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activeTab="0"/>
  </bookViews>
  <sheets>
    <sheet name="BK" sheetId="1" r:id="rId1"/>
    <sheet name="ardh-shpenz" sheetId="2" r:id="rId2"/>
    <sheet name="cash-flow" sheetId="3" r:id="rId3"/>
    <sheet name="kap veta" sheetId="4" r:id="rId4"/>
    <sheet name="AQ" sheetId="5" r:id="rId5"/>
    <sheet name="Tjera" sheetId="6" r:id="rId6"/>
  </sheets>
  <definedNames/>
  <calcPr fullCalcOnLoad="1"/>
</workbook>
</file>

<file path=xl/sharedStrings.xml><?xml version="1.0" encoding="utf-8"?>
<sst xmlns="http://schemas.openxmlformats.org/spreadsheetml/2006/main" count="350" uniqueCount="255">
  <si>
    <t>AKTlVET</t>
  </si>
  <si>
    <t>Mjete monetare</t>
  </si>
  <si>
    <t>Derivativet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</si>
  <si>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</si>
  <si>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</si>
  <si>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</si>
  <si>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</si>
  <si>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</si>
  <si>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</si>
  <si>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</si>
  <si>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</si>
  <si>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</si>
  <si>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</si>
  <si>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</si>
  <si>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</si>
  <si>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</si>
  <si>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</si>
  <si>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</si>
  <si>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</si>
  <si>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</si>
  <si>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</si>
  <si>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</si>
  <si>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</si>
  <si>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</si>
  <si>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</si>
  <si>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</si>
  <si>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</si>
  <si>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</si>
  <si>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</si>
  <si>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</si>
  <si>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</si>
  <si>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</si>
  <si>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</si>
  <si>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</si>
  <si>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</si>
  <si>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Rritielrenie ne tepricen e detyrimeve, per t'u paguar nga aktiviteti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</si>
  <si>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</si>
  <si>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</si>
  <si>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</si>
  <si>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</si>
  <si>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</si>
  <si>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</si>
  <si>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Para;a neto e verdorur ne aktivitetet financiare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</si>
  <si>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</si>
  <si>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</si>
  <si>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</si>
  <si>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</si>
  <si>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</si>
  <si>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</si>
  <si>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</si>
  <si>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</si>
  <si>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</si>
  <si>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</si>
  <si>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</si>
  <si>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</si>
  <si>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</si>
  <si>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</si>
  <si>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</si>
  <si>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</si>
  <si>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</si>
  <si>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</si>
  <si>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</si>
  <si>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</si>
  <si>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</si>
  <si>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</si>
  <si>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</si>
  <si>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</si>
  <si>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</si>
  <si>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</si>
  <si>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</si>
  <si>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</si>
  <si>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</si>
  <si>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</si>
  <si>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</si>
  <si>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</si>
  <si>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</si>
  <si>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</si>
  <si>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</si>
  <si>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</si>
  <si>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</si>
  <si>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</si>
  <si>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</si>
  <si>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</si>
  <si>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</si>
  <si>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</si>
  <si>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</si>
  <si>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</si>
  <si>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</si>
  <si>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</si>
  <si>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</si>
  <si>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</si>
  <si>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</si>
  <si>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</si>
  <si>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</si>
  <si>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Fitimi neto per periudhen kontabel</t>
  </si>
  <si>
    <t>Rritje e rezerves se kapitalit</t>
  </si>
  <si>
    <t>Emetimi i aksioneve</t>
  </si>
  <si>
    <t>Kapitali aksionar</t>
  </si>
  <si>
    <t>Rezerva ligjore statutore</t>
  </si>
  <si>
    <t>Fitimi i pashperndare</t>
  </si>
  <si>
    <t>Prime te lidhura me Kapitalin</t>
  </si>
  <si>
    <t>Te tjera detyrime</t>
  </si>
  <si>
    <t>(shumat ne Leke)</t>
  </si>
  <si>
    <t>Makineri Paisje pune</t>
  </si>
  <si>
    <t>Mjete Transporti</t>
  </si>
  <si>
    <t>Inventar Ekonomik</t>
  </si>
  <si>
    <t>Aktive te Trupezuara</t>
  </si>
  <si>
    <t xml:space="preserve">Shtesa </t>
  </si>
  <si>
    <t>Pakesime</t>
  </si>
  <si>
    <t>Amortizimi</t>
  </si>
  <si>
    <t>Shtesa llogaritur</t>
  </si>
  <si>
    <t>TE TJERA SHENIMET</t>
  </si>
  <si>
    <t>likujditete</t>
  </si>
  <si>
    <t>Para ne dore</t>
  </si>
  <si>
    <t>Para ne Banka</t>
  </si>
  <si>
    <t>Magazinat</t>
  </si>
  <si>
    <t>Materiale te para</t>
  </si>
  <si>
    <t>Klientet</t>
  </si>
  <si>
    <t>Furnitoret</t>
  </si>
  <si>
    <t>Tatime dhe Taxa</t>
  </si>
  <si>
    <t>Tatim Page</t>
  </si>
  <si>
    <t>Tatim Fitimi</t>
  </si>
  <si>
    <t>Produkte te Gatshme</t>
  </si>
  <si>
    <t>Hua Bankare</t>
  </si>
  <si>
    <t>Ekuivalenti Leke</t>
  </si>
  <si>
    <t>Furnitor te ndryshem</t>
  </si>
  <si>
    <t>Sigurime shoqerore</t>
  </si>
  <si>
    <t xml:space="preserve">Paga  </t>
  </si>
  <si>
    <t>Shpenzime telefon</t>
  </si>
  <si>
    <t>Sherbime bankare</t>
  </si>
  <si>
    <t>Taksa</t>
  </si>
  <si>
    <t>Penalitete&amp; shpenz pa dokumenta</t>
  </si>
  <si>
    <t>Fitim nga kembime valutore</t>
  </si>
  <si>
    <t>Shpenzim nga kembime valutore</t>
  </si>
  <si>
    <t>Fitim Bruto</t>
  </si>
  <si>
    <t>Shpenzime te pa njohura</t>
  </si>
  <si>
    <t>Baza llogaritjes Tatimit</t>
  </si>
  <si>
    <t>% e tatim Fitimit</t>
  </si>
  <si>
    <t>Fitimi NETO</t>
  </si>
  <si>
    <t>Kosto AQ te shitura</t>
  </si>
  <si>
    <t>Siguracione</t>
  </si>
  <si>
    <t>Sherbime nga te trete</t>
  </si>
  <si>
    <t>Te ardhuranga interesat</t>
  </si>
  <si>
    <t>10%</t>
  </si>
  <si>
    <t>Kerkesa te arketueshme</t>
  </si>
  <si>
    <t xml:space="preserve"> Shoqeria  "CO BETON"   sh p k </t>
  </si>
  <si>
    <t>Te ardhura ngadiferencat e konvertimit</t>
  </si>
  <si>
    <t>Toka</t>
  </si>
  <si>
    <t>Hua ortaket</t>
  </si>
  <si>
    <t>Eurotec Cement shpk</t>
  </si>
  <si>
    <t>Qira mjetesh</t>
  </si>
  <si>
    <t>Brilant shpk</t>
  </si>
  <si>
    <t>GSA Sallaku</t>
  </si>
  <si>
    <t>Materiale te tjera &amp; energji</t>
  </si>
  <si>
    <t>Parapagesa per blerje</t>
  </si>
  <si>
    <t>31 Dhjetor 2010</t>
  </si>
  <si>
    <t>Iventar I imet</t>
  </si>
  <si>
    <t>Materile ndihmese pjese nderimi</t>
  </si>
  <si>
    <t>Produkt i gatshem</t>
  </si>
  <si>
    <t>Iventar i imet</t>
  </si>
  <si>
    <t>KDK</t>
  </si>
  <si>
    <t>2ATH shpk</t>
  </si>
  <si>
    <t>BE FITA shpk</t>
  </si>
  <si>
    <t>Cani Construction</t>
  </si>
  <si>
    <t>Top Construction</t>
  </si>
  <si>
    <t>TVSH e regulluar</t>
  </si>
  <si>
    <t>Kaspetrol</t>
  </si>
  <si>
    <t>Euroadivil</t>
  </si>
  <si>
    <t>TVSH</t>
  </si>
  <si>
    <t>Shitje sherbimi</t>
  </si>
  <si>
    <t>Shitje prodhimi</t>
  </si>
  <si>
    <t>Lende te para</t>
  </si>
  <si>
    <t>Materiale ndihmese pjese kembimi</t>
  </si>
  <si>
    <t>5a</t>
  </si>
  <si>
    <t>5b1</t>
  </si>
  <si>
    <t>5b2</t>
  </si>
  <si>
    <t>5c</t>
  </si>
  <si>
    <t>7c</t>
  </si>
  <si>
    <t>7a</t>
  </si>
  <si>
    <t>7b</t>
  </si>
  <si>
    <t>Makareshi</t>
  </si>
  <si>
    <t>Sea Salt Albania</t>
  </si>
  <si>
    <t>Boka-Axh</t>
  </si>
  <si>
    <t>Armo</t>
  </si>
  <si>
    <t>Larti shpk</t>
  </si>
  <si>
    <t>Antea Cement</t>
  </si>
  <si>
    <t>KUID shpk</t>
  </si>
  <si>
    <t>Shitje materiale te para</t>
  </si>
  <si>
    <t>Intesa Sanpaolo kesti vitit 2012</t>
  </si>
  <si>
    <t>Kredi Raiffeisen bank( Lek)Kesti 2012</t>
  </si>
  <si>
    <t>Intesa Sanpaolo leke overdraft</t>
  </si>
  <si>
    <t>F.D.P.</t>
  </si>
  <si>
    <t>Bilanc</t>
  </si>
  <si>
    <t>Diference 1</t>
  </si>
  <si>
    <t>Diferenca 2</t>
  </si>
  <si>
    <t>Diferenc 1+2</t>
  </si>
  <si>
    <t>Viti 2012</t>
  </si>
  <si>
    <t>VITI 2012</t>
  </si>
  <si>
    <t>Pozicioni me 31 dhjetor 2011</t>
  </si>
  <si>
    <t>Pozicioni me 31 Dhjetor 2012</t>
  </si>
  <si>
    <t>31 Dhjetor 2012</t>
  </si>
  <si>
    <t>Vizion 2005</t>
  </si>
  <si>
    <t>Cosmesi  Center</t>
  </si>
  <si>
    <t>V Ndertim</t>
  </si>
  <si>
    <t>Real A&amp;B</t>
  </si>
  <si>
    <t>Decon shpk</t>
  </si>
  <si>
    <t>Sure Likaxhiu</t>
  </si>
  <si>
    <t>Emporiki &amp; BNT</t>
  </si>
  <si>
    <t>Te ardhura tjera</t>
  </si>
  <si>
    <t>Parapagin Viti 2011&amp;2012</t>
  </si>
  <si>
    <t>Dif konverini</t>
  </si>
  <si>
    <t xml:space="preserve">Punime  nga te trete </t>
  </si>
  <si>
    <t>Bilanci   Kontabel  me  31 Dhjetor 2013</t>
  </si>
  <si>
    <t>Viti 2013</t>
  </si>
  <si>
    <t>31 Dhjetor 2013</t>
  </si>
  <si>
    <t>Xhemf shpk</t>
  </si>
  <si>
    <t>R.B. KEBEJ GROUP</t>
  </si>
  <si>
    <t>Fama shpk</t>
  </si>
  <si>
    <t>Lika Company</t>
  </si>
  <si>
    <t>4A-M SHPK</t>
  </si>
  <si>
    <t>Europetrol Durres Albania SHA</t>
  </si>
  <si>
    <t>Akt Kontrolli</t>
  </si>
  <si>
    <r>
      <t>Lendet e para</t>
    </r>
    <r>
      <rPr>
        <i/>
        <sz val="12"/>
        <rFont val="Times New Roman"/>
        <family val="1"/>
      </rPr>
      <t xml:space="preserve">  &amp; materiale</t>
    </r>
  </si>
  <si>
    <t>Llogaria te Ardhura &amp; Shpenzime per vitin e mbyllur me 31 Dhjetor 2013</t>
  </si>
  <si>
    <t>Periudha kontabel     01 Janar-31 Dhjetor 2013</t>
  </si>
  <si>
    <t>VITI 2013</t>
  </si>
  <si>
    <t>Pasqyra e Levizjes se Kapitaleve per viti 2011 , vitin 2012 dhe vitin 2013</t>
  </si>
  <si>
    <t>Pozicioni me 31 dhjetor 2012</t>
  </si>
  <si>
    <t>Pasqyra e gjendjes dhe ndryshimit te AAMateriale</t>
  </si>
  <si>
    <t>Periudha Kontabel 01 Janar - 31 Dhjetor 2013</t>
  </si>
  <si>
    <t>Gjendje ne 01.01.2013</t>
  </si>
  <si>
    <t>Gjendje 31.12.2013</t>
  </si>
  <si>
    <t>Gjendje ne 31.12.2013</t>
  </si>
  <si>
    <t>Vlera neto 01.01.2013</t>
  </si>
  <si>
    <t>Vlera neto 31.12.2013</t>
  </si>
  <si>
    <t>The Best Construction</t>
  </si>
  <si>
    <t>Co Beton</t>
  </si>
  <si>
    <t>Artur Vezi</t>
  </si>
  <si>
    <t>Alb 200 shpk</t>
  </si>
  <si>
    <t>Marion shpk</t>
  </si>
  <si>
    <t>A-Z Construction</t>
  </si>
  <si>
    <t>B&amp;B Group</t>
  </si>
  <si>
    <t>Vellezrit Elezi</t>
  </si>
  <si>
    <t>Mona shpk</t>
  </si>
  <si>
    <t>ENVAL shpk</t>
  </si>
  <si>
    <t>MEABA</t>
  </si>
  <si>
    <t>Toska</t>
  </si>
  <si>
    <t>Alba Stojku shpk</t>
  </si>
  <si>
    <t>Blloshmi shpk</t>
  </si>
  <si>
    <t>Eriza Alb Construction</t>
  </si>
  <si>
    <t>3-A Group shpk</t>
  </si>
  <si>
    <t>Klient te ndryshem</t>
  </si>
  <si>
    <t>Parapagesa dhe shpenzime te shtyra</t>
  </si>
  <si>
    <t>Autostrada Transport shpk</t>
  </si>
  <si>
    <t>Mondi Trans shpk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</si>
</sst>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);\-#,##0.00"/>
    <numFmt numFmtId="177" formatCode="#,##0.0_);\-#,##0.0"/>
    <numFmt numFmtId="178" formatCode="#,##0_);\-#,##0"/>
    <numFmt numFmtId="179" formatCode="_(* #,##0.0_);_(* \(#,##0.0\);_(* &quot;-&quot;??_);_(@_)"/>
    <numFmt numFmtId="180" formatCode="_(* #,##0_);_(* \(#,##0\);_(* &quot;-&quot;??_);_(@_)"/>
    <numFmt numFmtId="181" formatCode="#,##0.0_);[Red]\(#,##0.0\)"/>
    <numFmt numFmtId="182" formatCode="0.000"/>
    <numFmt numFmtId="183" formatCode="0.0000000"/>
    <numFmt numFmtId="184" formatCode="#,##0.0"/>
    <numFmt numFmtId="185" formatCode="#,##0.0_);\(#,##0.0\)"/>
    <numFmt numFmtId="186" formatCode="0.00000000000"/>
    <numFmt numFmtId="187" formatCode="#,##0.0000"/>
    <numFmt numFmtId="188" formatCode="#,##0.00000000"/>
    <numFmt numFmtId="189" formatCode="#,##0.000000000_);\(#,##0.000000000\)"/>
  </numFmts>
  <fonts count="5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9"/>
      <color indexed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Garamond"/>
      <family val="1"/>
    </font>
    <font>
      <b/>
      <i/>
      <sz val="12"/>
      <name val="Times New Roman"/>
      <family val="1"/>
    </font>
    <font>
      <b/>
      <sz val="12"/>
      <name val="Garamond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43" fontId="1" fillId="0" borderId="0" xfId="42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8" fontId="7" fillId="0" borderId="0" xfId="0" applyNumberFormat="1" applyFont="1" applyBorder="1" applyAlignment="1">
      <alignment/>
    </xf>
    <xf numFmtId="39" fontId="7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39" fontId="8" fillId="0" borderId="0" xfId="0" applyNumberFormat="1" applyFont="1" applyAlignment="1">
      <alignment/>
    </xf>
    <xf numFmtId="39" fontId="3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/>
    </xf>
    <xf numFmtId="39" fontId="9" fillId="0" borderId="0" xfId="0" applyNumberFormat="1" applyFont="1" applyAlignment="1">
      <alignment/>
    </xf>
    <xf numFmtId="0" fontId="9" fillId="0" borderId="0" xfId="0" applyFont="1" applyAlignment="1">
      <alignment/>
    </xf>
    <xf numFmtId="39" fontId="5" fillId="0" borderId="0" xfId="0" applyNumberFormat="1" applyFont="1" applyAlignment="1">
      <alignment horizontal="center"/>
    </xf>
    <xf numFmtId="39" fontId="5" fillId="0" borderId="0" xfId="0" applyNumberFormat="1" applyFont="1" applyAlignment="1">
      <alignment/>
    </xf>
    <xf numFmtId="37" fontId="9" fillId="0" borderId="0" xfId="0" applyNumberFormat="1" applyFont="1" applyAlignment="1">
      <alignment horizontal="center"/>
    </xf>
    <xf numFmtId="37" fontId="9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43" fontId="0" fillId="0" borderId="0" xfId="42" applyFont="1" applyAlignment="1">
      <alignment/>
    </xf>
    <xf numFmtId="178" fontId="1" fillId="0" borderId="0" xfId="0" applyNumberFormat="1" applyFont="1" applyAlignment="1">
      <alignment/>
    </xf>
    <xf numFmtId="178" fontId="1" fillId="0" borderId="0" xfId="42" applyNumberFormat="1" applyFont="1" applyAlignment="1">
      <alignment/>
    </xf>
    <xf numFmtId="0" fontId="12" fillId="0" borderId="0" xfId="0" applyFont="1" applyAlignment="1">
      <alignment/>
    </xf>
    <xf numFmtId="180" fontId="1" fillId="0" borderId="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176" fontId="1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0" xfId="42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42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 wrapText="1"/>
    </xf>
    <xf numFmtId="3" fontId="1" fillId="0" borderId="0" xfId="42" applyNumberFormat="1" applyFont="1" applyBorder="1" applyAlignment="1">
      <alignment horizontal="right" wrapText="1"/>
    </xf>
    <xf numFmtId="37" fontId="7" fillId="0" borderId="0" xfId="0" applyNumberFormat="1" applyFont="1" applyAlignment="1">
      <alignment/>
    </xf>
    <xf numFmtId="37" fontId="8" fillId="0" borderId="10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7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 horizontal="right"/>
    </xf>
    <xf numFmtId="37" fontId="8" fillId="0" borderId="0" xfId="0" applyNumberFormat="1" applyFont="1" applyBorder="1" applyAlignment="1">
      <alignment/>
    </xf>
    <xf numFmtId="37" fontId="8" fillId="0" borderId="0" xfId="0" applyNumberFormat="1" applyFont="1" applyAlignment="1">
      <alignment/>
    </xf>
    <xf numFmtId="37" fontId="7" fillId="33" borderId="0" xfId="0" applyNumberFormat="1" applyFont="1" applyFill="1" applyAlignment="1">
      <alignment/>
    </xf>
    <xf numFmtId="37" fontId="7" fillId="0" borderId="0" xfId="42" applyNumberFormat="1" applyFont="1" applyAlignment="1">
      <alignment/>
    </xf>
    <xf numFmtId="37" fontId="9" fillId="0" borderId="0" xfId="42" applyNumberFormat="1" applyFont="1" applyAlignment="1">
      <alignment/>
    </xf>
    <xf numFmtId="37" fontId="9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9" fillId="0" borderId="12" xfId="0" applyNumberFormat="1" applyFont="1" applyBorder="1" applyAlignment="1">
      <alignment/>
    </xf>
    <xf numFmtId="37" fontId="14" fillId="0" borderId="0" xfId="0" applyNumberFormat="1" applyFont="1" applyAlignment="1">
      <alignment horizontal="right" vertical="center"/>
    </xf>
    <xf numFmtId="178" fontId="14" fillId="0" borderId="0" xfId="0" applyNumberFormat="1" applyFont="1" applyAlignment="1">
      <alignment horizontal="right" vertic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7" fontId="7" fillId="0" borderId="0" xfId="0" applyNumberFormat="1" applyFont="1" applyAlignment="1">
      <alignment horizontal="right"/>
    </xf>
    <xf numFmtId="39" fontId="7" fillId="0" borderId="0" xfId="0" applyNumberFormat="1" applyFont="1" applyBorder="1" applyAlignment="1">
      <alignment horizontal="left"/>
    </xf>
    <xf numFmtId="178" fontId="7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/>
    </xf>
    <xf numFmtId="37" fontId="7" fillId="0" borderId="0" xfId="0" applyNumberFormat="1" applyFont="1" applyFill="1" applyAlignment="1">
      <alignment/>
    </xf>
    <xf numFmtId="178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7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right"/>
    </xf>
    <xf numFmtId="3" fontId="4" fillId="0" borderId="0" xfId="0" applyNumberFormat="1" applyFont="1" applyAlignment="1">
      <alignment horizontal="right" vertical="center"/>
    </xf>
    <xf numFmtId="3" fontId="0" fillId="0" borderId="0" xfId="0" applyNumberFormat="1" applyFill="1" applyBorder="1" applyAlignment="1" applyProtection="1">
      <alignment/>
      <protection/>
    </xf>
    <xf numFmtId="187" fontId="1" fillId="0" borderId="0" xfId="0" applyNumberFormat="1" applyFont="1" applyFill="1" applyAlignment="1">
      <alignment/>
    </xf>
    <xf numFmtId="39" fontId="7" fillId="0" borderId="0" xfId="0" applyNumberFormat="1" applyFont="1" applyFill="1" applyBorder="1" applyAlignment="1">
      <alignment/>
    </xf>
    <xf numFmtId="39" fontId="7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43" fontId="7" fillId="0" borderId="0" xfId="42" applyFont="1" applyFill="1" applyAlignment="1">
      <alignment/>
    </xf>
    <xf numFmtId="178" fontId="1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80" fontId="12" fillId="0" borderId="0" xfId="42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43" fontId="1" fillId="0" borderId="0" xfId="42" applyFont="1" applyFill="1" applyAlignment="1">
      <alignment/>
    </xf>
    <xf numFmtId="180" fontId="7" fillId="0" borderId="0" xfId="42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78" fontId="9" fillId="0" borderId="0" xfId="0" applyNumberFormat="1" applyFont="1" applyAlignment="1">
      <alignment/>
    </xf>
    <xf numFmtId="178" fontId="9" fillId="0" borderId="0" xfId="42" applyNumberFormat="1" applyFont="1" applyAlignment="1">
      <alignment/>
    </xf>
    <xf numFmtId="0" fontId="5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178" fontId="5" fillId="0" borderId="15" xfId="0" applyNumberFormat="1" applyFont="1" applyBorder="1" applyAlignment="1">
      <alignment horizontal="center"/>
    </xf>
    <xf numFmtId="178" fontId="9" fillId="0" borderId="15" xfId="0" applyNumberFormat="1" applyFont="1" applyBorder="1" applyAlignment="1">
      <alignment/>
    </xf>
    <xf numFmtId="178" fontId="9" fillId="0" borderId="15" xfId="42" applyNumberFormat="1" applyFont="1" applyBorder="1" applyAlignment="1">
      <alignment/>
    </xf>
    <xf numFmtId="178" fontId="16" fillId="0" borderId="15" xfId="42" applyNumberFormat="1" applyFont="1" applyBorder="1" applyAlignment="1">
      <alignment horizontal="right" vertical="center"/>
    </xf>
    <xf numFmtId="178" fontId="16" fillId="0" borderId="15" xfId="0" applyNumberFormat="1" applyFont="1" applyBorder="1" applyAlignment="1">
      <alignment horizontal="right" vertical="center"/>
    </xf>
    <xf numFmtId="178" fontId="9" fillId="0" borderId="15" xfId="42" applyNumberFormat="1" applyFont="1" applyFill="1" applyBorder="1" applyAlignment="1">
      <alignment/>
    </xf>
    <xf numFmtId="0" fontId="5" fillId="0" borderId="15" xfId="0" applyFont="1" applyBorder="1" applyAlignment="1">
      <alignment horizontal="center"/>
    </xf>
    <xf numFmtId="178" fontId="5" fillId="0" borderId="15" xfId="42" applyNumberFormat="1" applyFont="1" applyBorder="1" applyAlignment="1">
      <alignment/>
    </xf>
    <xf numFmtId="0" fontId="6" fillId="0" borderId="15" xfId="0" applyFont="1" applyBorder="1" applyAlignment="1">
      <alignment/>
    </xf>
    <xf numFmtId="178" fontId="16" fillId="0" borderId="15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/>
    </xf>
    <xf numFmtId="0" fontId="17" fillId="0" borderId="15" xfId="0" applyFont="1" applyBorder="1" applyAlignment="1">
      <alignment horizontal="center" vertical="center"/>
    </xf>
    <xf numFmtId="3" fontId="18" fillId="0" borderId="15" xfId="0" applyNumberFormat="1" applyFont="1" applyFill="1" applyBorder="1" applyAlignment="1" applyProtection="1">
      <alignment/>
      <protection/>
    </xf>
    <xf numFmtId="178" fontId="5" fillId="0" borderId="15" xfId="0" applyNumberFormat="1" applyFont="1" applyBorder="1" applyAlignment="1">
      <alignment/>
    </xf>
    <xf numFmtId="180" fontId="9" fillId="0" borderId="15" xfId="42" applyNumberFormat="1" applyFont="1" applyBorder="1" applyAlignment="1">
      <alignment/>
    </xf>
    <xf numFmtId="0" fontId="9" fillId="0" borderId="15" xfId="0" applyFont="1" applyBorder="1" applyAlignment="1">
      <alignment horizontal="left" vertical="justify"/>
    </xf>
    <xf numFmtId="0" fontId="9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center" wrapText="1"/>
    </xf>
    <xf numFmtId="3" fontId="9" fillId="0" borderId="15" xfId="0" applyNumberFormat="1" applyFont="1" applyBorder="1" applyAlignment="1">
      <alignment/>
    </xf>
    <xf numFmtId="3" fontId="5" fillId="0" borderId="15" xfId="42" applyNumberFormat="1" applyFont="1" applyFill="1" applyBorder="1" applyAlignment="1">
      <alignment horizontal="center" wrapText="1"/>
    </xf>
    <xf numFmtId="3" fontId="9" fillId="0" borderId="15" xfId="0" applyNumberFormat="1" applyFont="1" applyBorder="1" applyAlignment="1">
      <alignment horizontal="left" wrapText="1"/>
    </xf>
    <xf numFmtId="3" fontId="9" fillId="0" borderId="15" xfId="42" applyNumberFormat="1" applyFont="1" applyBorder="1" applyAlignment="1">
      <alignment horizontal="right" wrapText="1"/>
    </xf>
    <xf numFmtId="3" fontId="9" fillId="0" borderId="15" xfId="0" applyNumberFormat="1" applyFont="1" applyBorder="1" applyAlignment="1">
      <alignment wrapText="1"/>
    </xf>
    <xf numFmtId="3" fontId="9" fillId="0" borderId="15" xfId="0" applyNumberFormat="1" applyFont="1" applyBorder="1" applyAlignment="1">
      <alignment/>
    </xf>
    <xf numFmtId="3" fontId="9" fillId="0" borderId="15" xfId="42" applyNumberFormat="1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3" fontId="5" fillId="0" borderId="15" xfId="0" applyNumberFormat="1" applyFont="1" applyBorder="1" applyAlignment="1">
      <alignment wrapText="1"/>
    </xf>
    <xf numFmtId="3" fontId="5" fillId="0" borderId="15" xfId="0" applyNumberFormat="1" applyFont="1" applyBorder="1" applyAlignment="1">
      <alignment/>
    </xf>
    <xf numFmtId="3" fontId="5" fillId="0" borderId="15" xfId="42" applyNumberFormat="1" applyFont="1" applyBorder="1" applyAlignment="1">
      <alignment horizontal="right"/>
    </xf>
    <xf numFmtId="0" fontId="5" fillId="0" borderId="15" xfId="0" applyFont="1" applyBorder="1" applyAlignment="1">
      <alignment horizontal="left" wrapText="1"/>
    </xf>
    <xf numFmtId="180" fontId="9" fillId="0" borderId="15" xfId="42" applyNumberFormat="1" applyFont="1" applyBorder="1" applyAlignment="1">
      <alignment horizontal="center" wrapText="1"/>
    </xf>
    <xf numFmtId="180" fontId="9" fillId="0" borderId="15" xfId="42" applyNumberFormat="1" applyFont="1" applyBorder="1" applyAlignment="1">
      <alignment horizontal="left" wrapText="1"/>
    </xf>
    <xf numFmtId="180" fontId="9" fillId="0" borderId="15" xfId="42" applyNumberFormat="1" applyFont="1" applyBorder="1" applyAlignment="1">
      <alignment horizontal="right" wrapText="1" indent="3"/>
    </xf>
    <xf numFmtId="180" fontId="5" fillId="0" borderId="15" xfId="42" applyNumberFormat="1" applyFont="1" applyBorder="1" applyAlignment="1">
      <alignment horizontal="center" wrapText="1"/>
    </xf>
    <xf numFmtId="180" fontId="5" fillId="0" borderId="15" xfId="42" applyNumberFormat="1" applyFont="1" applyBorder="1" applyAlignment="1">
      <alignment horizontal="right" wrapText="1" indent="1"/>
    </xf>
    <xf numFmtId="0" fontId="18" fillId="0" borderId="0" xfId="0" applyFont="1" applyAlignment="1">
      <alignment/>
    </xf>
    <xf numFmtId="0" fontId="0" fillId="0" borderId="15" xfId="0" applyBorder="1" applyAlignment="1">
      <alignment/>
    </xf>
    <xf numFmtId="38" fontId="9" fillId="0" borderId="15" xfId="0" applyNumberFormat="1" applyFont="1" applyBorder="1" applyAlignment="1">
      <alignment horizontal="center" vertical="center"/>
    </xf>
    <xf numFmtId="40" fontId="9" fillId="0" borderId="15" xfId="0" applyNumberFormat="1" applyFont="1" applyBorder="1" applyAlignment="1">
      <alignment/>
    </xf>
    <xf numFmtId="38" fontId="9" fillId="0" borderId="15" xfId="0" applyNumberFormat="1" applyFont="1" applyBorder="1" applyAlignment="1">
      <alignment/>
    </xf>
    <xf numFmtId="38" fontId="19" fillId="0" borderId="15" xfId="0" applyNumberFormat="1" applyFont="1" applyBorder="1" applyAlignment="1">
      <alignment/>
    </xf>
    <xf numFmtId="38" fontId="17" fillId="0" borderId="15" xfId="0" applyNumberFormat="1" applyFont="1" applyBorder="1" applyAlignment="1">
      <alignment horizontal="right" vertical="center"/>
    </xf>
    <xf numFmtId="38" fontId="5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40" fontId="5" fillId="0" borderId="15" xfId="0" applyNumberFormat="1" applyFont="1" applyBorder="1" applyAlignment="1">
      <alignment horizontal="center" vertical="center" wrapText="1"/>
    </xf>
    <xf numFmtId="40" fontId="5" fillId="0" borderId="15" xfId="0" applyNumberFormat="1" applyFont="1" applyBorder="1" applyAlignment="1">
      <alignment horizontal="center" vertical="center"/>
    </xf>
    <xf numFmtId="40" fontId="5" fillId="0" borderId="15" xfId="0" applyNumberFormat="1" applyFont="1" applyBorder="1" applyAlignment="1">
      <alignment horizontal="justify" vertical="center"/>
    </xf>
    <xf numFmtId="38" fontId="20" fillId="0" borderId="15" xfId="0" applyNumberFormat="1" applyFont="1" applyBorder="1" applyAlignment="1">
      <alignment/>
    </xf>
    <xf numFmtId="38" fontId="21" fillId="0" borderId="15" xfId="0" applyNumberFormat="1" applyFont="1" applyBorder="1" applyAlignment="1">
      <alignment/>
    </xf>
    <xf numFmtId="38" fontId="5" fillId="0" borderId="15" xfId="0" applyNumberFormat="1" applyFont="1" applyFill="1" applyBorder="1" applyAlignment="1">
      <alignment/>
    </xf>
    <xf numFmtId="38" fontId="21" fillId="0" borderId="15" xfId="0" applyNumberFormat="1" applyFont="1" applyBorder="1" applyAlignment="1">
      <alignment horizontal="right"/>
    </xf>
    <xf numFmtId="38" fontId="9" fillId="0" borderId="15" xfId="0" applyNumberFormat="1" applyFont="1" applyBorder="1" applyAlignment="1">
      <alignment horizontal="right"/>
    </xf>
    <xf numFmtId="38" fontId="5" fillId="0" borderId="15" xfId="0" applyNumberFormat="1" applyFont="1" applyBorder="1" applyAlignment="1">
      <alignment horizontal="right"/>
    </xf>
    <xf numFmtId="39" fontId="9" fillId="0" borderId="15" xfId="0" applyNumberFormat="1" applyFont="1" applyBorder="1" applyAlignment="1">
      <alignment/>
    </xf>
    <xf numFmtId="37" fontId="20" fillId="0" borderId="15" xfId="0" applyNumberFormat="1" applyFont="1" applyBorder="1" applyAlignment="1">
      <alignment/>
    </xf>
    <xf numFmtId="37" fontId="9" fillId="0" borderId="15" xfId="0" applyNumberFormat="1" applyFont="1" applyBorder="1" applyAlignment="1">
      <alignment/>
    </xf>
    <xf numFmtId="39" fontId="9" fillId="0" borderId="15" xfId="0" applyNumberFormat="1" applyFont="1" applyBorder="1" applyAlignment="1">
      <alignment horizontal="left"/>
    </xf>
    <xf numFmtId="39" fontId="5" fillId="0" borderId="15" xfId="0" applyNumberFormat="1" applyFont="1" applyBorder="1" applyAlignment="1">
      <alignment horizontal="center"/>
    </xf>
    <xf numFmtId="37" fontId="5" fillId="0" borderId="15" xfId="0" applyNumberFormat="1" applyFont="1" applyBorder="1" applyAlignment="1">
      <alignment/>
    </xf>
    <xf numFmtId="39" fontId="3" fillId="0" borderId="15" xfId="0" applyNumberFormat="1" applyFont="1" applyBorder="1" applyAlignment="1">
      <alignment horizontal="center"/>
    </xf>
    <xf numFmtId="37" fontId="22" fillId="0" borderId="15" xfId="0" applyNumberFormat="1" applyFont="1" applyBorder="1" applyAlignment="1">
      <alignment/>
    </xf>
    <xf numFmtId="37" fontId="3" fillId="0" borderId="15" xfId="0" applyNumberFormat="1" applyFont="1" applyBorder="1" applyAlignment="1">
      <alignment/>
    </xf>
    <xf numFmtId="39" fontId="7" fillId="0" borderId="15" xfId="0" applyNumberFormat="1" applyFont="1" applyBorder="1" applyAlignment="1">
      <alignment/>
    </xf>
    <xf numFmtId="37" fontId="7" fillId="0" borderId="15" xfId="0" applyNumberFormat="1" applyFont="1" applyBorder="1" applyAlignment="1">
      <alignment/>
    </xf>
    <xf numFmtId="37" fontId="22" fillId="0" borderId="15" xfId="0" applyNumberFormat="1" applyFont="1" applyBorder="1" applyAlignment="1">
      <alignment horizontal="center"/>
    </xf>
    <xf numFmtId="39" fontId="7" fillId="34" borderId="15" xfId="0" applyNumberFormat="1" applyFont="1" applyFill="1" applyBorder="1" applyAlignment="1">
      <alignment/>
    </xf>
    <xf numFmtId="37" fontId="7" fillId="34" borderId="15" xfId="0" applyNumberFormat="1" applyFont="1" applyFill="1" applyBorder="1" applyAlignment="1">
      <alignment/>
    </xf>
    <xf numFmtId="39" fontId="7" fillId="0" borderId="15" xfId="0" applyNumberFormat="1" applyFont="1" applyBorder="1" applyAlignment="1">
      <alignment horizontal="left"/>
    </xf>
    <xf numFmtId="0" fontId="9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zoomScalePageLayoutView="0" workbookViewId="0" topLeftCell="A56">
      <selection activeCell="A44" sqref="A44:F83"/>
    </sheetView>
  </sheetViews>
  <sheetFormatPr defaultColWidth="9.140625" defaultRowHeight="12.75"/>
  <cols>
    <col min="1" max="1" width="4.57421875" style="1" customWidth="1"/>
    <col min="2" max="2" width="42.140625" style="2" customWidth="1"/>
    <col min="3" max="3" width="4.8515625" style="5" customWidth="1"/>
    <col min="4" max="4" width="15.28125" style="24" customWidth="1"/>
    <col min="5" max="5" width="2.57421875" style="24" customWidth="1"/>
    <col min="6" max="6" width="15.28125" style="24" customWidth="1"/>
    <col min="7" max="7" width="4.140625" style="1" customWidth="1"/>
    <col min="8" max="8" width="16.421875" style="1" bestFit="1" customWidth="1"/>
    <col min="9" max="9" width="3.8515625" style="1" customWidth="1"/>
    <col min="10" max="10" width="9.140625" style="1" customWidth="1"/>
    <col min="11" max="11" width="2.8515625" style="1" customWidth="1"/>
    <col min="12" max="16384" width="9.140625" style="1" customWidth="1"/>
  </cols>
  <sheetData>
    <row r="1" ht="15.75">
      <c r="A1" s="8" t="s">
        <v>145</v>
      </c>
    </row>
    <row r="2" ht="15.75">
      <c r="A2" s="9" t="s">
        <v>212</v>
      </c>
    </row>
    <row r="3" ht="15.75">
      <c r="A3" s="9" t="s">
        <v>102</v>
      </c>
    </row>
    <row r="5" spans="1:6" ht="15.75">
      <c r="A5" s="91" t="s">
        <v>0</v>
      </c>
      <c r="B5" s="92"/>
      <c r="C5" s="93"/>
      <c r="D5" s="94" t="s">
        <v>213</v>
      </c>
      <c r="E5" s="95"/>
      <c r="F5" s="94" t="s">
        <v>196</v>
      </c>
    </row>
    <row r="6" spans="1:6" ht="15.75">
      <c r="A6" s="92"/>
      <c r="B6" s="92"/>
      <c r="C6" s="93"/>
      <c r="D6" s="95"/>
      <c r="E6" s="95"/>
      <c r="F6" s="95"/>
    </row>
    <row r="7" spans="1:6" ht="15.75">
      <c r="A7" s="91" t="s">
        <v>45</v>
      </c>
      <c r="B7" s="92"/>
      <c r="C7" s="93"/>
      <c r="D7" s="95"/>
      <c r="E7" s="95"/>
      <c r="F7" s="95"/>
    </row>
    <row r="8" spans="1:6" ht="15.75">
      <c r="A8" s="92"/>
      <c r="B8" s="92"/>
      <c r="C8" s="93"/>
      <c r="D8" s="96"/>
      <c r="E8" s="95"/>
      <c r="F8" s="96"/>
    </row>
    <row r="9" spans="1:6" ht="15.75">
      <c r="A9" s="92"/>
      <c r="B9" s="92" t="s">
        <v>1</v>
      </c>
      <c r="C9" s="93" t="s">
        <v>173</v>
      </c>
      <c r="D9" s="97">
        <v>1896356.2944999994</v>
      </c>
      <c r="E9" s="95"/>
      <c r="F9" s="97">
        <v>1112466.4975999987</v>
      </c>
    </row>
    <row r="10" spans="1:6" ht="15.75">
      <c r="A10" s="92"/>
      <c r="B10" s="92" t="s">
        <v>44</v>
      </c>
      <c r="C10" s="93"/>
      <c r="D10" s="96"/>
      <c r="E10" s="95"/>
      <c r="F10" s="96"/>
    </row>
    <row r="11" spans="1:6" ht="15.75">
      <c r="A11" s="92"/>
      <c r="B11" s="91"/>
      <c r="C11" s="93"/>
      <c r="D11" s="96">
        <f>SUM(D9:D10)</f>
        <v>1896356.2944999994</v>
      </c>
      <c r="E11" s="95"/>
      <c r="F11" s="96">
        <v>1112466.4975999987</v>
      </c>
    </row>
    <row r="12" spans="1:9" ht="15.75">
      <c r="A12" s="92" t="s">
        <v>46</v>
      </c>
      <c r="B12" s="92"/>
      <c r="C12" s="93"/>
      <c r="D12" s="96"/>
      <c r="E12" s="95"/>
      <c r="F12" s="96"/>
      <c r="H12" s="60"/>
      <c r="I12" s="60"/>
    </row>
    <row r="13" spans="1:9" ht="12.75" customHeight="1">
      <c r="A13" s="92"/>
      <c r="B13" s="92" t="s">
        <v>54</v>
      </c>
      <c r="C13" s="93" t="s">
        <v>174</v>
      </c>
      <c r="D13" s="98">
        <v>60527529.702700004</v>
      </c>
      <c r="E13" s="95"/>
      <c r="F13" s="98">
        <v>110400992.25730002</v>
      </c>
      <c r="H13" s="75"/>
      <c r="I13" s="76"/>
    </row>
    <row r="14" spans="1:9" ht="12.75" customHeight="1">
      <c r="A14" s="92"/>
      <c r="B14" s="92" t="s">
        <v>47</v>
      </c>
      <c r="C14" s="93" t="s">
        <v>175</v>
      </c>
      <c r="D14" s="98">
        <v>479267.61</v>
      </c>
      <c r="E14" s="95"/>
      <c r="F14" s="98">
        <v>2998925.57</v>
      </c>
      <c r="H14" s="60"/>
      <c r="I14" s="60"/>
    </row>
    <row r="15" spans="1:9" ht="12.75" customHeight="1">
      <c r="A15" s="92"/>
      <c r="B15" s="92" t="s">
        <v>4</v>
      </c>
      <c r="C15" s="93"/>
      <c r="D15" s="96"/>
      <c r="E15" s="95"/>
      <c r="F15" s="96"/>
      <c r="H15" s="60"/>
      <c r="I15" s="60"/>
    </row>
    <row r="16" spans="1:9" ht="12.75" customHeight="1">
      <c r="A16" s="92"/>
      <c r="B16" s="92" t="s">
        <v>5</v>
      </c>
      <c r="C16" s="93"/>
      <c r="D16" s="96"/>
      <c r="E16" s="95"/>
      <c r="F16" s="96"/>
      <c r="H16" s="60"/>
      <c r="I16" s="60"/>
    </row>
    <row r="17" spans="1:9" ht="12.75" customHeight="1">
      <c r="A17" s="92"/>
      <c r="B17" s="92"/>
      <c r="C17" s="93"/>
      <c r="D17" s="96">
        <f>SUM(D13:D16)</f>
        <v>61006797.3127</v>
      </c>
      <c r="E17" s="95"/>
      <c r="F17" s="96">
        <v>113399917.82730001</v>
      </c>
      <c r="H17" s="60"/>
      <c r="I17" s="60"/>
    </row>
    <row r="18" spans="1:9" ht="15.75">
      <c r="A18" s="92" t="s">
        <v>6</v>
      </c>
      <c r="B18" s="92"/>
      <c r="C18" s="93"/>
      <c r="D18" s="96"/>
      <c r="E18" s="95"/>
      <c r="F18" s="96"/>
      <c r="G18" s="11"/>
      <c r="H18" s="77"/>
      <c r="I18" s="60"/>
    </row>
    <row r="19" spans="1:9" ht="15.75">
      <c r="A19" s="92"/>
      <c r="B19" s="92" t="s">
        <v>222</v>
      </c>
      <c r="C19" s="93" t="s">
        <v>176</v>
      </c>
      <c r="D19" s="96">
        <v>16249094.377200013</v>
      </c>
      <c r="E19" s="95"/>
      <c r="F19" s="96">
        <v>27448796</v>
      </c>
      <c r="G19" s="11"/>
      <c r="H19" s="6"/>
      <c r="I19" s="85"/>
    </row>
    <row r="20" spans="1:9" ht="15.75">
      <c r="A20" s="92"/>
      <c r="B20" s="92" t="s">
        <v>7</v>
      </c>
      <c r="C20" s="93"/>
      <c r="D20" s="96"/>
      <c r="E20" s="95"/>
      <c r="F20" s="96"/>
      <c r="G20" s="11"/>
      <c r="H20" s="78"/>
      <c r="I20" s="60"/>
    </row>
    <row r="21" spans="1:9" ht="15.75">
      <c r="A21" s="92"/>
      <c r="B21" s="92" t="s">
        <v>122</v>
      </c>
      <c r="C21" s="93"/>
      <c r="D21" s="99"/>
      <c r="E21" s="95"/>
      <c r="F21" s="99"/>
      <c r="G21" s="11"/>
      <c r="H21" s="78"/>
      <c r="I21" s="60"/>
    </row>
    <row r="22" spans="1:9" ht="15.75">
      <c r="A22" s="92"/>
      <c r="B22" s="92" t="s">
        <v>156</v>
      </c>
      <c r="C22" s="93" t="s">
        <v>176</v>
      </c>
      <c r="D22" s="96">
        <v>32214.03</v>
      </c>
      <c r="E22" s="95"/>
      <c r="F22" s="96">
        <v>32214</v>
      </c>
      <c r="H22" s="60"/>
      <c r="I22" s="60"/>
    </row>
    <row r="23" spans="1:9" ht="12.75" customHeight="1">
      <c r="A23" s="92"/>
      <c r="B23" s="92" t="s">
        <v>48</v>
      </c>
      <c r="C23" s="93" t="s">
        <v>176</v>
      </c>
      <c r="D23" s="96"/>
      <c r="E23" s="95"/>
      <c r="F23" s="96">
        <v>767745</v>
      </c>
      <c r="H23" s="60"/>
      <c r="I23" s="60"/>
    </row>
    <row r="24" spans="1:9" ht="12.75" customHeight="1">
      <c r="A24" s="92"/>
      <c r="B24" s="92"/>
      <c r="C24" s="93"/>
      <c r="D24" s="96"/>
      <c r="E24" s="95"/>
      <c r="F24" s="96"/>
      <c r="H24" s="60"/>
      <c r="I24" s="60"/>
    </row>
    <row r="25" spans="1:9" ht="15.75">
      <c r="A25" s="92"/>
      <c r="B25" s="92" t="s">
        <v>49</v>
      </c>
      <c r="C25" s="93"/>
      <c r="D25" s="96"/>
      <c r="E25" s="95"/>
      <c r="F25" s="96"/>
      <c r="H25" s="60"/>
      <c r="I25" s="60"/>
    </row>
    <row r="26" spans="1:9" ht="15.75">
      <c r="A26" s="92"/>
      <c r="B26" s="92" t="s">
        <v>50</v>
      </c>
      <c r="C26" s="93"/>
      <c r="D26" s="96"/>
      <c r="E26" s="95"/>
      <c r="F26" s="96"/>
      <c r="H26" s="79"/>
      <c r="I26" s="60"/>
    </row>
    <row r="27" spans="1:9" ht="15.75">
      <c r="A27" s="92"/>
      <c r="B27" s="92" t="s">
        <v>51</v>
      </c>
      <c r="C27" s="93" t="s">
        <v>176</v>
      </c>
      <c r="D27" s="99">
        <v>615526.5</v>
      </c>
      <c r="E27" s="95"/>
      <c r="F27" s="99">
        <v>1133735.74</v>
      </c>
      <c r="H27" s="79"/>
      <c r="I27" s="60"/>
    </row>
    <row r="28" spans="1:9" ht="15.75">
      <c r="A28" s="92"/>
      <c r="B28" s="92"/>
      <c r="C28" s="93"/>
      <c r="D28" s="96">
        <f>SUM(D19:D27)</f>
        <v>16896834.907200012</v>
      </c>
      <c r="E28" s="95"/>
      <c r="F28" s="96">
        <v>29382490.74</v>
      </c>
      <c r="H28" s="60"/>
      <c r="I28" s="60"/>
    </row>
    <row r="29" spans="1:9" ht="15.75">
      <c r="A29" s="92"/>
      <c r="B29" s="92"/>
      <c r="C29" s="93"/>
      <c r="D29" s="96"/>
      <c r="E29" s="95"/>
      <c r="F29" s="96"/>
      <c r="H29" s="60"/>
      <c r="I29" s="60"/>
    </row>
    <row r="30" spans="1:9" ht="15.75">
      <c r="A30" s="92"/>
      <c r="B30" s="100" t="s">
        <v>52</v>
      </c>
      <c r="C30" s="93"/>
      <c r="D30" s="96">
        <f>+D28+D17+D11</f>
        <v>79799988.5144</v>
      </c>
      <c r="E30" s="95"/>
      <c r="F30" s="96">
        <v>143894875.0649</v>
      </c>
      <c r="H30" s="60"/>
      <c r="I30" s="60"/>
    </row>
    <row r="31" spans="1:9" ht="15.75">
      <c r="A31" s="92"/>
      <c r="B31" s="92"/>
      <c r="C31" s="93"/>
      <c r="D31" s="96"/>
      <c r="E31" s="95"/>
      <c r="F31" s="96"/>
      <c r="H31" s="60"/>
      <c r="I31" s="60"/>
    </row>
    <row r="32" spans="1:9" ht="15.75">
      <c r="A32" s="91" t="s">
        <v>8</v>
      </c>
      <c r="B32" s="92"/>
      <c r="C32" s="93"/>
      <c r="D32" s="96"/>
      <c r="E32" s="95"/>
      <c r="F32" s="96"/>
      <c r="H32" s="60"/>
      <c r="I32" s="60"/>
    </row>
    <row r="33" spans="1:9" ht="15.75">
      <c r="A33" s="92"/>
      <c r="B33" s="92" t="s">
        <v>53</v>
      </c>
      <c r="C33" s="93"/>
      <c r="D33" s="96"/>
      <c r="E33" s="95"/>
      <c r="F33" s="96"/>
      <c r="H33" s="60"/>
      <c r="I33" s="60"/>
    </row>
    <row r="34" spans="1:9" ht="15.75">
      <c r="A34" s="92"/>
      <c r="B34" s="92" t="s">
        <v>55</v>
      </c>
      <c r="C34" s="93">
        <v>6</v>
      </c>
      <c r="D34" s="97">
        <v>33017286</v>
      </c>
      <c r="E34" s="95"/>
      <c r="F34" s="97">
        <v>31151900</v>
      </c>
      <c r="H34" s="60"/>
      <c r="I34" s="60"/>
    </row>
    <row r="35" spans="1:9" ht="15.75">
      <c r="A35" s="92"/>
      <c r="B35" s="92" t="s">
        <v>56</v>
      </c>
      <c r="C35" s="93"/>
      <c r="D35" s="96"/>
      <c r="E35" s="95"/>
      <c r="F35" s="96"/>
      <c r="H35" s="60"/>
      <c r="I35" s="60"/>
    </row>
    <row r="36" spans="1:9" ht="15.75">
      <c r="A36" s="92"/>
      <c r="B36" s="92" t="s">
        <v>57</v>
      </c>
      <c r="C36" s="93"/>
      <c r="D36" s="96"/>
      <c r="E36" s="95"/>
      <c r="F36" s="96"/>
      <c r="H36" s="60"/>
      <c r="I36" s="60"/>
    </row>
    <row r="37" spans="1:9" ht="15.75">
      <c r="A37" s="92"/>
      <c r="B37" s="92"/>
      <c r="C37" s="93"/>
      <c r="D37" s="96"/>
      <c r="E37" s="95"/>
      <c r="F37" s="96"/>
      <c r="H37" s="60"/>
      <c r="I37" s="60"/>
    </row>
    <row r="38" spans="1:9" ht="15.75">
      <c r="A38" s="92"/>
      <c r="B38" s="100" t="s">
        <v>58</v>
      </c>
      <c r="C38" s="93"/>
      <c r="D38" s="96">
        <f>SUM(D33:D37)</f>
        <v>33017286</v>
      </c>
      <c r="E38" s="95"/>
      <c r="F38" s="96">
        <v>31151900</v>
      </c>
      <c r="H38" s="60"/>
      <c r="I38" s="60"/>
    </row>
    <row r="39" spans="1:9" ht="15.75">
      <c r="A39" s="92"/>
      <c r="B39" s="92"/>
      <c r="C39" s="93"/>
      <c r="D39" s="96"/>
      <c r="E39" s="95"/>
      <c r="F39" s="96"/>
      <c r="H39" s="60"/>
      <c r="I39" s="60"/>
    </row>
    <row r="40" spans="1:9" ht="15.75">
      <c r="A40" s="92"/>
      <c r="B40" s="91" t="s">
        <v>59</v>
      </c>
      <c r="C40" s="93">
        <v>4</v>
      </c>
      <c r="D40" s="101">
        <f>+D38+D30</f>
        <v>112817274.5144</v>
      </c>
      <c r="E40" s="95"/>
      <c r="F40" s="101">
        <v>175046775.0649</v>
      </c>
      <c r="H40" s="79"/>
      <c r="I40" s="60"/>
    </row>
    <row r="41" spans="4:9" ht="12.75">
      <c r="D41" s="25"/>
      <c r="F41" s="25"/>
      <c r="H41" s="60"/>
      <c r="I41" s="60"/>
    </row>
    <row r="42" spans="4:9" ht="12.75">
      <c r="D42" s="25"/>
      <c r="F42" s="25"/>
      <c r="H42" s="60"/>
      <c r="I42" s="60"/>
    </row>
    <row r="43" spans="4:9" ht="12.75">
      <c r="D43" s="25"/>
      <c r="F43" s="25"/>
      <c r="H43" s="60"/>
      <c r="I43" s="60"/>
    </row>
    <row r="44" spans="1:9" ht="15.75">
      <c r="A44" s="8" t="s">
        <v>145</v>
      </c>
      <c r="B44" s="87"/>
      <c r="C44" s="88"/>
      <c r="D44" s="90"/>
      <c r="E44" s="89"/>
      <c r="F44" s="90"/>
      <c r="H44" s="60"/>
      <c r="I44" s="60"/>
    </row>
    <row r="45" spans="1:9" ht="15.75">
      <c r="A45" s="9" t="s">
        <v>212</v>
      </c>
      <c r="B45" s="87"/>
      <c r="C45" s="88"/>
      <c r="D45" s="90"/>
      <c r="E45" s="89"/>
      <c r="F45" s="90"/>
      <c r="H45" s="60"/>
      <c r="I45" s="60"/>
    </row>
    <row r="46" spans="1:9" ht="15.75">
      <c r="A46" s="9" t="s">
        <v>102</v>
      </c>
      <c r="B46" s="87"/>
      <c r="C46" s="88"/>
      <c r="D46" s="90"/>
      <c r="E46" s="89"/>
      <c r="F46" s="90"/>
      <c r="H46" s="60"/>
      <c r="I46" s="60"/>
    </row>
    <row r="47" spans="1:9" ht="15.75">
      <c r="A47" s="17"/>
      <c r="B47" s="87"/>
      <c r="C47" s="88"/>
      <c r="D47" s="90"/>
      <c r="E47" s="89"/>
      <c r="F47" s="90"/>
      <c r="H47" s="60"/>
      <c r="I47" s="60"/>
    </row>
    <row r="48" spans="1:9" ht="15.75">
      <c r="A48" s="91" t="s">
        <v>79</v>
      </c>
      <c r="B48" s="92"/>
      <c r="C48" s="93"/>
      <c r="D48" s="94" t="s">
        <v>213</v>
      </c>
      <c r="E48" s="95"/>
      <c r="F48" s="94" t="s">
        <v>196</v>
      </c>
      <c r="H48" s="60"/>
      <c r="I48" s="60"/>
    </row>
    <row r="49" spans="1:9" ht="15.75">
      <c r="A49" s="92"/>
      <c r="B49" s="92"/>
      <c r="C49" s="93"/>
      <c r="D49" s="96"/>
      <c r="E49" s="95"/>
      <c r="F49" s="96"/>
      <c r="H49" s="60"/>
      <c r="I49" s="60"/>
    </row>
    <row r="50" spans="1:9" ht="15.75">
      <c r="A50" s="92" t="s">
        <v>2</v>
      </c>
      <c r="B50" s="92"/>
      <c r="C50" s="93"/>
      <c r="D50" s="96"/>
      <c r="E50" s="95"/>
      <c r="F50" s="96"/>
      <c r="H50" s="60"/>
      <c r="I50" s="60"/>
    </row>
    <row r="51" spans="1:9" ht="15.75">
      <c r="A51" s="92" t="s">
        <v>60</v>
      </c>
      <c r="B51" s="92"/>
      <c r="C51" s="93" t="s">
        <v>177</v>
      </c>
      <c r="D51" s="96">
        <v>22940.780000000002</v>
      </c>
      <c r="E51" s="95"/>
      <c r="F51" s="96">
        <v>5017429.13</v>
      </c>
      <c r="G51" s="26"/>
      <c r="H51" s="60"/>
      <c r="I51" s="60"/>
    </row>
    <row r="52" spans="1:9" ht="15.75">
      <c r="A52" s="92" t="s">
        <v>61</v>
      </c>
      <c r="B52" s="92"/>
      <c r="C52" s="93"/>
      <c r="D52" s="96"/>
      <c r="E52" s="95"/>
      <c r="F52" s="96"/>
      <c r="H52" s="60"/>
      <c r="I52" s="60"/>
    </row>
    <row r="53" spans="1:9" ht="15.75">
      <c r="A53" s="92"/>
      <c r="B53" s="102" t="s">
        <v>62</v>
      </c>
      <c r="C53" s="93" t="s">
        <v>178</v>
      </c>
      <c r="D53" s="96">
        <v>61709645.9634</v>
      </c>
      <c r="E53" s="95"/>
      <c r="F53" s="98">
        <v>116544873.42859998</v>
      </c>
      <c r="H53" s="80"/>
      <c r="I53" s="81"/>
    </row>
    <row r="54" spans="1:9" ht="15.75">
      <c r="A54" s="92"/>
      <c r="B54" s="102" t="s">
        <v>63</v>
      </c>
      <c r="C54" s="93">
        <v>7</v>
      </c>
      <c r="D54" s="98">
        <v>381748.5</v>
      </c>
      <c r="E54" s="95"/>
      <c r="F54" s="98">
        <v>1970947</v>
      </c>
      <c r="H54" s="60"/>
      <c r="I54" s="60"/>
    </row>
    <row r="55" spans="1:9" ht="15.75">
      <c r="A55" s="92"/>
      <c r="B55" s="102" t="s">
        <v>9</v>
      </c>
      <c r="C55" s="93" t="s">
        <v>179</v>
      </c>
      <c r="D55" s="98">
        <v>265460.3654999994</v>
      </c>
      <c r="E55" s="95"/>
      <c r="F55" s="98">
        <v>164318</v>
      </c>
      <c r="H55" s="60"/>
      <c r="I55" s="60"/>
    </row>
    <row r="56" spans="1:9" ht="15.75">
      <c r="A56" s="92"/>
      <c r="B56" s="102" t="s">
        <v>101</v>
      </c>
      <c r="C56" s="93">
        <v>7</v>
      </c>
      <c r="D56" s="103">
        <v>0</v>
      </c>
      <c r="E56" s="104"/>
      <c r="F56" s="103">
        <v>0</v>
      </c>
      <c r="G56" s="60"/>
      <c r="H56" s="82"/>
      <c r="I56" s="83"/>
    </row>
    <row r="57" spans="1:9" ht="15.75">
      <c r="A57" s="92"/>
      <c r="B57" s="102" t="s">
        <v>64</v>
      </c>
      <c r="C57" s="93"/>
      <c r="D57" s="98"/>
      <c r="E57" s="95"/>
      <c r="F57" s="98"/>
      <c r="H57" s="60"/>
      <c r="I57" s="60"/>
    </row>
    <row r="58" spans="1:9" ht="15.75">
      <c r="A58" s="92"/>
      <c r="B58" s="102" t="s">
        <v>65</v>
      </c>
      <c r="C58" s="93"/>
      <c r="D58" s="98"/>
      <c r="E58" s="95"/>
      <c r="F58" s="98"/>
      <c r="H58" s="60"/>
      <c r="I58" s="60"/>
    </row>
    <row r="59" spans="1:9" ht="15.75">
      <c r="A59" s="92"/>
      <c r="B59" s="92"/>
      <c r="C59" s="93"/>
      <c r="D59" s="96"/>
      <c r="E59" s="95"/>
      <c r="F59" s="96"/>
      <c r="H59" s="60"/>
      <c r="I59" s="60"/>
    </row>
    <row r="60" spans="1:9" ht="15.75">
      <c r="A60" s="92"/>
      <c r="B60" s="92" t="s">
        <v>66</v>
      </c>
      <c r="C60" s="93"/>
      <c r="D60" s="96"/>
      <c r="E60" s="95"/>
      <c r="F60" s="96"/>
      <c r="H60" s="60"/>
      <c r="I60" s="60"/>
    </row>
    <row r="61" spans="1:9" ht="15.75">
      <c r="A61" s="92"/>
      <c r="B61" s="92" t="s">
        <v>67</v>
      </c>
      <c r="C61" s="93"/>
      <c r="D61" s="96"/>
      <c r="E61" s="95"/>
      <c r="F61" s="96"/>
      <c r="H61" s="60"/>
      <c r="I61" s="60"/>
    </row>
    <row r="62" spans="1:9" ht="15.75">
      <c r="A62" s="92"/>
      <c r="B62" s="92"/>
      <c r="C62" s="93"/>
      <c r="D62" s="96"/>
      <c r="E62" s="95"/>
      <c r="F62" s="96"/>
      <c r="H62" s="60"/>
      <c r="I62" s="60"/>
    </row>
    <row r="63" spans="1:9" ht="15.75">
      <c r="A63" s="92"/>
      <c r="B63" s="100" t="s">
        <v>68</v>
      </c>
      <c r="C63" s="93"/>
      <c r="D63" s="96">
        <f>SUM(D50:D61)</f>
        <v>62379795.608899996</v>
      </c>
      <c r="E63" s="95"/>
      <c r="F63" s="96">
        <v>123697567.55859998</v>
      </c>
      <c r="H63" s="60"/>
      <c r="I63" s="60"/>
    </row>
    <row r="64" spans="1:9" ht="15.75">
      <c r="A64" s="92"/>
      <c r="B64" s="92"/>
      <c r="C64" s="93"/>
      <c r="D64" s="96"/>
      <c r="E64" s="95"/>
      <c r="F64" s="96"/>
      <c r="H64" s="60"/>
      <c r="I64" s="60"/>
    </row>
    <row r="65" spans="1:6" ht="15.75">
      <c r="A65" s="91" t="s">
        <v>69</v>
      </c>
      <c r="B65" s="92"/>
      <c r="C65" s="93"/>
      <c r="D65" s="96"/>
      <c r="E65" s="95"/>
      <c r="F65" s="96"/>
    </row>
    <row r="66" spans="1:6" ht="15.75">
      <c r="A66" s="92"/>
      <c r="B66" s="92" t="s">
        <v>70</v>
      </c>
      <c r="C66" s="93">
        <v>8</v>
      </c>
      <c r="D66" s="99">
        <v>8555556.45</v>
      </c>
      <c r="E66" s="95"/>
      <c r="F66" s="99">
        <v>0</v>
      </c>
    </row>
    <row r="67" spans="1:6" ht="15.75">
      <c r="A67" s="92"/>
      <c r="B67" s="92" t="s">
        <v>71</v>
      </c>
      <c r="C67" s="93">
        <v>8</v>
      </c>
      <c r="D67" s="96">
        <v>20903981.6</v>
      </c>
      <c r="E67" s="95"/>
      <c r="F67" s="96">
        <v>30795081</v>
      </c>
    </row>
    <row r="68" spans="1:6" ht="15.75">
      <c r="A68" s="92"/>
      <c r="B68" s="92" t="s">
        <v>72</v>
      </c>
      <c r="C68" s="93"/>
      <c r="D68" s="96"/>
      <c r="E68" s="95"/>
      <c r="F68" s="96"/>
    </row>
    <row r="69" spans="1:6" ht="15.75">
      <c r="A69" s="92"/>
      <c r="B69" s="92" t="s">
        <v>66</v>
      </c>
      <c r="C69" s="93"/>
      <c r="D69" s="95"/>
      <c r="E69" s="95"/>
      <c r="F69" s="95"/>
    </row>
    <row r="70" spans="1:6" ht="15.75">
      <c r="A70" s="92"/>
      <c r="B70" s="92"/>
      <c r="C70" s="93"/>
      <c r="D70" s="96"/>
      <c r="E70" s="95"/>
      <c r="F70" s="96"/>
    </row>
    <row r="71" spans="1:6" ht="15.75">
      <c r="A71" s="92"/>
      <c r="B71" s="100" t="s">
        <v>73</v>
      </c>
      <c r="C71" s="93"/>
      <c r="D71" s="96">
        <f>SUM(D66:D70)</f>
        <v>29459538.05</v>
      </c>
      <c r="E71" s="95"/>
      <c r="F71" s="96">
        <v>30795081</v>
      </c>
    </row>
    <row r="72" spans="1:6" ht="15.75">
      <c r="A72" s="92"/>
      <c r="B72" s="92"/>
      <c r="C72" s="93"/>
      <c r="D72" s="96"/>
      <c r="E72" s="95"/>
      <c r="F72" s="96"/>
    </row>
    <row r="73" spans="1:6" ht="15.75">
      <c r="A73" s="91" t="s">
        <v>74</v>
      </c>
      <c r="B73" s="92"/>
      <c r="C73" s="93"/>
      <c r="D73" s="96"/>
      <c r="E73" s="95"/>
      <c r="F73" s="96"/>
    </row>
    <row r="74" spans="1:8" ht="15.75">
      <c r="A74" s="92"/>
      <c r="B74" s="92" t="s">
        <v>43</v>
      </c>
      <c r="C74" s="93">
        <v>9</v>
      </c>
      <c r="D74" s="98">
        <v>20549000</v>
      </c>
      <c r="E74" s="95"/>
      <c r="F74" s="98">
        <v>17412000</v>
      </c>
      <c r="H74" s="75"/>
    </row>
    <row r="75" spans="1:6" ht="15.75">
      <c r="A75" s="92"/>
      <c r="B75" s="92" t="s">
        <v>100</v>
      </c>
      <c r="C75" s="105"/>
      <c r="D75" s="98"/>
      <c r="E75" s="95"/>
      <c r="F75" s="98"/>
    </row>
    <row r="76" spans="1:6" ht="15.75">
      <c r="A76" s="92"/>
      <c r="B76" s="92" t="s">
        <v>75</v>
      </c>
      <c r="C76" s="93"/>
      <c r="D76" s="96"/>
      <c r="E76" s="95"/>
      <c r="F76" s="96"/>
    </row>
    <row r="77" spans="1:6" ht="15.75">
      <c r="A77" s="92"/>
      <c r="B77" s="92" t="s">
        <v>76</v>
      </c>
      <c r="C77" s="93">
        <v>9</v>
      </c>
      <c r="D77" s="96">
        <v>5000</v>
      </c>
      <c r="E77" s="95"/>
      <c r="F77" s="96">
        <v>5000</v>
      </c>
    </row>
    <row r="78" spans="1:6" ht="15.75">
      <c r="A78" s="92"/>
      <c r="B78" s="92" t="s">
        <v>10</v>
      </c>
      <c r="C78" s="93">
        <v>9</v>
      </c>
      <c r="D78" s="96">
        <v>126.65</v>
      </c>
      <c r="E78" s="95"/>
      <c r="F78" s="96">
        <v>515</v>
      </c>
    </row>
    <row r="79" spans="1:6" ht="15.75">
      <c r="A79" s="92"/>
      <c r="B79" s="92" t="s">
        <v>77</v>
      </c>
      <c r="C79" s="93"/>
      <c r="D79" s="98"/>
      <c r="E79" s="95"/>
      <c r="F79" s="98"/>
    </row>
    <row r="80" spans="1:8" ht="15.75">
      <c r="A80" s="92"/>
      <c r="B80" s="92" t="s">
        <v>78</v>
      </c>
      <c r="C80" s="93">
        <v>15</v>
      </c>
      <c r="D80" s="106">
        <v>423814.6476999968</v>
      </c>
      <c r="E80" s="95"/>
      <c r="F80" s="98">
        <v>3136612</v>
      </c>
      <c r="H80" s="24"/>
    </row>
    <row r="81" spans="1:8" ht="15.75">
      <c r="A81" s="92"/>
      <c r="B81" s="92"/>
      <c r="C81" s="93"/>
      <c r="D81" s="96">
        <f>SUM(D74:D80)</f>
        <v>20977941.297699995</v>
      </c>
      <c r="E81" s="95"/>
      <c r="F81" s="96">
        <v>20554127</v>
      </c>
      <c r="H81" s="24"/>
    </row>
    <row r="82" spans="1:8" ht="15.75">
      <c r="A82" s="92"/>
      <c r="B82" s="92"/>
      <c r="C82" s="93"/>
      <c r="D82" s="95"/>
      <c r="E82" s="95"/>
      <c r="F82" s="95"/>
      <c r="H82" s="24"/>
    </row>
    <row r="83" spans="1:8" ht="15.75">
      <c r="A83" s="92"/>
      <c r="B83" s="100" t="s">
        <v>80</v>
      </c>
      <c r="C83" s="93">
        <v>4</v>
      </c>
      <c r="D83" s="107">
        <f>+D81+D71+D63</f>
        <v>112817274.9566</v>
      </c>
      <c r="E83" s="107"/>
      <c r="F83" s="107">
        <v>175046775.55859998</v>
      </c>
      <c r="H83" s="7"/>
    </row>
    <row r="85" spans="4:6" ht="12.75">
      <c r="D85" s="24">
        <f>+D83-D40</f>
        <v>0.4421999901533127</v>
      </c>
      <c r="F85" s="24">
        <v>0.49369996786117554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6">
      <selection activeCell="H10" sqref="H10"/>
    </sheetView>
  </sheetViews>
  <sheetFormatPr defaultColWidth="9.140625" defaultRowHeight="12.75"/>
  <cols>
    <col min="1" max="1" width="3.8515625" style="1" customWidth="1"/>
    <col min="2" max="2" width="46.421875" style="1" customWidth="1"/>
    <col min="3" max="3" width="5.7109375" style="65" customWidth="1"/>
    <col min="4" max="4" width="14.28125" style="1" customWidth="1"/>
    <col min="5" max="5" width="5.140625" style="1" customWidth="1"/>
    <col min="6" max="6" width="14.28125" style="1" customWidth="1"/>
    <col min="7" max="7" width="9.140625" style="1" customWidth="1"/>
    <col min="8" max="8" width="12.8515625" style="1" bestFit="1" customWidth="1"/>
    <col min="9" max="16384" width="9.140625" style="1" customWidth="1"/>
  </cols>
  <sheetData>
    <row r="1" ht="15.75">
      <c r="A1" s="8" t="s">
        <v>145</v>
      </c>
    </row>
    <row r="2" ht="15.75">
      <c r="A2" s="9" t="s">
        <v>223</v>
      </c>
    </row>
    <row r="3" ht="15.75">
      <c r="A3" s="9" t="s">
        <v>102</v>
      </c>
    </row>
    <row r="4" ht="15.75">
      <c r="A4" s="9"/>
    </row>
    <row r="5" ht="15.75">
      <c r="A5" s="9"/>
    </row>
    <row r="6" spans="1:6" ht="15.75">
      <c r="A6" s="92"/>
      <c r="B6" s="92"/>
      <c r="C6" s="93"/>
      <c r="D6" s="100" t="s">
        <v>213</v>
      </c>
      <c r="E6" s="92"/>
      <c r="F6" s="100" t="s">
        <v>196</v>
      </c>
    </row>
    <row r="7" spans="1:6" ht="15.75">
      <c r="A7" s="92"/>
      <c r="B7" s="92"/>
      <c r="C7" s="93"/>
      <c r="D7" s="92"/>
      <c r="E7" s="92"/>
      <c r="F7" s="92"/>
    </row>
    <row r="8" spans="1:6" ht="15.75">
      <c r="A8" s="92"/>
      <c r="B8" s="92" t="s">
        <v>11</v>
      </c>
      <c r="C8" s="93">
        <v>10</v>
      </c>
      <c r="D8" s="108">
        <v>58034952.690000005</v>
      </c>
      <c r="E8" s="108"/>
      <c r="F8" s="108">
        <v>91368464.8826</v>
      </c>
    </row>
    <row r="9" spans="1:6" ht="15.75">
      <c r="A9" s="92"/>
      <c r="B9" s="92" t="s">
        <v>81</v>
      </c>
      <c r="C9" s="93"/>
      <c r="D9" s="108"/>
      <c r="E9" s="108"/>
      <c r="F9" s="108"/>
    </row>
    <row r="10" spans="1:6" ht="31.5">
      <c r="A10" s="92"/>
      <c r="B10" s="109" t="s">
        <v>82</v>
      </c>
      <c r="C10" s="93"/>
      <c r="D10" s="108"/>
      <c r="E10" s="108"/>
      <c r="F10" s="108"/>
    </row>
    <row r="11" spans="1:6" ht="31.5">
      <c r="A11" s="92"/>
      <c r="B11" s="109" t="s">
        <v>83</v>
      </c>
      <c r="C11" s="93"/>
      <c r="D11" s="108"/>
      <c r="E11" s="108"/>
      <c r="F11" s="108"/>
    </row>
    <row r="12" spans="1:8" ht="15.75">
      <c r="A12" s="92"/>
      <c r="B12" s="92" t="s">
        <v>84</v>
      </c>
      <c r="C12" s="93">
        <v>11</v>
      </c>
      <c r="D12" s="108">
        <v>-43702801.0077</v>
      </c>
      <c r="E12" s="108"/>
      <c r="F12" s="108">
        <v>-68303154.9967</v>
      </c>
      <c r="G12" s="7"/>
      <c r="H12" s="59"/>
    </row>
    <row r="13" spans="1:8" ht="15.75">
      <c r="A13" s="92"/>
      <c r="B13" s="92" t="s">
        <v>85</v>
      </c>
      <c r="C13" s="93">
        <v>12</v>
      </c>
      <c r="D13" s="108">
        <v>-5330487.7554</v>
      </c>
      <c r="E13" s="108"/>
      <c r="F13" s="108">
        <v>-4473780.6174</v>
      </c>
      <c r="H13" s="7"/>
    </row>
    <row r="14" spans="1:6" ht="15.75">
      <c r="A14" s="92"/>
      <c r="B14" s="92" t="s">
        <v>12</v>
      </c>
      <c r="C14" s="93">
        <v>13</v>
      </c>
      <c r="D14" s="108">
        <v>-7225610.7</v>
      </c>
      <c r="E14" s="108"/>
      <c r="F14" s="108">
        <v>-8598649</v>
      </c>
    </row>
    <row r="15" spans="1:6" ht="15.75">
      <c r="A15" s="92"/>
      <c r="B15" s="92" t="s">
        <v>86</v>
      </c>
      <c r="C15" s="93">
        <v>6</v>
      </c>
      <c r="D15" s="108">
        <v>-2458084</v>
      </c>
      <c r="E15" s="108"/>
      <c r="F15" s="108">
        <v>-5392975</v>
      </c>
    </row>
    <row r="16" spans="1:6" ht="15.75">
      <c r="A16" s="92"/>
      <c r="B16" s="92"/>
      <c r="C16" s="93"/>
      <c r="D16" s="108"/>
      <c r="E16" s="108"/>
      <c r="F16" s="108"/>
    </row>
    <row r="17" spans="1:6" s="2" customFormat="1" ht="15.75">
      <c r="A17" s="91" t="s">
        <v>87</v>
      </c>
      <c r="B17" s="92"/>
      <c r="C17" s="93"/>
      <c r="D17" s="108">
        <f>SUM(D8:D16)</f>
        <v>-682030.773099999</v>
      </c>
      <c r="E17" s="108"/>
      <c r="F17" s="108">
        <v>4599905.268499993</v>
      </c>
    </row>
    <row r="18" spans="1:6" s="2" customFormat="1" ht="15.75">
      <c r="A18" s="92"/>
      <c r="B18" s="110"/>
      <c r="C18" s="93"/>
      <c r="D18" s="108"/>
      <c r="E18" s="108"/>
      <c r="F18" s="108"/>
    </row>
    <row r="19" spans="1:6" s="2" customFormat="1" ht="15.75">
      <c r="A19" s="92"/>
      <c r="B19" s="92"/>
      <c r="C19" s="93"/>
      <c r="D19" s="108"/>
      <c r="E19" s="108"/>
      <c r="F19" s="108"/>
    </row>
    <row r="20" spans="1:6" ht="31.5">
      <c r="A20" s="92"/>
      <c r="B20" s="109" t="s">
        <v>88</v>
      </c>
      <c r="C20" s="93"/>
      <c r="D20" s="108"/>
      <c r="E20" s="108"/>
      <c r="F20" s="108"/>
    </row>
    <row r="21" spans="1:6" ht="31.5">
      <c r="A21" s="92"/>
      <c r="B21" s="109" t="s">
        <v>89</v>
      </c>
      <c r="C21" s="93"/>
      <c r="D21" s="108"/>
      <c r="E21" s="108"/>
      <c r="F21" s="108"/>
    </row>
    <row r="22" spans="1:6" ht="15.75">
      <c r="A22" s="92"/>
      <c r="B22" s="92" t="s">
        <v>13</v>
      </c>
      <c r="C22" s="93">
        <v>14</v>
      </c>
      <c r="D22" s="108">
        <v>1380053.4208</v>
      </c>
      <c r="E22" s="108"/>
      <c r="F22" s="108">
        <v>-1009369.0297000001</v>
      </c>
    </row>
    <row r="23" spans="1:6" ht="15.75">
      <c r="A23" s="92"/>
      <c r="B23" s="92"/>
      <c r="C23" s="93"/>
      <c r="D23" s="108"/>
      <c r="E23" s="108"/>
      <c r="F23" s="108"/>
    </row>
    <row r="24" spans="1:6" s="2" customFormat="1" ht="15.75">
      <c r="A24" s="92"/>
      <c r="B24" s="111" t="s">
        <v>14</v>
      </c>
      <c r="C24" s="112">
        <v>15</v>
      </c>
      <c r="D24" s="108">
        <f>SUM(D17:D23)</f>
        <v>698022.647700001</v>
      </c>
      <c r="E24" s="108"/>
      <c r="F24" s="108">
        <v>3590536.238799993</v>
      </c>
    </row>
    <row r="25" spans="1:6" s="2" customFormat="1" ht="15.75">
      <c r="A25" s="92"/>
      <c r="B25" s="110"/>
      <c r="C25" s="112"/>
      <c r="D25" s="108"/>
      <c r="E25" s="108"/>
      <c r="F25" s="108"/>
    </row>
    <row r="26" spans="1:6" s="2" customFormat="1" ht="15.75">
      <c r="A26" s="92"/>
      <c r="B26" s="110" t="s">
        <v>15</v>
      </c>
      <c r="C26" s="112">
        <v>15</v>
      </c>
      <c r="D26" s="108">
        <v>-274208</v>
      </c>
      <c r="E26" s="108"/>
      <c r="F26" s="108">
        <v>-453924</v>
      </c>
    </row>
    <row r="27" spans="1:6" s="2" customFormat="1" ht="15.75">
      <c r="A27" s="92"/>
      <c r="B27" s="110"/>
      <c r="C27" s="112"/>
      <c r="D27" s="108"/>
      <c r="E27" s="108"/>
      <c r="F27" s="108"/>
    </row>
    <row r="28" spans="1:6" s="2" customFormat="1" ht="15.75">
      <c r="A28" s="92"/>
      <c r="B28" s="111" t="s">
        <v>16</v>
      </c>
      <c r="C28" s="93">
        <v>15</v>
      </c>
      <c r="D28" s="108">
        <f>SUM(D24:D27)</f>
        <v>423814.647700001</v>
      </c>
      <c r="E28" s="108"/>
      <c r="F28" s="108">
        <v>3136612.238799993</v>
      </c>
    </row>
    <row r="29" spans="3:6" s="2" customFormat="1" ht="12.75">
      <c r="C29" s="5"/>
      <c r="D29" s="27"/>
      <c r="E29" s="27"/>
      <c r="F29" s="27"/>
    </row>
    <row r="30" spans="4:6" ht="12.75">
      <c r="D30" s="28">
        <f>+D28-'BK'!D80</f>
        <v>4.190951585769653E-09</v>
      </c>
      <c r="E30" s="28"/>
      <c r="F30" s="28">
        <v>0.23879999294877052</v>
      </c>
    </row>
    <row r="31" spans="4:6" ht="12.75">
      <c r="D31" s="28"/>
      <c r="E31" s="28"/>
      <c r="F31" s="28"/>
    </row>
    <row r="34" spans="4:6" ht="12.75">
      <c r="D34" s="7"/>
      <c r="F34" s="7"/>
    </row>
    <row r="35" spans="4:6" ht="12.75">
      <c r="D35" s="6"/>
      <c r="F35" s="6"/>
    </row>
    <row r="36" spans="2:6" ht="12.75">
      <c r="B36" s="6"/>
      <c r="D36" s="6"/>
      <c r="F36" s="6"/>
    </row>
    <row r="37" spans="4:6" ht="12.75">
      <c r="D37" s="7"/>
      <c r="F37" s="7"/>
    </row>
    <row r="38" spans="4:6" ht="12.75">
      <c r="D38" s="6"/>
      <c r="F38" s="6"/>
    </row>
    <row r="39" spans="4:6" ht="12.75">
      <c r="D39" s="7"/>
      <c r="F39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6">
      <selection activeCell="J42" sqref="J42"/>
    </sheetView>
  </sheetViews>
  <sheetFormatPr defaultColWidth="9.140625" defaultRowHeight="12.75"/>
  <cols>
    <col min="1" max="1" width="5.8515625" style="1" customWidth="1"/>
    <col min="2" max="2" width="55.28125" style="1" customWidth="1"/>
    <col min="3" max="3" width="5.28125" style="1" customWidth="1"/>
    <col min="4" max="4" width="13.28125" style="31" customWidth="1"/>
    <col min="5" max="5" width="3.7109375" style="31" customWidth="1"/>
    <col min="6" max="6" width="13.28125" style="32" customWidth="1"/>
    <col min="7" max="7" width="9.140625" style="1" customWidth="1"/>
    <col min="8" max="8" width="11.8515625" style="1" bestFit="1" customWidth="1"/>
    <col min="9" max="16384" width="9.140625" style="1" customWidth="1"/>
  </cols>
  <sheetData>
    <row r="1" ht="14.25">
      <c r="A1" s="3" t="s">
        <v>26</v>
      </c>
    </row>
    <row r="2" spans="1:6" s="2" customFormat="1" ht="15.75">
      <c r="A2" s="8" t="s">
        <v>145</v>
      </c>
      <c r="D2" s="33"/>
      <c r="E2" s="33"/>
      <c r="F2" s="34"/>
    </row>
    <row r="3" spans="1:6" s="2" customFormat="1" ht="15.75">
      <c r="A3" s="87" t="s">
        <v>224</v>
      </c>
      <c r="B3" s="87"/>
      <c r="D3" s="33"/>
      <c r="E3" s="33"/>
      <c r="F3" s="34"/>
    </row>
    <row r="4" spans="4:6" s="2" customFormat="1" ht="12.75">
      <c r="D4" s="33"/>
      <c r="E4" s="33"/>
      <c r="F4" s="34"/>
    </row>
    <row r="5" spans="3:6" s="2" customFormat="1" ht="12.75">
      <c r="C5" s="4"/>
      <c r="D5" s="35"/>
      <c r="E5" s="33"/>
      <c r="F5" s="36"/>
    </row>
    <row r="6" spans="1:6" s="2" customFormat="1" ht="15.75">
      <c r="A6" s="92"/>
      <c r="B6" s="110"/>
      <c r="C6" s="110"/>
      <c r="D6" s="113" t="s">
        <v>225</v>
      </c>
      <c r="E6" s="114"/>
      <c r="F6" s="115" t="s">
        <v>197</v>
      </c>
    </row>
    <row r="7" spans="1:6" s="2" customFormat="1" ht="15.75">
      <c r="A7" s="91" t="s">
        <v>27</v>
      </c>
      <c r="B7" s="92"/>
      <c r="C7" s="110"/>
      <c r="D7" s="116"/>
      <c r="E7" s="114"/>
      <c r="F7" s="117"/>
    </row>
    <row r="8" spans="1:6" s="2" customFormat="1" ht="15.75">
      <c r="A8" s="92"/>
      <c r="B8" s="92" t="s">
        <v>28</v>
      </c>
      <c r="C8" s="110"/>
      <c r="D8" s="118">
        <f>+'ardh-shpenz'!D24</f>
        <v>698022.647700001</v>
      </c>
      <c r="E8" s="114"/>
      <c r="F8" s="117">
        <v>3590536.238799993</v>
      </c>
    </row>
    <row r="9" spans="1:6" s="2" customFormat="1" ht="15.75">
      <c r="A9" s="92"/>
      <c r="B9" s="92" t="s">
        <v>29</v>
      </c>
      <c r="C9" s="110"/>
      <c r="D9" s="118"/>
      <c r="E9" s="114"/>
      <c r="F9" s="117"/>
    </row>
    <row r="10" spans="1:6" s="2" customFormat="1" ht="15.75">
      <c r="A10" s="92"/>
      <c r="B10" s="92" t="s">
        <v>30</v>
      </c>
      <c r="C10" s="110"/>
      <c r="D10" s="118">
        <f>-'ardh-shpenz'!D15</f>
        <v>2458084</v>
      </c>
      <c r="E10" s="114"/>
      <c r="F10" s="117">
        <v>5392975</v>
      </c>
    </row>
    <row r="11" spans="1:6" s="2" customFormat="1" ht="15.75">
      <c r="A11" s="92"/>
      <c r="B11" s="92" t="s">
        <v>31</v>
      </c>
      <c r="C11" s="110"/>
      <c r="D11" s="118">
        <f>+'BK'!D59-'BK'!F59</f>
        <v>0</v>
      </c>
      <c r="E11" s="114"/>
      <c r="F11" s="117">
        <v>0</v>
      </c>
    </row>
    <row r="12" spans="1:6" s="2" customFormat="1" ht="15.75">
      <c r="A12" s="92"/>
      <c r="B12" s="92" t="s">
        <v>32</v>
      </c>
      <c r="C12" s="110"/>
      <c r="D12" s="118"/>
      <c r="E12" s="114"/>
      <c r="F12" s="117"/>
    </row>
    <row r="13" spans="1:6" s="2" customFormat="1" ht="15.75">
      <c r="A13" s="92"/>
      <c r="B13" s="92" t="s">
        <v>33</v>
      </c>
      <c r="C13" s="110"/>
      <c r="D13" s="118">
        <v>3195012</v>
      </c>
      <c r="E13" s="114"/>
      <c r="F13" s="117">
        <v>3195012</v>
      </c>
    </row>
    <row r="14" spans="1:6" s="2" customFormat="1" ht="15.75">
      <c r="A14" s="92"/>
      <c r="B14" s="110"/>
      <c r="C14" s="110"/>
      <c r="D14" s="118"/>
      <c r="E14" s="114"/>
      <c r="F14" s="117"/>
    </row>
    <row r="15" spans="1:6" s="2" customFormat="1" ht="31.5">
      <c r="A15" s="92"/>
      <c r="B15" s="109" t="s">
        <v>90</v>
      </c>
      <c r="C15" s="92"/>
      <c r="D15" s="119">
        <f>+'BK'!F13+'BK'!F14+'BK'!F15+'BK'!F16-'BK'!D16-'BK'!D15-'BK'!D14-'BK'!D13-D20+'ardh-shpenz'!D26+'BK'!F27-'BK'!D27+'BK'!F23-'BK'!D23</f>
        <v>54124866.75460001</v>
      </c>
      <c r="E15" s="116"/>
      <c r="F15" s="120">
        <v>-15865292.662300019</v>
      </c>
    </row>
    <row r="16" spans="1:6" s="2" customFormat="1" ht="15.75">
      <c r="A16" s="92"/>
      <c r="B16" s="92" t="s">
        <v>34</v>
      </c>
      <c r="C16" s="92"/>
      <c r="D16" s="118">
        <f>+'BK'!F19+'BK'!F20+'BK'!F21+'BK'!F22+'BK'!F24+'BK'!F25-'BK'!D25-'BK'!D22-'BK'!D21-'BK'!D20-'BK'!D19</f>
        <v>11199701.592799986</v>
      </c>
      <c r="E16" s="116"/>
      <c r="F16" s="117">
        <v>-16341490.2759999</v>
      </c>
    </row>
    <row r="17" spans="1:6" s="2" customFormat="1" ht="15.75">
      <c r="A17" s="92"/>
      <c r="B17" s="92" t="s">
        <v>35</v>
      </c>
      <c r="C17" s="92"/>
      <c r="D17" s="119">
        <f>'BK'!D53-'BK'!F53+'BK'!D54-'BK'!F54+'BK'!D55-'BK'!F55+'BK'!D56-'BK'!F56+'BK'!D57-'BK'!F57+'BK'!D51-'BK'!F51</f>
        <v>-61317771.94969999</v>
      </c>
      <c r="E17" s="116"/>
      <c r="F17" s="120">
        <v>21863714.512291897</v>
      </c>
    </row>
    <row r="18" spans="1:8" s="2" customFormat="1" ht="15.75">
      <c r="A18" s="92"/>
      <c r="B18" s="92" t="s">
        <v>36</v>
      </c>
      <c r="C18" s="92"/>
      <c r="D18" s="118">
        <f>SUM(D8:D17)</f>
        <v>10357915.045400016</v>
      </c>
      <c r="E18" s="116"/>
      <c r="F18" s="117">
        <v>1835454.8127919696</v>
      </c>
      <c r="H18" s="30"/>
    </row>
    <row r="19" spans="1:6" s="2" customFormat="1" ht="12.75" customHeight="1">
      <c r="A19" s="92"/>
      <c r="B19" s="92" t="s">
        <v>17</v>
      </c>
      <c r="C19" s="92"/>
      <c r="D19" s="118">
        <v>-3195012</v>
      </c>
      <c r="E19" s="116"/>
      <c r="F19" s="117">
        <v>-3195012</v>
      </c>
    </row>
    <row r="20" spans="1:6" s="2" customFormat="1" ht="12.75" customHeight="1">
      <c r="A20" s="92"/>
      <c r="B20" s="92" t="s">
        <v>18</v>
      </c>
      <c r="C20" s="92"/>
      <c r="D20" s="118">
        <v>-720000</v>
      </c>
      <c r="E20" s="116"/>
      <c r="F20" s="117">
        <v>-720000</v>
      </c>
    </row>
    <row r="21" spans="1:6" s="2" customFormat="1" ht="15.75">
      <c r="A21" s="92"/>
      <c r="B21" s="92"/>
      <c r="C21" s="92"/>
      <c r="D21" s="118"/>
      <c r="E21" s="116"/>
      <c r="F21" s="117"/>
    </row>
    <row r="22" spans="1:6" s="2" customFormat="1" ht="15.75">
      <c r="A22" s="121" t="s">
        <v>19</v>
      </c>
      <c r="B22" s="92"/>
      <c r="C22" s="92"/>
      <c r="D22" s="119">
        <f>SUM(D18:D21)</f>
        <v>6442903.045400016</v>
      </c>
      <c r="E22" s="116"/>
      <c r="F22" s="120">
        <v>-2079557.1872080304</v>
      </c>
    </row>
    <row r="23" spans="1:6" s="2" customFormat="1" ht="15.75">
      <c r="A23" s="121"/>
      <c r="B23" s="92"/>
      <c r="C23" s="92"/>
      <c r="D23" s="119"/>
      <c r="E23" s="116"/>
      <c r="F23" s="120"/>
    </row>
    <row r="24" spans="1:6" s="2" customFormat="1" ht="15.75">
      <c r="A24" s="92"/>
      <c r="B24" s="92" t="s">
        <v>37</v>
      </c>
      <c r="C24" s="92"/>
      <c r="D24" s="119"/>
      <c r="E24" s="116"/>
      <c r="F24" s="120"/>
    </row>
    <row r="25" spans="1:6" s="2" customFormat="1" ht="15.75">
      <c r="A25" s="92"/>
      <c r="B25" s="92" t="s">
        <v>38</v>
      </c>
      <c r="C25" s="92"/>
      <c r="D25" s="118">
        <f>-'BK'!D34+'BK'!F34+'ardh-shpenz'!D15</f>
        <v>-4323470</v>
      </c>
      <c r="E25" s="116"/>
      <c r="F25" s="117">
        <v>0</v>
      </c>
    </row>
    <row r="26" spans="1:6" s="2" customFormat="1" ht="15.75">
      <c r="A26" s="92"/>
      <c r="B26" s="92" t="s">
        <v>39</v>
      </c>
      <c r="C26" s="92"/>
      <c r="D26" s="118"/>
      <c r="E26" s="116"/>
      <c r="F26" s="117"/>
    </row>
    <row r="27" spans="1:6" s="2" customFormat="1" ht="12.75" customHeight="1">
      <c r="A27" s="92"/>
      <c r="B27" s="92" t="s">
        <v>20</v>
      </c>
      <c r="C27" s="92"/>
      <c r="D27" s="118"/>
      <c r="E27" s="116"/>
      <c r="F27" s="117"/>
    </row>
    <row r="28" spans="1:6" s="2" customFormat="1" ht="12.75" customHeight="1">
      <c r="A28" s="92"/>
      <c r="B28" s="92" t="s">
        <v>146</v>
      </c>
      <c r="C28" s="92"/>
      <c r="D28" s="118"/>
      <c r="E28" s="116"/>
      <c r="F28" s="117"/>
    </row>
    <row r="29" spans="1:6" s="2" customFormat="1" ht="12.75" customHeight="1">
      <c r="A29" s="92"/>
      <c r="B29" s="92" t="s">
        <v>21</v>
      </c>
      <c r="C29" s="92"/>
      <c r="D29" s="118"/>
      <c r="E29" s="116"/>
      <c r="F29" s="117"/>
    </row>
    <row r="30" spans="1:6" s="2" customFormat="1" ht="15.75">
      <c r="A30" s="92"/>
      <c r="B30" s="110"/>
      <c r="C30" s="110"/>
      <c r="D30" s="118"/>
      <c r="E30" s="116"/>
      <c r="F30" s="117"/>
    </row>
    <row r="31" spans="1:6" s="2" customFormat="1" ht="15.75">
      <c r="A31" s="92"/>
      <c r="B31" s="93" t="s">
        <v>91</v>
      </c>
      <c r="C31" s="92"/>
      <c r="D31" s="119">
        <f>SUM(D24:D29)</f>
        <v>-4323470</v>
      </c>
      <c r="E31" s="116"/>
      <c r="F31" s="120">
        <v>0</v>
      </c>
    </row>
    <row r="32" spans="1:6" s="2" customFormat="1" ht="15.75">
      <c r="A32" s="92"/>
      <c r="B32" s="110"/>
      <c r="C32" s="110"/>
      <c r="D32" s="118"/>
      <c r="E32" s="116"/>
      <c r="F32" s="117"/>
    </row>
    <row r="33" spans="1:6" s="2" customFormat="1" ht="15.75">
      <c r="A33" s="92"/>
      <c r="B33" s="92" t="s">
        <v>93</v>
      </c>
      <c r="C33" s="92"/>
      <c r="D33" s="119"/>
      <c r="E33" s="116"/>
      <c r="F33" s="120"/>
    </row>
    <row r="34" spans="1:6" s="2" customFormat="1" ht="15.75">
      <c r="A34" s="92"/>
      <c r="B34" s="92" t="s">
        <v>22</v>
      </c>
      <c r="C34" s="92"/>
      <c r="D34" s="119"/>
      <c r="E34" s="116"/>
      <c r="F34" s="120"/>
    </row>
    <row r="35" spans="1:6" s="2" customFormat="1" ht="15.75">
      <c r="A35" s="92"/>
      <c r="B35" s="92" t="s">
        <v>40</v>
      </c>
      <c r="C35" s="92"/>
      <c r="D35" s="118">
        <f>+'BK'!D66+'BK'!D67-'BK'!F67-'BK'!F66</f>
        <v>-1335542.9499999993</v>
      </c>
      <c r="E35" s="116"/>
      <c r="F35" s="117">
        <v>1587055.3397973925</v>
      </c>
    </row>
    <row r="36" spans="1:6" s="2" customFormat="1" ht="15.75">
      <c r="A36" s="92"/>
      <c r="B36" s="92" t="s">
        <v>23</v>
      </c>
      <c r="C36" s="92"/>
      <c r="D36" s="118"/>
      <c r="E36" s="116"/>
      <c r="F36" s="117"/>
    </row>
    <row r="37" spans="1:6" s="2" customFormat="1" ht="12.75" customHeight="1">
      <c r="A37" s="92"/>
      <c r="B37" s="92" t="s">
        <v>41</v>
      </c>
      <c r="C37" s="92"/>
      <c r="D37" s="118">
        <v>0</v>
      </c>
      <c r="E37" s="116"/>
      <c r="F37" s="117">
        <v>0</v>
      </c>
    </row>
    <row r="38" spans="1:6" s="2" customFormat="1" ht="15.75">
      <c r="A38" s="92"/>
      <c r="B38" s="110"/>
      <c r="C38" s="110"/>
      <c r="D38" s="118"/>
      <c r="E38" s="116"/>
      <c r="F38" s="117"/>
    </row>
    <row r="39" spans="1:6" s="2" customFormat="1" ht="15.75">
      <c r="A39" s="92"/>
      <c r="B39" s="93" t="s">
        <v>42</v>
      </c>
      <c r="C39" s="92"/>
      <c r="D39" s="119">
        <f>SUM(D33:D38)</f>
        <v>-1335542.9499999993</v>
      </c>
      <c r="E39" s="116"/>
      <c r="F39" s="120">
        <v>1587055.3397973925</v>
      </c>
    </row>
    <row r="40" spans="1:6" s="2" customFormat="1" ht="15.75">
      <c r="A40" s="92"/>
      <c r="B40" s="110"/>
      <c r="C40" s="110"/>
      <c r="D40" s="118"/>
      <c r="E40" s="116"/>
      <c r="F40" s="117"/>
    </row>
    <row r="41" spans="1:6" s="2" customFormat="1" ht="15.75">
      <c r="A41" s="92"/>
      <c r="B41" s="121" t="s">
        <v>24</v>
      </c>
      <c r="C41" s="92"/>
      <c r="D41" s="118">
        <f>+D39+D22+D31</f>
        <v>783890.0954000168</v>
      </c>
      <c r="E41" s="116"/>
      <c r="F41" s="117">
        <v>-492502.5</v>
      </c>
    </row>
    <row r="42" spans="1:6" s="2" customFormat="1" ht="15.75">
      <c r="A42" s="92"/>
      <c r="B42" s="121" t="s">
        <v>92</v>
      </c>
      <c r="C42" s="92"/>
      <c r="D42" s="118"/>
      <c r="E42" s="116"/>
      <c r="F42" s="117"/>
    </row>
    <row r="43" spans="1:6" s="2" customFormat="1" ht="15.75">
      <c r="A43" s="92"/>
      <c r="B43" s="121" t="s">
        <v>25</v>
      </c>
      <c r="C43" s="92"/>
      <c r="D43" s="122">
        <f>+F44</f>
        <v>1112466.4975999987</v>
      </c>
      <c r="E43" s="114"/>
      <c r="F43" s="120">
        <v>1604968.6510667333</v>
      </c>
    </row>
    <row r="44" spans="1:6" s="2" customFormat="1" ht="15.75">
      <c r="A44" s="92"/>
      <c r="B44" s="92"/>
      <c r="C44" s="92"/>
      <c r="D44" s="123">
        <f>+'BK'!D9</f>
        <v>1896356.2944999994</v>
      </c>
      <c r="E44" s="114"/>
      <c r="F44" s="124">
        <v>1112466.4975999987</v>
      </c>
    </row>
    <row r="45" spans="4:6" s="2" customFormat="1" ht="12.75">
      <c r="D45" s="33"/>
      <c r="E45" s="33"/>
      <c r="F45" s="34"/>
    </row>
    <row r="46" spans="2:6" s="2" customFormat="1" ht="12.75">
      <c r="B46" s="15"/>
      <c r="D46" s="33">
        <f>+D44-D43-D41</f>
        <v>-0.298500016098842</v>
      </c>
      <c r="E46" s="33"/>
      <c r="F46" s="34">
        <f>+F44-F43-F41</f>
        <v>0.34653326543048024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2.8515625" style="1" customWidth="1"/>
    <col min="2" max="2" width="15.28125" style="1" customWidth="1"/>
    <col min="3" max="3" width="3.8515625" style="1" customWidth="1"/>
    <col min="4" max="4" width="13.421875" style="1" customWidth="1"/>
    <col min="5" max="5" width="4.140625" style="1" customWidth="1"/>
    <col min="6" max="6" width="14.421875" style="1" customWidth="1"/>
    <col min="7" max="7" width="4.28125" style="1" customWidth="1"/>
    <col min="8" max="8" width="14.421875" style="1" customWidth="1"/>
    <col min="9" max="16384" width="9.140625" style="1" customWidth="1"/>
  </cols>
  <sheetData>
    <row r="1" ht="15.75">
      <c r="A1" s="8" t="s">
        <v>145</v>
      </c>
    </row>
    <row r="2" ht="15.75">
      <c r="A2" s="17" t="s">
        <v>226</v>
      </c>
    </row>
    <row r="3" ht="15.75">
      <c r="A3" s="17"/>
    </row>
    <row r="4" ht="15.75">
      <c r="A4" s="17"/>
    </row>
    <row r="6" spans="1:8" s="2" customFormat="1" ht="47.25">
      <c r="A6" s="92"/>
      <c r="B6" s="111" t="s">
        <v>97</v>
      </c>
      <c r="C6" s="111"/>
      <c r="D6" s="111" t="s">
        <v>98</v>
      </c>
      <c r="E6" s="111"/>
      <c r="F6" s="111" t="s">
        <v>99</v>
      </c>
      <c r="G6" s="111"/>
      <c r="H6" s="111" t="s">
        <v>3</v>
      </c>
    </row>
    <row r="7" spans="1:8" s="2" customFormat="1" ht="15.75">
      <c r="A7" s="110"/>
      <c r="B7" s="110"/>
      <c r="C7" s="110"/>
      <c r="D7" s="110"/>
      <c r="E7" s="110"/>
      <c r="F7" s="110"/>
      <c r="G7" s="110"/>
      <c r="H7" s="110"/>
    </row>
    <row r="8" spans="1:11" s="2" customFormat="1" ht="15.75">
      <c r="A8" s="125" t="s">
        <v>198</v>
      </c>
      <c r="B8" s="129">
        <v>6567000</v>
      </c>
      <c r="C8" s="126"/>
      <c r="D8" s="129">
        <v>5804</v>
      </c>
      <c r="E8" s="126"/>
      <c r="F8" s="129">
        <v>10844710.866883395</v>
      </c>
      <c r="G8" s="126"/>
      <c r="H8" s="129">
        <v>17417514.866883397</v>
      </c>
      <c r="K8" s="2">
        <v>-0.628616563975811</v>
      </c>
    </row>
    <row r="9" spans="1:8" s="2" customFormat="1" ht="15.75">
      <c r="A9" s="125"/>
      <c r="B9" s="126"/>
      <c r="C9" s="126"/>
      <c r="D9" s="126"/>
      <c r="E9" s="126"/>
      <c r="F9" s="126"/>
      <c r="G9" s="126"/>
      <c r="H9" s="126"/>
    </row>
    <row r="10" spans="1:8" s="2" customFormat="1" ht="15.75">
      <c r="A10" s="110" t="s">
        <v>94</v>
      </c>
      <c r="B10" s="127"/>
      <c r="C10" s="127"/>
      <c r="D10" s="127"/>
      <c r="E10" s="127"/>
      <c r="F10" s="126">
        <f>+'ardh-shpenz'!F28</f>
        <v>3136612.238799993</v>
      </c>
      <c r="G10" s="126"/>
      <c r="H10" s="126">
        <f>SUM(B10:F10)</f>
        <v>3136612.238799993</v>
      </c>
    </row>
    <row r="11" spans="1:8" s="2" customFormat="1" ht="15.75">
      <c r="A11" s="110" t="s">
        <v>41</v>
      </c>
      <c r="B11" s="127"/>
      <c r="C11" s="127"/>
      <c r="D11" s="127"/>
      <c r="E11" s="127"/>
      <c r="F11" s="126"/>
      <c r="G11" s="126"/>
      <c r="H11" s="126">
        <f>SUM(B11:F11)</f>
        <v>0</v>
      </c>
    </row>
    <row r="12" spans="1:8" s="2" customFormat="1" ht="15.75">
      <c r="A12" s="110" t="s">
        <v>95</v>
      </c>
      <c r="B12" s="127">
        <v>10845000</v>
      </c>
      <c r="C12" s="127"/>
      <c r="D12" s="126">
        <v>-289</v>
      </c>
      <c r="E12" s="126"/>
      <c r="F12" s="126">
        <v>-10844711</v>
      </c>
      <c r="G12" s="126"/>
      <c r="H12" s="126">
        <f>SUM(B12:F12)</f>
        <v>0</v>
      </c>
    </row>
    <row r="13" spans="1:8" s="2" customFormat="1" ht="15.75">
      <c r="A13" s="110" t="s">
        <v>96</v>
      </c>
      <c r="B13" s="126"/>
      <c r="C13" s="127"/>
      <c r="D13" s="127"/>
      <c r="E13" s="127"/>
      <c r="F13" s="127"/>
      <c r="G13" s="127"/>
      <c r="H13" s="126">
        <f>SUM(B13:F13)</f>
        <v>0</v>
      </c>
    </row>
    <row r="14" spans="1:8" s="2" customFormat="1" ht="11.25" customHeight="1">
      <c r="A14" s="110"/>
      <c r="B14" s="127"/>
      <c r="C14" s="127"/>
      <c r="D14" s="127"/>
      <c r="E14" s="127"/>
      <c r="F14" s="127"/>
      <c r="G14" s="127"/>
      <c r="H14" s="127"/>
    </row>
    <row r="15" spans="1:9" s="2" customFormat="1" ht="15.75">
      <c r="A15" s="125" t="s">
        <v>227</v>
      </c>
      <c r="B15" s="129">
        <f>SUM(B8:B14)</f>
        <v>17412000</v>
      </c>
      <c r="C15" s="126"/>
      <c r="D15" s="129">
        <f>SUM(D8:D14)</f>
        <v>5515</v>
      </c>
      <c r="E15" s="126"/>
      <c r="F15" s="129">
        <f>SUM(F8:F14)</f>
        <v>3136612.105683388</v>
      </c>
      <c r="G15" s="126"/>
      <c r="H15" s="129">
        <f>SUM(H8:H14)</f>
        <v>20554127.10568339</v>
      </c>
      <c r="I15" s="27">
        <f>+H15-'BK'!F81</f>
        <v>0.10568339005112648</v>
      </c>
    </row>
    <row r="16" spans="1:9" s="2" customFormat="1" ht="15.75">
      <c r="A16" s="125"/>
      <c r="B16" s="126"/>
      <c r="C16" s="126"/>
      <c r="D16" s="126"/>
      <c r="E16" s="126"/>
      <c r="F16" s="126"/>
      <c r="G16" s="126"/>
      <c r="H16" s="126"/>
      <c r="I16" s="27"/>
    </row>
    <row r="17" spans="1:9" s="2" customFormat="1" ht="15.75">
      <c r="A17" s="110"/>
      <c r="B17" s="127"/>
      <c r="C17" s="127"/>
      <c r="D17" s="127"/>
      <c r="E17" s="127"/>
      <c r="F17" s="126"/>
      <c r="G17" s="126"/>
      <c r="H17" s="126">
        <f aca="true" t="shared" si="0" ref="H17:H22">SUM(B17:F17)</f>
        <v>0</v>
      </c>
      <c r="I17" s="27"/>
    </row>
    <row r="18" spans="1:9" s="2" customFormat="1" ht="15.75">
      <c r="A18" s="110"/>
      <c r="B18" s="126"/>
      <c r="C18" s="126"/>
      <c r="D18" s="126"/>
      <c r="E18" s="126"/>
      <c r="F18" s="126"/>
      <c r="G18" s="126"/>
      <c r="H18" s="126">
        <f t="shared" si="0"/>
        <v>0</v>
      </c>
      <c r="I18" s="27"/>
    </row>
    <row r="19" spans="1:9" s="2" customFormat="1" ht="15.75">
      <c r="A19" s="110" t="s">
        <v>94</v>
      </c>
      <c r="B19" s="126"/>
      <c r="C19" s="108"/>
      <c r="D19" s="126"/>
      <c r="E19" s="108"/>
      <c r="F19" s="126">
        <f>+'ardh-shpenz'!D28</f>
        <v>423814.647700001</v>
      </c>
      <c r="G19" s="126"/>
      <c r="H19" s="126">
        <f t="shared" si="0"/>
        <v>423814.647700001</v>
      </c>
      <c r="I19" s="27"/>
    </row>
    <row r="20" spans="1:9" s="2" customFormat="1" ht="15.75">
      <c r="A20" s="110" t="s">
        <v>41</v>
      </c>
      <c r="B20" s="126"/>
      <c r="C20" s="127"/>
      <c r="D20" s="126"/>
      <c r="E20" s="127"/>
      <c r="F20" s="126"/>
      <c r="G20" s="126"/>
      <c r="H20" s="126">
        <f t="shared" si="0"/>
        <v>0</v>
      </c>
      <c r="I20" s="27"/>
    </row>
    <row r="21" spans="1:9" s="2" customFormat="1" ht="15.75">
      <c r="A21" s="110" t="s">
        <v>95</v>
      </c>
      <c r="B21" s="126">
        <v>3137000</v>
      </c>
      <c r="C21" s="127"/>
      <c r="D21" s="126">
        <v>-388.45</v>
      </c>
      <c r="E21" s="127"/>
      <c r="F21" s="126">
        <v>-3136612</v>
      </c>
      <c r="G21" s="127"/>
      <c r="H21" s="126">
        <f t="shared" si="0"/>
        <v>-0.4500000001862645</v>
      </c>
      <c r="I21" s="27"/>
    </row>
    <row r="22" spans="1:9" s="2" customFormat="1" ht="15.75">
      <c r="A22" s="110" t="s">
        <v>41</v>
      </c>
      <c r="B22" s="126"/>
      <c r="C22" s="126"/>
      <c r="D22" s="126"/>
      <c r="E22" s="127"/>
      <c r="F22" s="126"/>
      <c r="G22" s="127"/>
      <c r="H22" s="126">
        <f t="shared" si="0"/>
        <v>0</v>
      </c>
      <c r="I22" s="27"/>
    </row>
    <row r="23" spans="1:9" s="2" customFormat="1" ht="15.75">
      <c r="A23" s="110"/>
      <c r="B23" s="127"/>
      <c r="C23" s="127"/>
      <c r="D23" s="127"/>
      <c r="E23" s="127"/>
      <c r="F23" s="127"/>
      <c r="G23" s="127"/>
      <c r="H23" s="127"/>
      <c r="I23" s="27"/>
    </row>
    <row r="24" spans="1:9" s="2" customFormat="1" ht="15.75">
      <c r="A24" s="125" t="s">
        <v>199</v>
      </c>
      <c r="B24" s="130">
        <f>SUM(B15:B23)</f>
        <v>20549000</v>
      </c>
      <c r="C24" s="126"/>
      <c r="D24" s="130">
        <f>SUM(D15:D23)</f>
        <v>5126.55</v>
      </c>
      <c r="E24" s="126"/>
      <c r="F24" s="130">
        <f>SUM(F15:F23)</f>
        <v>423814.7533833892</v>
      </c>
      <c r="G24" s="128"/>
      <c r="H24" s="130">
        <f>SUM(H15:H23)</f>
        <v>20977941.30338339</v>
      </c>
      <c r="I24" s="27">
        <f>+H24-'BK'!D81</f>
        <v>0.005683396011590958</v>
      </c>
    </row>
    <row r="25" spans="1:8" s="2" customFormat="1" ht="12.75">
      <c r="A25" s="4"/>
      <c r="B25" s="4"/>
      <c r="C25" s="4"/>
      <c r="D25" s="4"/>
      <c r="E25" s="4"/>
      <c r="F25" s="4"/>
      <c r="G25" s="4"/>
      <c r="H25" s="4"/>
    </row>
    <row r="26" ht="12.75">
      <c r="B26" s="28">
        <f>+B24-'BK'!D74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3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.28125" style="0" customWidth="1"/>
    <col min="2" max="2" width="23.57421875" style="0" customWidth="1"/>
    <col min="3" max="3" width="13.57421875" style="0" customWidth="1"/>
    <col min="4" max="4" width="3.140625" style="0" customWidth="1"/>
    <col min="5" max="5" width="14.7109375" style="0" customWidth="1"/>
    <col min="6" max="6" width="3.00390625" style="0" customWidth="1"/>
    <col min="7" max="7" width="13.7109375" style="0" customWidth="1"/>
    <col min="8" max="8" width="3.421875" style="0" customWidth="1"/>
    <col min="9" max="9" width="12.28125" style="0" customWidth="1"/>
    <col min="10" max="10" width="3.57421875" style="0" customWidth="1"/>
    <col min="11" max="11" width="13.7109375" style="0" customWidth="1"/>
    <col min="12" max="12" width="10.28125" style="0" bestFit="1" customWidth="1"/>
    <col min="14" max="14" width="15.140625" style="0" customWidth="1"/>
  </cols>
  <sheetData>
    <row r="3" spans="2:11" ht="15.75">
      <c r="B3" s="8" t="s">
        <v>145</v>
      </c>
      <c r="C3" s="87"/>
      <c r="D3" s="8"/>
      <c r="E3" s="87"/>
      <c r="F3" s="131"/>
      <c r="G3" s="131"/>
      <c r="H3" s="131"/>
      <c r="I3" s="131"/>
      <c r="J3" s="131"/>
      <c r="K3" s="131"/>
    </row>
    <row r="4" spans="2:11" ht="15.75">
      <c r="B4" s="164" t="s">
        <v>228</v>
      </c>
      <c r="C4" s="164"/>
      <c r="D4" s="164"/>
      <c r="E4" s="164"/>
      <c r="F4" s="131"/>
      <c r="G4" s="131"/>
      <c r="H4" s="131"/>
      <c r="I4" s="131"/>
      <c r="J4" s="131"/>
      <c r="K4" s="131"/>
    </row>
    <row r="5" spans="2:11" ht="15.75">
      <c r="B5" s="17" t="s">
        <v>229</v>
      </c>
      <c r="C5" s="17"/>
      <c r="D5" s="17"/>
      <c r="E5" s="17"/>
      <c r="F5" s="131"/>
      <c r="G5" s="131"/>
      <c r="H5" s="131"/>
      <c r="I5" s="131"/>
      <c r="J5" s="131"/>
      <c r="K5" s="131"/>
    </row>
    <row r="6" spans="2:11" ht="15"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2:11" ht="15"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2:11" ht="15"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ht="31.5">
      <c r="A9" s="132"/>
      <c r="B9" s="133"/>
      <c r="C9" s="140" t="s">
        <v>147</v>
      </c>
      <c r="D9" s="141"/>
      <c r="E9" s="140" t="s">
        <v>103</v>
      </c>
      <c r="F9" s="141"/>
      <c r="G9" s="140" t="s">
        <v>104</v>
      </c>
      <c r="H9" s="142"/>
      <c r="I9" s="142" t="s">
        <v>105</v>
      </c>
      <c r="J9" s="142"/>
      <c r="K9" s="141" t="s">
        <v>3</v>
      </c>
    </row>
    <row r="10" spans="1:11" ht="15.75">
      <c r="A10" s="132"/>
      <c r="B10" s="143" t="s">
        <v>106</v>
      </c>
      <c r="C10" s="134"/>
      <c r="D10" s="134"/>
      <c r="E10" s="134"/>
      <c r="F10" s="134"/>
      <c r="G10" s="134"/>
      <c r="H10" s="134"/>
      <c r="I10" s="134"/>
      <c r="J10" s="134"/>
      <c r="K10" s="134"/>
    </row>
    <row r="11" spans="1:14" ht="15.75">
      <c r="A11" s="132"/>
      <c r="B11" s="138" t="s">
        <v>230</v>
      </c>
      <c r="C11" s="146">
        <v>9580000</v>
      </c>
      <c r="D11" s="136"/>
      <c r="E11" s="144">
        <v>4585574.16</v>
      </c>
      <c r="F11" s="136"/>
      <c r="G11" s="144">
        <v>42196135.83</v>
      </c>
      <c r="H11" s="136"/>
      <c r="I11" s="144">
        <v>636643.73</v>
      </c>
      <c r="J11" s="135"/>
      <c r="K11" s="138">
        <f>SUM(C11:I11)</f>
        <v>56998353.71999999</v>
      </c>
      <c r="N11" s="74">
        <v>9580000</v>
      </c>
    </row>
    <row r="12" spans="1:14" ht="15.75">
      <c r="A12" s="132"/>
      <c r="B12" s="135" t="s">
        <v>107</v>
      </c>
      <c r="C12" s="147">
        <v>0</v>
      </c>
      <c r="D12" s="135"/>
      <c r="E12" s="135">
        <v>145000</v>
      </c>
      <c r="F12" s="135"/>
      <c r="G12" s="137">
        <v>4178470</v>
      </c>
      <c r="H12" s="135"/>
      <c r="I12" s="135"/>
      <c r="J12" s="135"/>
      <c r="K12" s="135">
        <f>SUM(C12:I12)</f>
        <v>4323470</v>
      </c>
      <c r="N12" s="74">
        <v>4911409</v>
      </c>
    </row>
    <row r="13" spans="1:14" ht="15.75">
      <c r="A13" s="132"/>
      <c r="B13" s="135" t="s">
        <v>108</v>
      </c>
      <c r="C13" s="147">
        <v>0</v>
      </c>
      <c r="D13" s="135"/>
      <c r="E13" s="135">
        <v>0</v>
      </c>
      <c r="F13" s="135"/>
      <c r="G13" s="135">
        <v>0</v>
      </c>
      <c r="H13" s="135"/>
      <c r="I13" s="135">
        <v>0</v>
      </c>
      <c r="J13" s="135"/>
      <c r="K13" s="135">
        <f>SUM(C13:I13)</f>
        <v>0</v>
      </c>
      <c r="N13" s="74">
        <v>46374606</v>
      </c>
    </row>
    <row r="14" spans="1:14" ht="15.75">
      <c r="A14" s="132"/>
      <c r="B14" s="143" t="s">
        <v>231</v>
      </c>
      <c r="C14" s="148">
        <f>SUM(C11:C13)</f>
        <v>9580000</v>
      </c>
      <c r="D14" s="135"/>
      <c r="E14" s="138">
        <f>SUM(E11:E13)</f>
        <v>4730574.16</v>
      </c>
      <c r="F14" s="135"/>
      <c r="G14" s="138">
        <f>SUM(G11:G13)</f>
        <v>46374605.83</v>
      </c>
      <c r="H14" s="138"/>
      <c r="I14" s="138">
        <f>SUM(I11:I13)</f>
        <v>636643.73</v>
      </c>
      <c r="J14" s="135"/>
      <c r="K14" s="138">
        <f>SUM(K11:K13)</f>
        <v>61321823.71999999</v>
      </c>
      <c r="N14" s="74">
        <v>455808</v>
      </c>
    </row>
    <row r="15" spans="1:11" ht="15.75">
      <c r="A15" s="132"/>
      <c r="B15" s="135"/>
      <c r="C15" s="147"/>
      <c r="D15" s="135"/>
      <c r="E15" s="135"/>
      <c r="F15" s="135"/>
      <c r="G15" s="135"/>
      <c r="H15" s="135"/>
      <c r="I15" s="135"/>
      <c r="J15" s="135"/>
      <c r="K15" s="135"/>
    </row>
    <row r="16" spans="1:11" ht="15.75">
      <c r="A16" s="132"/>
      <c r="B16" s="143" t="s">
        <v>109</v>
      </c>
      <c r="C16" s="147"/>
      <c r="D16" s="135"/>
      <c r="E16" s="135"/>
      <c r="F16" s="135"/>
      <c r="G16" s="135"/>
      <c r="H16" s="135"/>
      <c r="I16" s="135"/>
      <c r="J16" s="135"/>
      <c r="K16" s="135"/>
    </row>
    <row r="17" spans="1:11" ht="15.75">
      <c r="A17" s="132"/>
      <c r="B17" s="138" t="s">
        <v>230</v>
      </c>
      <c r="C17" s="147">
        <v>0</v>
      </c>
      <c r="D17" s="135"/>
      <c r="E17" s="145">
        <v>2994942</v>
      </c>
      <c r="F17" s="135"/>
      <c r="G17" s="138">
        <v>22672700</v>
      </c>
      <c r="H17" s="135"/>
      <c r="I17" s="145">
        <v>178811</v>
      </c>
      <c r="J17" s="135"/>
      <c r="K17" s="138">
        <f>SUM(C17:J17)</f>
        <v>25846453</v>
      </c>
    </row>
    <row r="18" spans="1:12" ht="15.75">
      <c r="A18" s="132"/>
      <c r="B18" s="135" t="s">
        <v>110</v>
      </c>
      <c r="C18" s="147">
        <v>0</v>
      </c>
      <c r="D18" s="135"/>
      <c r="E18" s="135">
        <v>188030</v>
      </c>
      <c r="F18" s="135"/>
      <c r="G18" s="135">
        <v>2230908</v>
      </c>
      <c r="H18" s="135"/>
      <c r="I18" s="135">
        <v>39146</v>
      </c>
      <c r="J18" s="135"/>
      <c r="K18" s="135">
        <f>SUM(C18:J18)</f>
        <v>2458084</v>
      </c>
      <c r="L18" s="29">
        <f>+K18+'ardh-shpenz'!D15</f>
        <v>0</v>
      </c>
    </row>
    <row r="19" spans="1:11" ht="15.75">
      <c r="A19" s="132"/>
      <c r="B19" s="135" t="s">
        <v>108</v>
      </c>
      <c r="C19" s="147">
        <v>0</v>
      </c>
      <c r="D19" s="135"/>
      <c r="E19" s="135">
        <v>0</v>
      </c>
      <c r="F19" s="135"/>
      <c r="G19" s="135">
        <v>0</v>
      </c>
      <c r="H19" s="135"/>
      <c r="I19" s="135">
        <v>0</v>
      </c>
      <c r="J19" s="135"/>
      <c r="K19" s="135">
        <f>SUM(C19:G19)</f>
        <v>0</v>
      </c>
    </row>
    <row r="20" spans="1:11" ht="15.75">
      <c r="A20" s="132"/>
      <c r="B20" s="143" t="s">
        <v>232</v>
      </c>
      <c r="C20" s="148">
        <f>+C17+C18</f>
        <v>0</v>
      </c>
      <c r="D20" s="135"/>
      <c r="E20" s="138">
        <f>+E17+E18</f>
        <v>3182972</v>
      </c>
      <c r="F20" s="135"/>
      <c r="G20" s="138">
        <f>+G17+G18</f>
        <v>24903608</v>
      </c>
      <c r="H20" s="138"/>
      <c r="I20" s="138">
        <f>+I17+I18</f>
        <v>217957</v>
      </c>
      <c r="J20" s="135"/>
      <c r="K20" s="138">
        <f>+K17+K18</f>
        <v>28304537</v>
      </c>
    </row>
    <row r="21" spans="1:11" ht="15.75">
      <c r="A21" s="132"/>
      <c r="B21" s="135"/>
      <c r="C21" s="147"/>
      <c r="D21" s="135"/>
      <c r="E21" s="139"/>
      <c r="F21" s="139"/>
      <c r="G21" s="139"/>
      <c r="H21" s="139"/>
      <c r="I21" s="139"/>
      <c r="J21" s="135"/>
      <c r="K21" s="135"/>
    </row>
    <row r="22" spans="1:12" ht="15.75">
      <c r="A22" s="132"/>
      <c r="B22" s="143" t="s">
        <v>233</v>
      </c>
      <c r="C22" s="147">
        <f>+C11-C17</f>
        <v>9580000</v>
      </c>
      <c r="D22" s="135"/>
      <c r="E22" s="135">
        <f>+E11-E17</f>
        <v>1590632.1600000001</v>
      </c>
      <c r="F22" s="135"/>
      <c r="G22" s="135">
        <f>+G11-G17</f>
        <v>19523435.83</v>
      </c>
      <c r="H22" s="135"/>
      <c r="I22" s="135">
        <f>+I11-I17</f>
        <v>457832.73</v>
      </c>
      <c r="J22" s="135"/>
      <c r="K22" s="135">
        <f>+K11-K17</f>
        <v>31151900.71999999</v>
      </c>
      <c r="L22" s="29">
        <f>+K22-'BK'!F34</f>
        <v>0.7199999913573265</v>
      </c>
    </row>
    <row r="23" spans="1:12" ht="15.75">
      <c r="A23" s="132"/>
      <c r="B23" s="143" t="s">
        <v>234</v>
      </c>
      <c r="C23" s="148">
        <f>+C14-C20</f>
        <v>9580000</v>
      </c>
      <c r="D23" s="135"/>
      <c r="E23" s="138">
        <f>+E14-E20</f>
        <v>1547602.1600000001</v>
      </c>
      <c r="F23" s="135"/>
      <c r="G23" s="138">
        <f>+G14-G20</f>
        <v>21470997.83</v>
      </c>
      <c r="H23" s="138"/>
      <c r="I23" s="138">
        <f>+I14-I20</f>
        <v>418686.73</v>
      </c>
      <c r="J23" s="135"/>
      <c r="K23" s="138">
        <f>+K14-K20</f>
        <v>33017286.71999999</v>
      </c>
      <c r="L23" s="29">
        <f>+K23-'BK'!D38</f>
        <v>0.7199999913573265</v>
      </c>
    </row>
    <row r="25" ht="12.75">
      <c r="I25" s="23"/>
    </row>
    <row r="26" spans="7:9" ht="12.75">
      <c r="G26" s="23"/>
      <c r="I26" s="23"/>
    </row>
    <row r="28" spans="5:11" ht="12.75">
      <c r="E28" s="62"/>
      <c r="G28" s="29"/>
      <c r="I28" s="23"/>
      <c r="K28" s="63"/>
    </row>
    <row r="30" ht="12.75">
      <c r="G30" s="64"/>
    </row>
    <row r="31" spans="5:9" ht="15">
      <c r="E31" s="10"/>
      <c r="F31" s="10"/>
      <c r="G31" s="10"/>
      <c r="H31" s="10"/>
      <c r="I31" s="10"/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213"/>
  <sheetViews>
    <sheetView zoomScalePageLayoutView="0" workbookViewId="0" topLeftCell="A1">
      <selection activeCell="G121" sqref="G121"/>
    </sheetView>
  </sheetViews>
  <sheetFormatPr defaultColWidth="19.421875" defaultRowHeight="12.75"/>
  <cols>
    <col min="1" max="1" width="3.8515625" style="11" customWidth="1"/>
    <col min="2" max="2" width="34.140625" style="11" customWidth="1"/>
    <col min="3" max="3" width="18.57421875" style="37" customWidth="1"/>
    <col min="4" max="4" width="5.28125" style="37" customWidth="1"/>
    <col min="5" max="5" width="18.57421875" style="37" customWidth="1"/>
    <col min="6" max="6" width="5.421875" style="11" customWidth="1"/>
    <col min="7" max="16384" width="19.421875" style="11" customWidth="1"/>
  </cols>
  <sheetData>
    <row r="3" ht="15">
      <c r="B3" s="12" t="s">
        <v>111</v>
      </c>
    </row>
    <row r="4" ht="15">
      <c r="B4" s="12" t="s">
        <v>112</v>
      </c>
    </row>
    <row r="5" spans="3:6" ht="15.75" thickBot="1">
      <c r="C5" s="38" t="s">
        <v>214</v>
      </c>
      <c r="E5" s="38" t="s">
        <v>200</v>
      </c>
      <c r="F5" s="13"/>
    </row>
    <row r="6" spans="2:5" ht="15.75" thickTop="1">
      <c r="B6" s="11" t="s">
        <v>113</v>
      </c>
      <c r="C6" s="52">
        <v>564141.8701000024</v>
      </c>
      <c r="E6" s="52">
        <v>634986</v>
      </c>
    </row>
    <row r="7" spans="2:5" ht="15">
      <c r="B7" s="11" t="s">
        <v>114</v>
      </c>
      <c r="C7" s="37">
        <v>1332214</v>
      </c>
      <c r="E7" s="37">
        <v>477480</v>
      </c>
    </row>
    <row r="8" ht="10.5" customHeight="1"/>
    <row r="9" spans="2:6" ht="15.75" thickBot="1">
      <c r="B9" s="14" t="s">
        <v>3</v>
      </c>
      <c r="C9" s="39">
        <f>SUM(C6:C8)</f>
        <v>1896355.8701000023</v>
      </c>
      <c r="D9" s="40"/>
      <c r="E9" s="39">
        <v>1112466</v>
      </c>
      <c r="F9" s="12"/>
    </row>
    <row r="10" spans="3:5" ht="15.75" thickTop="1">
      <c r="C10" s="41">
        <f>+'BK'!D9-C9</f>
        <v>0.4243999971076846</v>
      </c>
      <c r="E10" s="41">
        <v>0.4975999987218529</v>
      </c>
    </row>
    <row r="11" ht="15">
      <c r="B11" s="11" t="s">
        <v>115</v>
      </c>
    </row>
    <row r="12" spans="3:6" ht="15.75" thickBot="1">
      <c r="C12" s="38" t="s">
        <v>214</v>
      </c>
      <c r="E12" s="38" t="s">
        <v>200</v>
      </c>
      <c r="F12" s="13"/>
    </row>
    <row r="13" spans="2:6" ht="15.75" thickTop="1">
      <c r="B13" s="11" t="s">
        <v>116</v>
      </c>
      <c r="C13" s="41">
        <v>11676306.367600013</v>
      </c>
      <c r="E13" s="41">
        <v>24090409</v>
      </c>
      <c r="F13" s="13"/>
    </row>
    <row r="14" spans="2:6" ht="15">
      <c r="B14" s="11" t="s">
        <v>157</v>
      </c>
      <c r="C14" s="41">
        <v>4572788.0096</v>
      </c>
      <c r="E14" s="41">
        <v>3358387.46</v>
      </c>
      <c r="F14" s="13"/>
    </row>
    <row r="15" spans="2:6" ht="15">
      <c r="B15" s="11" t="s">
        <v>158</v>
      </c>
      <c r="C15" s="41"/>
      <c r="E15" s="41"/>
      <c r="F15" s="13"/>
    </row>
    <row r="16" spans="2:6" ht="15">
      <c r="B16" s="11" t="s">
        <v>159</v>
      </c>
      <c r="C16" s="41">
        <v>32214.03</v>
      </c>
      <c r="E16" s="41">
        <v>32214.03</v>
      </c>
      <c r="F16" s="13"/>
    </row>
    <row r="17" spans="2:5" ht="15" customHeight="1">
      <c r="B17" s="11" t="s">
        <v>154</v>
      </c>
      <c r="C17" s="37">
        <f>+'BK'!D23</f>
        <v>0</v>
      </c>
      <c r="E17" s="37">
        <v>767745</v>
      </c>
    </row>
    <row r="18" spans="2:6" ht="15.75" thickBot="1">
      <c r="B18" s="14" t="s">
        <v>3</v>
      </c>
      <c r="C18" s="39">
        <f>SUM(C13:C17)</f>
        <v>16281308.407200012</v>
      </c>
      <c r="D18" s="40"/>
      <c r="E18" s="39">
        <v>28248755.490000002</v>
      </c>
      <c r="F18" s="12"/>
    </row>
    <row r="19" spans="2:6" ht="15.75" thickTop="1">
      <c r="B19" s="14"/>
      <c r="C19" s="42"/>
      <c r="D19" s="40"/>
      <c r="E19" s="42"/>
      <c r="F19" s="12"/>
    </row>
    <row r="20" spans="2:6" ht="15">
      <c r="B20" s="155"/>
      <c r="C20" s="156" t="s">
        <v>214</v>
      </c>
      <c r="D20" s="157"/>
      <c r="E20" s="156" t="s">
        <v>200</v>
      </c>
      <c r="F20" s="12"/>
    </row>
    <row r="21" spans="2:6" ht="15">
      <c r="B21" s="158" t="s">
        <v>252</v>
      </c>
      <c r="C21" s="159">
        <v>615527</v>
      </c>
      <c r="D21" s="159"/>
      <c r="E21" s="159">
        <v>1133736</v>
      </c>
      <c r="F21" s="12"/>
    </row>
    <row r="22" spans="2:5" ht="15">
      <c r="B22" s="158"/>
      <c r="C22" s="159">
        <f>+C18-'BK'!D23-'BK'!D22-'BK'!D21-'BK'!D20-'BK'!D19</f>
        <v>0</v>
      </c>
      <c r="D22" s="159"/>
      <c r="E22" s="159">
        <v>0.49000000208616257</v>
      </c>
    </row>
    <row r="23" spans="2:5" ht="15">
      <c r="B23" s="155" t="s">
        <v>3</v>
      </c>
      <c r="C23" s="157">
        <f>SUM(C21:C22)</f>
        <v>615527</v>
      </c>
      <c r="D23" s="159"/>
      <c r="E23" s="157">
        <f>SUM(E21:E22)</f>
        <v>1133736.490000002</v>
      </c>
    </row>
    <row r="25" ht="15">
      <c r="B25" s="11" t="s">
        <v>117</v>
      </c>
    </row>
    <row r="26" spans="3:6" ht="15.75" thickBot="1">
      <c r="C26" s="38" t="s">
        <v>214</v>
      </c>
      <c r="E26" s="38" t="s">
        <v>200</v>
      </c>
      <c r="F26" s="13"/>
    </row>
    <row r="27" spans="2:5" ht="15.75" thickTop="1">
      <c r="B27" s="22" t="s">
        <v>144</v>
      </c>
      <c r="C27" s="37">
        <f>+'BK'!D13</f>
        <v>60527529.702700004</v>
      </c>
      <c r="E27" s="37">
        <v>110400992.25730002</v>
      </c>
    </row>
    <row r="28" spans="2:5" ht="15">
      <c r="B28" s="22" t="s">
        <v>47</v>
      </c>
      <c r="C28" s="37">
        <f>+'BK'!D14</f>
        <v>479267.61</v>
      </c>
      <c r="E28" s="37">
        <v>2998925.57</v>
      </c>
    </row>
    <row r="29" ht="8.25" customHeight="1"/>
    <row r="30" spans="2:6" ht="15.75" thickBot="1">
      <c r="B30" s="14" t="s">
        <v>3</v>
      </c>
      <c r="C30" s="39">
        <f>SUM(C27:C29)</f>
        <v>61006797.3127</v>
      </c>
      <c r="D30" s="40"/>
      <c r="E30" s="39">
        <v>113399917.82730001</v>
      </c>
      <c r="F30" s="12"/>
    </row>
    <row r="31" spans="2:6" ht="15.75" thickTop="1">
      <c r="B31" s="14"/>
      <c r="C31" s="42">
        <f>+C30-'BK'!D17</f>
        <v>0</v>
      </c>
      <c r="D31" s="40"/>
      <c r="E31" s="42">
        <v>0</v>
      </c>
      <c r="F31" s="12"/>
    </row>
    <row r="32" spans="2:6" ht="15.75">
      <c r="B32" s="149"/>
      <c r="C32" s="150" t="s">
        <v>214</v>
      </c>
      <c r="D32" s="151"/>
      <c r="E32" s="150" t="s">
        <v>200</v>
      </c>
      <c r="F32" s="12"/>
    </row>
    <row r="33" spans="2:6" ht="15.75">
      <c r="B33" s="152" t="s">
        <v>151</v>
      </c>
      <c r="C33" s="151">
        <v>2203304</v>
      </c>
      <c r="D33" s="151"/>
      <c r="E33" s="151">
        <v>2203304</v>
      </c>
      <c r="F33" s="12"/>
    </row>
    <row r="34" spans="2:6" ht="15.75">
      <c r="B34" s="152" t="s">
        <v>160</v>
      </c>
      <c r="C34" s="151">
        <v>726800</v>
      </c>
      <c r="D34" s="151"/>
      <c r="E34" s="151">
        <v>726800</v>
      </c>
      <c r="F34" s="12"/>
    </row>
    <row r="35" spans="2:6" ht="15.75">
      <c r="B35" s="152" t="s">
        <v>215</v>
      </c>
      <c r="C35" s="151">
        <v>10427373.79</v>
      </c>
      <c r="D35" s="151"/>
      <c r="E35" s="151">
        <v>0</v>
      </c>
      <c r="F35" s="12"/>
    </row>
    <row r="36" spans="2:6" ht="15.75">
      <c r="B36" s="152" t="s">
        <v>181</v>
      </c>
      <c r="C36" s="151">
        <v>10782444.46</v>
      </c>
      <c r="D36" s="151"/>
      <c r="E36" s="151">
        <v>11782444</v>
      </c>
      <c r="F36" s="12"/>
    </row>
    <row r="37" spans="2:6" ht="15.75">
      <c r="B37" s="152" t="s">
        <v>161</v>
      </c>
      <c r="C37" s="151">
        <v>4314698.04</v>
      </c>
      <c r="D37" s="151"/>
      <c r="E37" s="151">
        <v>1753448.04</v>
      </c>
      <c r="F37" s="12"/>
    </row>
    <row r="38" spans="2:6" ht="15.75">
      <c r="B38" s="152" t="s">
        <v>205</v>
      </c>
      <c r="C38" s="151">
        <v>1628201.6</v>
      </c>
      <c r="D38" s="151"/>
      <c r="E38" s="151">
        <v>0</v>
      </c>
      <c r="F38" s="12"/>
    </row>
    <row r="39" spans="2:6" ht="15.75">
      <c r="B39" s="152" t="s">
        <v>162</v>
      </c>
      <c r="C39" s="151">
        <v>0</v>
      </c>
      <c r="D39" s="151"/>
      <c r="E39" s="151">
        <v>5004504</v>
      </c>
      <c r="F39" s="12"/>
    </row>
    <row r="40" spans="2:6" ht="15.75">
      <c r="B40" s="152" t="s">
        <v>163</v>
      </c>
      <c r="C40" s="151">
        <v>4410000</v>
      </c>
      <c r="D40" s="151"/>
      <c r="E40" s="151">
        <v>4410000</v>
      </c>
      <c r="F40" s="12"/>
    </row>
    <row r="41" spans="2:6" ht="15.75">
      <c r="B41" s="152" t="s">
        <v>183</v>
      </c>
      <c r="C41" s="151">
        <v>0</v>
      </c>
      <c r="D41" s="151"/>
      <c r="E41" s="151">
        <v>17165500.62</v>
      </c>
      <c r="F41" s="12"/>
    </row>
    <row r="42" spans="2:6" ht="15.75">
      <c r="B42" s="152" t="s">
        <v>216</v>
      </c>
      <c r="C42" s="151">
        <v>2698202.8</v>
      </c>
      <c r="D42" s="151"/>
      <c r="E42" s="151">
        <v>0</v>
      </c>
      <c r="F42" s="12"/>
    </row>
    <row r="43" spans="2:6" ht="15.75">
      <c r="B43" s="152" t="s">
        <v>164</v>
      </c>
      <c r="C43" s="151">
        <v>13732310</v>
      </c>
      <c r="D43" s="151"/>
      <c r="E43" s="151">
        <v>13732310</v>
      </c>
      <c r="F43" s="12"/>
    </row>
    <row r="44" spans="2:6" ht="15.75">
      <c r="B44" s="152" t="s">
        <v>201</v>
      </c>
      <c r="C44" s="151">
        <v>9504</v>
      </c>
      <c r="D44" s="151"/>
      <c r="E44" s="151">
        <v>2809007.26</v>
      </c>
      <c r="F44" s="12"/>
    </row>
    <row r="45" spans="2:6" ht="15.75">
      <c r="B45" s="152" t="s">
        <v>206</v>
      </c>
      <c r="C45" s="151">
        <v>0</v>
      </c>
      <c r="D45" s="151"/>
      <c r="E45" s="151">
        <v>3572240.6</v>
      </c>
      <c r="F45" s="12"/>
    </row>
    <row r="46" spans="2:6" ht="15.75">
      <c r="B46" s="152" t="s">
        <v>202</v>
      </c>
      <c r="C46" s="151">
        <v>142949</v>
      </c>
      <c r="D46" s="151"/>
      <c r="E46" s="151">
        <v>1273948.2502</v>
      </c>
      <c r="F46" s="12"/>
    </row>
    <row r="47" spans="2:6" ht="15.75">
      <c r="B47" s="152" t="s">
        <v>203</v>
      </c>
      <c r="C47" s="151">
        <v>0</v>
      </c>
      <c r="D47" s="151"/>
      <c r="E47" s="151">
        <v>1638000</v>
      </c>
      <c r="F47" s="12"/>
    </row>
    <row r="48" spans="2:6" ht="15.75">
      <c r="B48" s="152" t="s">
        <v>204</v>
      </c>
      <c r="C48" s="151">
        <v>85000</v>
      </c>
      <c r="D48" s="151"/>
      <c r="E48" s="151">
        <v>1126750</v>
      </c>
      <c r="F48" s="12"/>
    </row>
    <row r="49" spans="2:6" ht="15.75">
      <c r="B49" s="152" t="s">
        <v>205</v>
      </c>
      <c r="C49" s="151">
        <v>0</v>
      </c>
      <c r="D49" s="151"/>
      <c r="E49" s="151">
        <v>1325200</v>
      </c>
      <c r="F49" s="12"/>
    </row>
    <row r="50" spans="2:6" ht="15.75">
      <c r="B50" s="152" t="s">
        <v>217</v>
      </c>
      <c r="C50" s="151">
        <v>1841604.44</v>
      </c>
      <c r="D50" s="151"/>
      <c r="E50" s="151">
        <v>0</v>
      </c>
      <c r="F50" s="12"/>
    </row>
    <row r="51" spans="2:6" ht="15.75">
      <c r="B51" s="152" t="s">
        <v>218</v>
      </c>
      <c r="C51" s="151">
        <v>3978120</v>
      </c>
      <c r="D51" s="151"/>
      <c r="E51" s="151">
        <v>0</v>
      </c>
      <c r="F51" s="12"/>
    </row>
    <row r="52" spans="2:6" ht="15.75">
      <c r="B52" s="152" t="s">
        <v>219</v>
      </c>
      <c r="C52" s="151">
        <v>1128500</v>
      </c>
      <c r="D52" s="151"/>
      <c r="E52" s="151">
        <v>0</v>
      </c>
      <c r="F52" s="12"/>
    </row>
    <row r="53" spans="2:6" ht="15.75">
      <c r="B53" s="152" t="s">
        <v>182</v>
      </c>
      <c r="C53" s="151">
        <v>0</v>
      </c>
      <c r="D53" s="151"/>
      <c r="E53" s="151">
        <v>4044003</v>
      </c>
      <c r="F53" s="12"/>
    </row>
    <row r="54" spans="2:6" ht="15.75">
      <c r="B54" s="152" t="s">
        <v>241</v>
      </c>
      <c r="C54" s="151">
        <v>0</v>
      </c>
      <c r="D54" s="151"/>
      <c r="E54" s="151">
        <v>2000000</v>
      </c>
      <c r="F54" s="12"/>
    </row>
    <row r="55" spans="2:6" ht="15.75">
      <c r="B55" s="152" t="s">
        <v>235</v>
      </c>
      <c r="C55" s="151">
        <v>611458</v>
      </c>
      <c r="D55" s="151"/>
      <c r="E55" s="151">
        <v>0</v>
      </c>
      <c r="F55" s="12"/>
    </row>
    <row r="56" spans="2:6" ht="15.75">
      <c r="B56" s="152" t="s">
        <v>236</v>
      </c>
      <c r="C56" s="151">
        <v>64760</v>
      </c>
      <c r="D56" s="151"/>
      <c r="E56" s="151">
        <v>0</v>
      </c>
      <c r="F56" s="12"/>
    </row>
    <row r="57" spans="2:6" ht="15.75">
      <c r="B57" s="152" t="s">
        <v>237</v>
      </c>
      <c r="C57" s="151">
        <v>653000</v>
      </c>
      <c r="D57" s="151"/>
      <c r="E57" s="151">
        <v>0</v>
      </c>
      <c r="F57" s="12"/>
    </row>
    <row r="58" spans="2:6" ht="15.75">
      <c r="B58" s="152" t="s">
        <v>238</v>
      </c>
      <c r="C58" s="151">
        <v>552000</v>
      </c>
      <c r="D58" s="151"/>
      <c r="E58" s="151">
        <v>0</v>
      </c>
      <c r="F58" s="12"/>
    </row>
    <row r="59" spans="2:6" ht="15.75">
      <c r="B59" s="152" t="s">
        <v>239</v>
      </c>
      <c r="C59" s="151">
        <v>196000</v>
      </c>
      <c r="D59" s="151"/>
      <c r="E59" s="151">
        <v>0</v>
      </c>
      <c r="F59" s="12"/>
    </row>
    <row r="60" spans="2:6" ht="15.75">
      <c r="B60" s="152" t="s">
        <v>240</v>
      </c>
      <c r="C60" s="151">
        <v>341300</v>
      </c>
      <c r="D60" s="151"/>
      <c r="E60" s="151">
        <v>0</v>
      </c>
      <c r="F60" s="12"/>
    </row>
    <row r="61" spans="2:6" ht="15.75">
      <c r="B61" s="152" t="s">
        <v>242</v>
      </c>
      <c r="C61" s="151">
        <v>0</v>
      </c>
      <c r="D61" s="151"/>
      <c r="E61" s="151">
        <v>6069271</v>
      </c>
      <c r="F61" s="12"/>
    </row>
    <row r="62" spans="2:6" ht="15.75">
      <c r="B62" s="152" t="s">
        <v>243</v>
      </c>
      <c r="C62" s="151">
        <v>0</v>
      </c>
      <c r="D62" s="151"/>
      <c r="E62" s="151">
        <v>4395600</v>
      </c>
      <c r="F62" s="12"/>
    </row>
    <row r="63" spans="2:6" ht="15.75">
      <c r="B63" s="152" t="s">
        <v>244</v>
      </c>
      <c r="C63" s="151">
        <v>0</v>
      </c>
      <c r="D63" s="151"/>
      <c r="E63" s="151">
        <v>2101622</v>
      </c>
      <c r="F63" s="12"/>
    </row>
    <row r="64" spans="2:6" ht="15.75">
      <c r="B64" s="152" t="s">
        <v>245</v>
      </c>
      <c r="C64" s="151">
        <v>0</v>
      </c>
      <c r="D64" s="151"/>
      <c r="E64" s="151">
        <v>1440000</v>
      </c>
      <c r="F64" s="12"/>
    </row>
    <row r="65" spans="2:6" ht="15.75">
      <c r="B65" s="152" t="s">
        <v>246</v>
      </c>
      <c r="C65" s="151">
        <v>0</v>
      </c>
      <c r="D65" s="151"/>
      <c r="E65" s="151">
        <v>1260000</v>
      </c>
      <c r="F65" s="12"/>
    </row>
    <row r="66" spans="2:6" ht="15.75">
      <c r="B66" s="152" t="s">
        <v>247</v>
      </c>
      <c r="C66" s="151">
        <v>0</v>
      </c>
      <c r="D66" s="151"/>
      <c r="E66" s="151">
        <v>2970000</v>
      </c>
      <c r="F66" s="12"/>
    </row>
    <row r="67" spans="2:6" ht="15.75">
      <c r="B67" s="152" t="s">
        <v>248</v>
      </c>
      <c r="C67" s="151">
        <v>0</v>
      </c>
      <c r="D67" s="151"/>
      <c r="E67" s="151">
        <v>1634100</v>
      </c>
      <c r="F67" s="12"/>
    </row>
    <row r="68" spans="2:6" ht="15.75">
      <c r="B68" s="152" t="s">
        <v>249</v>
      </c>
      <c r="C68" s="151">
        <v>0</v>
      </c>
      <c r="D68" s="151"/>
      <c r="E68" s="151">
        <v>1438500</v>
      </c>
      <c r="F68" s="12"/>
    </row>
    <row r="69" spans="2:6" ht="15.75">
      <c r="B69" s="152" t="s">
        <v>250</v>
      </c>
      <c r="C69" s="151">
        <v>0</v>
      </c>
      <c r="D69" s="151"/>
      <c r="E69" s="151">
        <v>1640000</v>
      </c>
      <c r="F69" s="12"/>
    </row>
    <row r="70" spans="2:6" ht="15.75">
      <c r="B70" s="152" t="s">
        <v>251</v>
      </c>
      <c r="C70" s="151">
        <v>0</v>
      </c>
      <c r="D70" s="151"/>
      <c r="E70" s="151">
        <v>12884439</v>
      </c>
      <c r="F70" s="12"/>
    </row>
    <row r="71" spans="2:6" ht="15.75">
      <c r="B71" s="153" t="s">
        <v>3</v>
      </c>
      <c r="C71" s="154">
        <f>SUM(C33:C70)</f>
        <v>60527530.129999995</v>
      </c>
      <c r="D71" s="154"/>
      <c r="E71" s="154">
        <f>SUM(E33:E70)</f>
        <v>110400991.7702</v>
      </c>
      <c r="F71" s="12"/>
    </row>
    <row r="72" spans="3:5" ht="15">
      <c r="C72" s="37">
        <f>+C71-C27</f>
        <v>0.42729999125003815</v>
      </c>
      <c r="E72" s="37">
        <f>+E71-E27</f>
        <v>-0.4871000200510025</v>
      </c>
    </row>
    <row r="74" spans="3:5" ht="15.75" thickBot="1">
      <c r="C74" s="38" t="s">
        <v>214</v>
      </c>
      <c r="E74" s="38" t="s">
        <v>200</v>
      </c>
    </row>
    <row r="75" spans="2:5" ht="15.75" thickTop="1">
      <c r="B75" s="11" t="s">
        <v>165</v>
      </c>
      <c r="C75" s="37">
        <v>6727.61</v>
      </c>
      <c r="E75" s="37">
        <v>14819.42</v>
      </c>
    </row>
    <row r="76" spans="2:5" ht="15">
      <c r="B76" s="11" t="s">
        <v>121</v>
      </c>
      <c r="C76" s="41">
        <v>472540</v>
      </c>
      <c r="E76" s="41">
        <v>266076</v>
      </c>
    </row>
    <row r="77" spans="2:5" ht="15">
      <c r="B77" s="11" t="s">
        <v>168</v>
      </c>
      <c r="E77" s="37">
        <v>2718030.1579999924</v>
      </c>
    </row>
    <row r="78" spans="2:5" ht="15.75" thickBot="1">
      <c r="B78" s="14" t="s">
        <v>3</v>
      </c>
      <c r="C78" s="39">
        <f>SUM(C75:C77)</f>
        <v>479267.61</v>
      </c>
      <c r="D78" s="40"/>
      <c r="E78" s="39">
        <v>2998925.5779999923</v>
      </c>
    </row>
    <row r="79" spans="3:5" ht="15.75" thickTop="1">
      <c r="C79" s="37">
        <f>+C78-C28</f>
        <v>0</v>
      </c>
      <c r="E79" s="37">
        <v>0.007999992463737726</v>
      </c>
    </row>
    <row r="82" ht="15">
      <c r="B82" s="11" t="s">
        <v>118</v>
      </c>
    </row>
    <row r="83" spans="3:6" ht="15.75" thickBot="1">
      <c r="C83" s="38" t="s">
        <v>214</v>
      </c>
      <c r="E83" s="38" t="s">
        <v>200</v>
      </c>
      <c r="F83" s="13"/>
    </row>
    <row r="84" spans="2:5" ht="15.75" thickTop="1">
      <c r="B84" s="11" t="s">
        <v>123</v>
      </c>
      <c r="C84" s="37">
        <f>+'BK'!D51</f>
        <v>22940.780000000002</v>
      </c>
      <c r="E84" s="37">
        <v>5017429.13</v>
      </c>
    </row>
    <row r="85" spans="2:5" ht="15">
      <c r="B85" s="11" t="s">
        <v>62</v>
      </c>
      <c r="C85" s="37">
        <f>+'BK'!D53</f>
        <v>61709645.9634</v>
      </c>
      <c r="E85" s="37">
        <v>116544873.42859998</v>
      </c>
    </row>
    <row r="86" spans="2:5" ht="15">
      <c r="B86" s="11" t="s">
        <v>63</v>
      </c>
      <c r="C86" s="37">
        <f>+'BK'!D54</f>
        <v>381748.5</v>
      </c>
      <c r="E86" s="37">
        <v>1970947</v>
      </c>
    </row>
    <row r="87" spans="2:5" ht="15">
      <c r="B87" s="11" t="s">
        <v>9</v>
      </c>
      <c r="C87" s="37">
        <f>+'BK'!D55</f>
        <v>265460.3654999994</v>
      </c>
      <c r="E87" s="37">
        <v>164318</v>
      </c>
    </row>
    <row r="88" spans="2:5" ht="15">
      <c r="B88" s="11" t="s">
        <v>101</v>
      </c>
      <c r="C88" s="37">
        <f>+'BK'!D56</f>
        <v>0</v>
      </c>
      <c r="E88" s="37">
        <v>0</v>
      </c>
    </row>
    <row r="89" spans="2:5" ht="15">
      <c r="B89" s="11" t="s">
        <v>64</v>
      </c>
      <c r="C89" s="37">
        <f>+'BK'!D57</f>
        <v>0</v>
      </c>
      <c r="E89" s="37">
        <v>0</v>
      </c>
    </row>
    <row r="90" spans="2:6" ht="15.75" thickBot="1">
      <c r="B90" s="14" t="s">
        <v>3</v>
      </c>
      <c r="C90" s="39">
        <f>SUM(C84:C89)</f>
        <v>62379795.608899996</v>
      </c>
      <c r="D90" s="40"/>
      <c r="E90" s="39">
        <v>123697567.55859998</v>
      </c>
      <c r="F90" s="12"/>
    </row>
    <row r="91" spans="3:5" ht="15.75" thickTop="1">
      <c r="C91" s="37">
        <f>+C90-'BK'!D63</f>
        <v>0</v>
      </c>
      <c r="E91" s="37">
        <v>0</v>
      </c>
    </row>
    <row r="93" spans="3:5" ht="15.75" thickBot="1">
      <c r="C93" s="38" t="s">
        <v>214</v>
      </c>
      <c r="E93" s="38" t="s">
        <v>200</v>
      </c>
    </row>
    <row r="94" ht="15.75" thickTop="1">
      <c r="C94" s="11"/>
    </row>
    <row r="95" spans="3:5" ht="15">
      <c r="C95" s="74"/>
      <c r="E95" s="37">
        <v>4932999</v>
      </c>
    </row>
    <row r="96" spans="2:5" ht="15">
      <c r="B96" s="11" t="s">
        <v>101</v>
      </c>
      <c r="C96" s="74">
        <v>0</v>
      </c>
      <c r="E96" s="53">
        <v>0</v>
      </c>
    </row>
    <row r="97" spans="2:5" ht="15.75" thickBot="1">
      <c r="B97" s="14" t="s">
        <v>3</v>
      </c>
      <c r="C97" s="39">
        <f>+C94+C96+C95</f>
        <v>0</v>
      </c>
      <c r="D97" s="40"/>
      <c r="E97" s="39">
        <v>4932999</v>
      </c>
    </row>
    <row r="98" ht="15.75" thickTop="1"/>
    <row r="100" spans="3:5" ht="15.75" thickBot="1">
      <c r="C100" s="38" t="s">
        <v>214</v>
      </c>
      <c r="E100" s="38" t="s">
        <v>200</v>
      </c>
    </row>
    <row r="101" spans="2:5" ht="15.75" thickTop="1">
      <c r="B101" s="11" t="s">
        <v>123</v>
      </c>
      <c r="C101" s="86">
        <v>8555556.45</v>
      </c>
      <c r="E101" s="37">
        <v>0</v>
      </c>
    </row>
    <row r="102" spans="2:5" ht="15">
      <c r="B102" s="11" t="s">
        <v>101</v>
      </c>
      <c r="C102" s="74">
        <v>13237393</v>
      </c>
      <c r="E102" s="37">
        <v>5380400</v>
      </c>
    </row>
    <row r="103" spans="2:5" ht="15">
      <c r="B103" s="11" t="s">
        <v>148</v>
      </c>
      <c r="C103" s="74">
        <v>7666588.6</v>
      </c>
      <c r="E103" s="53">
        <v>25414681</v>
      </c>
    </row>
    <row r="104" spans="2:5" ht="15.75" thickBot="1">
      <c r="B104" s="14" t="s">
        <v>3</v>
      </c>
      <c r="C104" s="39">
        <f>+C101+C103+C102</f>
        <v>29459538.049999997</v>
      </c>
      <c r="D104" s="40"/>
      <c r="E104" s="39">
        <v>30795081</v>
      </c>
    </row>
    <row r="105" spans="3:5" ht="15.75" thickTop="1">
      <c r="C105" s="37">
        <f>+C104-'BK'!D71</f>
        <v>0</v>
      </c>
      <c r="E105" s="37">
        <v>0</v>
      </c>
    </row>
    <row r="107" spans="3:5" ht="15.75" thickBot="1">
      <c r="C107" s="38" t="s">
        <v>214</v>
      </c>
      <c r="E107" s="38" t="s">
        <v>200</v>
      </c>
    </row>
    <row r="108" spans="2:5" ht="15.75" thickTop="1">
      <c r="B108" s="11" t="s">
        <v>188</v>
      </c>
      <c r="C108" s="44"/>
      <c r="D108" s="45"/>
      <c r="E108" s="44"/>
    </row>
    <row r="109" spans="2:5" ht="15">
      <c r="B109" s="11" t="s">
        <v>124</v>
      </c>
      <c r="C109" s="37">
        <v>0</v>
      </c>
      <c r="E109" s="37">
        <v>0</v>
      </c>
    </row>
    <row r="110" spans="2:5" ht="15">
      <c r="B110" s="11" t="s">
        <v>190</v>
      </c>
      <c r="C110" s="74"/>
      <c r="E110" s="61">
        <v>5015468.01</v>
      </c>
    </row>
    <row r="111" spans="2:5" ht="15">
      <c r="B111" s="11" t="s">
        <v>189</v>
      </c>
      <c r="C111" s="37">
        <v>0</v>
      </c>
      <c r="E111" s="37">
        <v>0</v>
      </c>
    </row>
    <row r="112" spans="2:5" ht="15">
      <c r="B112" s="11" t="s">
        <v>207</v>
      </c>
      <c r="C112" s="37">
        <v>22941</v>
      </c>
      <c r="E112" s="37">
        <v>1961</v>
      </c>
    </row>
    <row r="113" spans="2:5" ht="15.75" thickBot="1">
      <c r="B113" s="14" t="s">
        <v>3</v>
      </c>
      <c r="C113" s="39">
        <f>SUM(C109:C112)</f>
        <v>22941</v>
      </c>
      <c r="D113" s="40"/>
      <c r="E113" s="39">
        <v>5017429.01</v>
      </c>
    </row>
    <row r="114" spans="2:5" ht="15.75" thickTop="1">
      <c r="B114" s="14"/>
      <c r="C114" s="42">
        <f>+C113-C84</f>
        <v>0.21999999999752617</v>
      </c>
      <c r="D114" s="40"/>
      <c r="E114" s="42">
        <v>-0.12000000011175871</v>
      </c>
    </row>
    <row r="115" spans="2:5" ht="15">
      <c r="B115" s="158"/>
      <c r="C115" s="160" t="s">
        <v>214</v>
      </c>
      <c r="D115" s="159"/>
      <c r="E115" s="160" t="s">
        <v>200</v>
      </c>
    </row>
    <row r="116" spans="2:5" ht="15">
      <c r="B116" s="158" t="s">
        <v>149</v>
      </c>
      <c r="C116" s="159">
        <v>19883546.297399994</v>
      </c>
      <c r="D116" s="159"/>
      <c r="E116" s="159">
        <v>22279033.929700002</v>
      </c>
    </row>
    <row r="117" spans="2:5" ht="15">
      <c r="B117" s="158" t="s">
        <v>166</v>
      </c>
      <c r="C117" s="159">
        <v>10530738</v>
      </c>
      <c r="D117" s="159"/>
      <c r="E117" s="159">
        <v>10530738</v>
      </c>
    </row>
    <row r="118" spans="2:5" ht="15">
      <c r="B118" s="158" t="s">
        <v>167</v>
      </c>
      <c r="C118" s="159">
        <v>6926327</v>
      </c>
      <c r="D118" s="159"/>
      <c r="E118" s="159">
        <v>5950691</v>
      </c>
    </row>
    <row r="119" spans="2:5" ht="15">
      <c r="B119" s="161" t="s">
        <v>220</v>
      </c>
      <c r="C119" s="162">
        <v>5316357</v>
      </c>
      <c r="D119" s="159"/>
      <c r="E119" s="159">
        <v>0</v>
      </c>
    </row>
    <row r="120" spans="2:5" ht="15">
      <c r="B120" s="158" t="s">
        <v>186</v>
      </c>
      <c r="C120" s="159">
        <v>0</v>
      </c>
      <c r="D120" s="159"/>
      <c r="E120" s="159">
        <v>10067887</v>
      </c>
    </row>
    <row r="121" spans="2:5" ht="15">
      <c r="B121" s="158" t="s">
        <v>180</v>
      </c>
      <c r="C121" s="159">
        <v>6215119.28</v>
      </c>
      <c r="D121" s="159"/>
      <c r="E121" s="159">
        <v>4828019</v>
      </c>
    </row>
    <row r="122" spans="2:5" ht="15">
      <c r="B122" s="158" t="s">
        <v>184</v>
      </c>
      <c r="C122" s="159">
        <v>0</v>
      </c>
      <c r="D122" s="159"/>
      <c r="E122" s="159">
        <v>2628990</v>
      </c>
    </row>
    <row r="123" spans="2:5" ht="15">
      <c r="B123" s="158" t="s">
        <v>185</v>
      </c>
      <c r="C123" s="159">
        <v>8604551.367000002</v>
      </c>
      <c r="D123" s="159"/>
      <c r="E123" s="159">
        <v>8567113.59</v>
      </c>
    </row>
    <row r="124" spans="2:5" ht="15">
      <c r="B124" s="163" t="s">
        <v>125</v>
      </c>
      <c r="C124" s="159">
        <v>2040654</v>
      </c>
      <c r="D124" s="159"/>
      <c r="E124" s="159">
        <v>48930195</v>
      </c>
    </row>
    <row r="125" spans="2:5" ht="15">
      <c r="B125" s="163" t="s">
        <v>152</v>
      </c>
      <c r="C125" s="159">
        <v>0</v>
      </c>
      <c r="D125" s="159"/>
      <c r="E125" s="159">
        <v>2762206</v>
      </c>
    </row>
    <row r="126" spans="2:5" ht="15">
      <c r="B126" s="163" t="s">
        <v>253</v>
      </c>
      <c r="C126" s="159">
        <v>1628481</v>
      </c>
      <c r="D126" s="159"/>
      <c r="E126" s="159">
        <v>0</v>
      </c>
    </row>
    <row r="127" spans="2:5" ht="15">
      <c r="B127" s="163" t="s">
        <v>254</v>
      </c>
      <c r="C127" s="159">
        <v>563872</v>
      </c>
      <c r="D127" s="159"/>
      <c r="E127" s="159">
        <v>0</v>
      </c>
    </row>
    <row r="128" spans="2:5" ht="15">
      <c r="B128" s="155" t="s">
        <v>3</v>
      </c>
      <c r="C128" s="157">
        <f>SUM(C116:C127)</f>
        <v>61709645.9444</v>
      </c>
      <c r="D128" s="157"/>
      <c r="E128" s="157">
        <f>SUM(E116:E127)</f>
        <v>116544873.5197</v>
      </c>
    </row>
    <row r="129" spans="3:5" ht="15">
      <c r="C129" s="37">
        <f>+C128-C85</f>
        <v>-0.01900000125169754</v>
      </c>
      <c r="E129" s="37">
        <f>+E128-E85</f>
        <v>0.09110002219676971</v>
      </c>
    </row>
    <row r="131" ht="15">
      <c r="B131" s="11" t="s">
        <v>119</v>
      </c>
    </row>
    <row r="132" spans="3:6" ht="15.75" thickBot="1">
      <c r="C132" s="38" t="s">
        <v>214</v>
      </c>
      <c r="E132" s="38" t="s">
        <v>200</v>
      </c>
      <c r="F132" s="13"/>
    </row>
    <row r="133" spans="2:5" ht="15.75" thickTop="1">
      <c r="B133" s="11" t="s">
        <v>120</v>
      </c>
      <c r="C133" s="74">
        <v>12199</v>
      </c>
      <c r="E133" s="37">
        <v>34521</v>
      </c>
    </row>
    <row r="134" spans="2:5" ht="15">
      <c r="B134" s="11" t="s">
        <v>221</v>
      </c>
      <c r="C134" s="37">
        <v>48917</v>
      </c>
      <c r="E134" s="37">
        <v>0</v>
      </c>
    </row>
    <row r="135" spans="2:5" ht="15">
      <c r="B135" s="11" t="s">
        <v>168</v>
      </c>
      <c r="C135" s="37">
        <v>80570.36549999937</v>
      </c>
      <c r="E135" s="37">
        <v>0</v>
      </c>
    </row>
    <row r="136" spans="2:5" ht="15">
      <c r="B136" s="11" t="s">
        <v>126</v>
      </c>
      <c r="C136" s="74">
        <v>123774</v>
      </c>
      <c r="E136" s="37">
        <v>129797</v>
      </c>
    </row>
    <row r="137" spans="2:6" ht="15.75" thickBot="1">
      <c r="B137" s="14" t="s">
        <v>3</v>
      </c>
      <c r="C137" s="39">
        <f>SUM(C133:C136)</f>
        <v>265460.3654999994</v>
      </c>
      <c r="D137" s="40"/>
      <c r="E137" s="39">
        <v>164318</v>
      </c>
      <c r="F137" s="12"/>
    </row>
    <row r="138" spans="3:5" ht="15.75" thickTop="1">
      <c r="C138" s="46">
        <f>+C137-'BK'!D55</f>
        <v>0</v>
      </c>
      <c r="E138" s="46">
        <v>0</v>
      </c>
    </row>
    <row r="143" spans="3:6" ht="15.75" thickBot="1">
      <c r="C143" s="38" t="s">
        <v>214</v>
      </c>
      <c r="E143" s="38" t="s">
        <v>200</v>
      </c>
      <c r="F143" s="13"/>
    </row>
    <row r="144" spans="2:6" ht="15.75" thickTop="1">
      <c r="B144" s="11" t="s">
        <v>170</v>
      </c>
      <c r="C144" s="37">
        <v>38519052.13</v>
      </c>
      <c r="E144" s="37">
        <v>71012922.2415</v>
      </c>
      <c r="F144" s="13"/>
    </row>
    <row r="145" spans="2:6" ht="15">
      <c r="B145" s="11" t="s">
        <v>169</v>
      </c>
      <c r="C145" s="74">
        <v>14826019</v>
      </c>
      <c r="E145" s="37">
        <v>12887235</v>
      </c>
      <c r="F145" s="13"/>
    </row>
    <row r="146" spans="2:6" ht="15">
      <c r="B146" s="11" t="s">
        <v>221</v>
      </c>
      <c r="C146" s="74">
        <v>244586</v>
      </c>
      <c r="F146" s="13"/>
    </row>
    <row r="147" spans="2:5" ht="15" customHeight="1">
      <c r="B147" s="11" t="s">
        <v>187</v>
      </c>
      <c r="C147" s="74">
        <v>4445295.56</v>
      </c>
      <c r="E147" s="37">
        <v>7468307.51</v>
      </c>
    </row>
    <row r="148" spans="2:6" ht="15.75" thickBot="1">
      <c r="B148" s="14" t="s">
        <v>3</v>
      </c>
      <c r="C148" s="39">
        <f>SUM(C144:C147)</f>
        <v>58034952.690000005</v>
      </c>
      <c r="D148" s="40"/>
      <c r="E148" s="39">
        <v>91368464.75150001</v>
      </c>
      <c r="F148" s="12"/>
    </row>
    <row r="149" spans="3:5" ht="15.75" thickTop="1">
      <c r="C149" s="37">
        <f>+C148-'ardh-shpenz'!D8</f>
        <v>0</v>
      </c>
      <c r="E149" s="37">
        <v>-0.13109998404979706</v>
      </c>
    </row>
    <row r="150" spans="2:5" ht="16.5" thickBot="1">
      <c r="B150" s="16"/>
      <c r="C150" s="38" t="s">
        <v>155</v>
      </c>
      <c r="D150" s="20"/>
      <c r="E150" s="38" t="s">
        <v>155</v>
      </c>
    </row>
    <row r="151" spans="2:5" ht="16.5" thickTop="1">
      <c r="B151" s="17" t="s">
        <v>139</v>
      </c>
      <c r="C151" s="47"/>
      <c r="D151" s="48"/>
      <c r="E151" s="47"/>
    </row>
    <row r="152" spans="2:5" ht="15.75">
      <c r="B152" s="16"/>
      <c r="C152" s="49"/>
      <c r="D152" s="49"/>
      <c r="E152" s="49"/>
    </row>
    <row r="153" spans="2:5" ht="16.5" thickBot="1">
      <c r="B153" s="18" t="s">
        <v>3</v>
      </c>
      <c r="C153" s="39">
        <f>SUM(C151:C152)</f>
        <v>0</v>
      </c>
      <c r="D153" s="42"/>
      <c r="E153" s="39">
        <v>0</v>
      </c>
    </row>
    <row r="154" spans="2:5" ht="16.5" thickTop="1">
      <c r="B154" s="16"/>
      <c r="C154" s="49"/>
      <c r="D154" s="49"/>
      <c r="E154" s="49"/>
    </row>
    <row r="155" spans="2:5" ht="15.75">
      <c r="B155" s="16"/>
      <c r="C155" s="49"/>
      <c r="D155" s="49"/>
      <c r="E155" s="49"/>
    </row>
    <row r="156" spans="3:5" ht="15.75" thickBot="1">
      <c r="C156" s="38" t="s">
        <v>214</v>
      </c>
      <c r="D156" s="54"/>
      <c r="E156" s="38" t="s">
        <v>200</v>
      </c>
    </row>
    <row r="157" spans="2:5" ht="15.75" thickTop="1">
      <c r="B157" s="55" t="s">
        <v>171</v>
      </c>
      <c r="C157" s="37">
        <v>41131795.3473</v>
      </c>
      <c r="D157" s="47"/>
      <c r="E157" s="37">
        <v>66124492</v>
      </c>
    </row>
    <row r="158" spans="2:5" ht="15">
      <c r="B158" s="55" t="s">
        <v>172</v>
      </c>
      <c r="C158" s="37">
        <v>2571005.6604</v>
      </c>
      <c r="D158" s="47"/>
      <c r="E158" s="37">
        <v>0</v>
      </c>
    </row>
    <row r="159" spans="2:5" ht="15">
      <c r="B159" s="55" t="s">
        <v>211</v>
      </c>
      <c r="D159" s="47"/>
      <c r="E159" s="37">
        <v>2178663</v>
      </c>
    </row>
    <row r="160" spans="2:5" ht="15.75" thickBot="1">
      <c r="B160" s="14" t="s">
        <v>3</v>
      </c>
      <c r="C160" s="39">
        <f>SUM(C157:C159)</f>
        <v>43702801.0077</v>
      </c>
      <c r="D160" s="40"/>
      <c r="E160" s="39">
        <v>68303155</v>
      </c>
    </row>
    <row r="161" spans="2:5" ht="16.5" thickTop="1">
      <c r="B161" s="16"/>
      <c r="C161" s="49">
        <f>+C160+'ardh-shpenz'!D12</f>
        <v>0</v>
      </c>
      <c r="D161" s="49"/>
      <c r="E161" s="49">
        <v>0.003299996256828308</v>
      </c>
    </row>
    <row r="162" spans="2:5" ht="15.75">
      <c r="B162" s="16"/>
      <c r="C162" s="49"/>
      <c r="D162" s="49"/>
      <c r="E162" s="49"/>
    </row>
    <row r="163" spans="2:5" ht="15.75">
      <c r="B163" s="16"/>
      <c r="C163" s="49"/>
      <c r="D163" s="49"/>
      <c r="E163" s="49"/>
    </row>
    <row r="164" spans="2:5" ht="16.5" thickBot="1">
      <c r="B164" s="16"/>
      <c r="C164" s="38" t="s">
        <v>214</v>
      </c>
      <c r="D164" s="20"/>
      <c r="E164" s="38" t="s">
        <v>200</v>
      </c>
    </row>
    <row r="165" spans="2:5" ht="16.5" thickTop="1">
      <c r="B165" s="17" t="s">
        <v>127</v>
      </c>
      <c r="C165" s="37">
        <v>6191612</v>
      </c>
      <c r="E165" s="37">
        <v>7006093</v>
      </c>
    </row>
    <row r="166" spans="2:5" ht="15.75">
      <c r="B166" s="16" t="s">
        <v>126</v>
      </c>
      <c r="C166" s="37">
        <v>1033998.7</v>
      </c>
      <c r="E166" s="37">
        <v>1592556</v>
      </c>
    </row>
    <row r="167" spans="2:5" ht="16.5" thickBot="1">
      <c r="B167" s="18" t="s">
        <v>3</v>
      </c>
      <c r="C167" s="39">
        <f>SUM(C165:C166)</f>
        <v>7225610.7</v>
      </c>
      <c r="D167" s="40"/>
      <c r="E167" s="39">
        <v>8598649</v>
      </c>
    </row>
    <row r="168" spans="2:5" ht="16.5" thickTop="1">
      <c r="B168" s="16"/>
      <c r="C168" s="49">
        <f>+C167+'ardh-shpenz'!D14</f>
        <v>0</v>
      </c>
      <c r="D168" s="49"/>
      <c r="E168" s="49">
        <v>0</v>
      </c>
    </row>
    <row r="169" spans="2:5" ht="15.75">
      <c r="B169" s="16"/>
      <c r="C169" s="49"/>
      <c r="D169" s="49"/>
      <c r="E169" s="49"/>
    </row>
    <row r="170" spans="3:5" ht="15.75" thickBot="1">
      <c r="C170" s="38" t="s">
        <v>214</v>
      </c>
      <c r="D170" s="54"/>
      <c r="E170" s="38" t="s">
        <v>200</v>
      </c>
    </row>
    <row r="171" spans="2:5" ht="15.75" thickTop="1">
      <c r="B171" s="11" t="s">
        <v>153</v>
      </c>
      <c r="C171" s="43">
        <v>232812.6</v>
      </c>
      <c r="D171" s="56"/>
      <c r="E171" s="43">
        <v>404754.23000000004</v>
      </c>
    </row>
    <row r="172" spans="2:5" ht="15">
      <c r="B172" s="11" t="s">
        <v>150</v>
      </c>
      <c r="C172" s="43">
        <v>0</v>
      </c>
      <c r="D172" s="56"/>
      <c r="E172" s="43">
        <v>0</v>
      </c>
    </row>
    <row r="173" spans="2:5" ht="15">
      <c r="B173" s="11" t="s">
        <v>140</v>
      </c>
      <c r="C173" s="43">
        <v>135901.18</v>
      </c>
      <c r="D173" s="56"/>
      <c r="E173" s="43">
        <v>64570.67</v>
      </c>
    </row>
    <row r="174" spans="2:5" ht="15">
      <c r="B174" s="11" t="s">
        <v>141</v>
      </c>
      <c r="C174" s="43">
        <v>2147891</v>
      </c>
      <c r="D174" s="56"/>
      <c r="E174" s="43">
        <v>1423127</v>
      </c>
    </row>
    <row r="175" spans="2:5" ht="15">
      <c r="B175" s="57" t="s">
        <v>128</v>
      </c>
      <c r="C175" s="43">
        <v>536804.64</v>
      </c>
      <c r="D175" s="56"/>
      <c r="E175" s="43">
        <v>589029.11</v>
      </c>
    </row>
    <row r="176" spans="2:5" ht="15">
      <c r="B176" s="11" t="s">
        <v>129</v>
      </c>
      <c r="C176" s="74">
        <v>241857.95540000006</v>
      </c>
      <c r="D176" s="56"/>
      <c r="E176" s="43">
        <v>62365.816999999995</v>
      </c>
    </row>
    <row r="177" spans="2:5" ht="15">
      <c r="B177" s="11" t="s">
        <v>130</v>
      </c>
      <c r="C177" s="43">
        <v>9310</v>
      </c>
      <c r="D177" s="56"/>
      <c r="E177" s="43">
        <v>981227</v>
      </c>
    </row>
    <row r="178" spans="2:5" ht="15">
      <c r="B178" s="11" t="s">
        <v>131</v>
      </c>
      <c r="C178" s="43">
        <v>2025910.72</v>
      </c>
      <c r="D178" s="56"/>
      <c r="E178" s="43">
        <v>948707.0593000001</v>
      </c>
    </row>
    <row r="179" spans="3:5" ht="15">
      <c r="C179" s="56"/>
      <c r="D179" s="56"/>
      <c r="E179" s="56"/>
    </row>
    <row r="180" spans="2:5" ht="15.75" thickBot="1">
      <c r="B180" s="14" t="s">
        <v>3</v>
      </c>
      <c r="C180" s="39">
        <f>SUM(C171:C179)</f>
        <v>5330488.0954</v>
      </c>
      <c r="D180" s="40"/>
      <c r="E180" s="39">
        <v>4473780.886299999</v>
      </c>
    </row>
    <row r="181" spans="2:5" ht="16.5" thickTop="1">
      <c r="B181" s="16"/>
      <c r="C181" s="49">
        <f>+C182+C180</f>
        <v>0.3399999998509884</v>
      </c>
      <c r="D181" s="49"/>
      <c r="E181" s="49">
        <v>0.26889999955892563</v>
      </c>
    </row>
    <row r="182" spans="2:5" ht="15.75">
      <c r="B182" s="16"/>
      <c r="C182" s="49">
        <f>+'ardh-shpenz'!D13</f>
        <v>-5330487.7554</v>
      </c>
      <c r="D182" s="49"/>
      <c r="E182" s="49">
        <v>-4473780.6174</v>
      </c>
    </row>
    <row r="183" spans="2:5" ht="15.75">
      <c r="B183" s="16"/>
      <c r="C183" s="49"/>
      <c r="D183" s="49"/>
      <c r="E183" s="49"/>
    </row>
    <row r="184" spans="3:5" ht="15.75" thickBot="1">
      <c r="C184" s="38" t="s">
        <v>214</v>
      </c>
      <c r="D184" s="54"/>
      <c r="E184" s="38" t="s">
        <v>200</v>
      </c>
    </row>
    <row r="185" spans="2:5" ht="15.75" thickTop="1">
      <c r="B185" s="11" t="s">
        <v>132</v>
      </c>
      <c r="C185" s="43">
        <v>189353.5253</v>
      </c>
      <c r="D185" s="56"/>
      <c r="E185" s="43">
        <v>52401</v>
      </c>
    </row>
    <row r="186" spans="2:5" ht="15">
      <c r="B186" s="11" t="s">
        <v>142</v>
      </c>
      <c r="C186" s="58">
        <v>154.47880000000004</v>
      </c>
      <c r="D186" s="56"/>
      <c r="E186" s="58">
        <v>2878</v>
      </c>
    </row>
    <row r="187" spans="2:5" ht="15">
      <c r="B187" s="11" t="s">
        <v>208</v>
      </c>
      <c r="C187" s="58">
        <v>2099451</v>
      </c>
      <c r="D187" s="56"/>
      <c r="E187" s="58">
        <v>9552</v>
      </c>
    </row>
    <row r="188" spans="2:5" ht="15">
      <c r="B188" s="57" t="s">
        <v>133</v>
      </c>
      <c r="C188" s="56">
        <v>-44221.898499999996</v>
      </c>
      <c r="D188" s="56"/>
      <c r="E188" s="56">
        <v>-210617.3323</v>
      </c>
    </row>
    <row r="189" spans="2:5" ht="15">
      <c r="B189" s="11" t="s">
        <v>33</v>
      </c>
      <c r="C189" s="43">
        <v>-864683.6848</v>
      </c>
      <c r="D189" s="56"/>
      <c r="E189" s="43">
        <v>-863582.7106</v>
      </c>
    </row>
    <row r="190" spans="3:5" ht="15">
      <c r="C190" s="56"/>
      <c r="D190" s="56"/>
      <c r="E190" s="56"/>
    </row>
    <row r="191" spans="2:5" ht="15.75" thickBot="1">
      <c r="B191" s="14" t="s">
        <v>3</v>
      </c>
      <c r="C191" s="39">
        <f>SUM(C185:C190)</f>
        <v>1380053.4208</v>
      </c>
      <c r="D191" s="40"/>
      <c r="E191" s="39">
        <v>-1009369.0429</v>
      </c>
    </row>
    <row r="192" spans="2:5" ht="16.5" thickTop="1">
      <c r="B192" s="16"/>
      <c r="C192" s="49">
        <f>+'ardh-shpenz'!D22</f>
        <v>1380053.4208</v>
      </c>
      <c r="D192" s="49"/>
      <c r="E192" s="49">
        <v>-1009369.0297000001</v>
      </c>
    </row>
    <row r="193" spans="2:5" ht="15.75">
      <c r="B193" s="16"/>
      <c r="C193" s="49"/>
      <c r="D193" s="49"/>
      <c r="E193" s="49"/>
    </row>
    <row r="194" spans="2:5" ht="16.5" thickBot="1">
      <c r="B194" s="16"/>
      <c r="C194" s="38" t="s">
        <v>214</v>
      </c>
      <c r="D194" s="20"/>
      <c r="E194" s="38" t="s">
        <v>200</v>
      </c>
    </row>
    <row r="195" spans="2:5" ht="16.5" thickTop="1">
      <c r="B195" s="16" t="s">
        <v>134</v>
      </c>
      <c r="C195" s="49">
        <f>+'ardh-shpenz'!D24</f>
        <v>698022.647700001</v>
      </c>
      <c r="D195" s="49"/>
      <c r="E195" s="49">
        <v>3590536.238799993</v>
      </c>
    </row>
    <row r="196" spans="2:5" ht="15.75">
      <c r="B196" s="16" t="s">
        <v>135</v>
      </c>
      <c r="C196" s="49">
        <f>+C178+18146</f>
        <v>2044056.72</v>
      </c>
      <c r="D196" s="49"/>
      <c r="E196" s="49">
        <v>948707.0593000001</v>
      </c>
    </row>
    <row r="197" spans="2:5" ht="15.75">
      <c r="B197" s="16"/>
      <c r="C197" s="49"/>
      <c r="D197" s="49"/>
      <c r="E197" s="49"/>
    </row>
    <row r="198" spans="2:5" ht="15.75">
      <c r="B198" s="16" t="s">
        <v>136</v>
      </c>
      <c r="C198" s="51">
        <f>SUM(C195:C197)</f>
        <v>2742079.367700001</v>
      </c>
      <c r="D198" s="49"/>
      <c r="E198" s="51">
        <v>4539243.298099993</v>
      </c>
    </row>
    <row r="199" spans="2:5" ht="15.75">
      <c r="B199" s="16" t="s">
        <v>137</v>
      </c>
      <c r="C199" s="21" t="s">
        <v>143</v>
      </c>
      <c r="D199" s="20"/>
      <c r="E199" s="21" t="s">
        <v>143</v>
      </c>
    </row>
    <row r="200" spans="2:5" ht="15.75">
      <c r="B200" s="19" t="s">
        <v>121</v>
      </c>
      <c r="C200" s="50">
        <f>+C198*C199</f>
        <v>274207.93677000015</v>
      </c>
      <c r="D200" s="50"/>
      <c r="E200" s="50">
        <v>453924.3298099993</v>
      </c>
    </row>
    <row r="201" spans="2:5" ht="15.75">
      <c r="B201" s="16"/>
      <c r="C201" s="49"/>
      <c r="D201" s="49"/>
      <c r="E201" s="49"/>
    </row>
    <row r="202" spans="2:5" ht="15.75">
      <c r="B202" s="19" t="s">
        <v>138</v>
      </c>
      <c r="C202" s="50">
        <f>+C195-C200</f>
        <v>423814.7109300009</v>
      </c>
      <c r="D202" s="50"/>
      <c r="E202" s="50">
        <v>3136611.908989994</v>
      </c>
    </row>
    <row r="203" spans="2:5" ht="15.75">
      <c r="B203" s="16"/>
      <c r="C203" s="49"/>
      <c r="D203" s="49"/>
      <c r="E203" s="49"/>
    </row>
    <row r="204" spans="3:5" ht="15">
      <c r="C204" s="37">
        <f>+C202-'BK'!D80</f>
        <v>0.06323000404518098</v>
      </c>
      <c r="E204" s="37">
        <v>-0.09101000614464283</v>
      </c>
    </row>
    <row r="206" spans="2:5" ht="15.75" thickBot="1">
      <c r="B206" s="55"/>
      <c r="C206" s="38" t="s">
        <v>214</v>
      </c>
      <c r="D206" s="55"/>
      <c r="E206" s="66" t="s">
        <v>200</v>
      </c>
    </row>
    <row r="207" spans="2:5" ht="15.75" thickTop="1">
      <c r="B207" s="55" t="s">
        <v>191</v>
      </c>
      <c r="C207" s="67"/>
      <c r="D207" s="55"/>
      <c r="E207" s="67">
        <v>88073974</v>
      </c>
    </row>
    <row r="208" spans="2:5" ht="15.75" thickBot="1">
      <c r="B208" s="55" t="s">
        <v>192</v>
      </c>
      <c r="C208" s="68"/>
      <c r="D208" s="55"/>
      <c r="E208" s="68">
        <v>86435464.88260001</v>
      </c>
    </row>
    <row r="209" spans="2:5" ht="15">
      <c r="B209" s="69" t="s">
        <v>193</v>
      </c>
      <c r="C209" s="70">
        <f>+C207-C208</f>
        <v>0</v>
      </c>
      <c r="D209" s="55"/>
      <c r="E209" s="70">
        <v>1638509.1173999906</v>
      </c>
    </row>
    <row r="210" spans="2:5" ht="15">
      <c r="B210" s="55" t="s">
        <v>209</v>
      </c>
      <c r="C210" s="67"/>
      <c r="D210" s="55"/>
      <c r="E210" s="84">
        <v>1642488.9699999997</v>
      </c>
    </row>
    <row r="211" spans="2:5" ht="15.75" thickBot="1">
      <c r="B211" s="55" t="s">
        <v>210</v>
      </c>
      <c r="C211" s="71"/>
      <c r="D211" s="55"/>
      <c r="E211" s="71">
        <v>3980</v>
      </c>
    </row>
    <row r="212" spans="2:5" ht="15.75" thickBot="1">
      <c r="B212" s="69" t="s">
        <v>194</v>
      </c>
      <c r="C212" s="70">
        <f>+C209-C210+C211</f>
        <v>0</v>
      </c>
      <c r="D212" s="55"/>
      <c r="E212" s="70">
        <v>0.1473999908193946</v>
      </c>
    </row>
    <row r="213" spans="2:5" ht="15.75" thickBot="1">
      <c r="B213" s="72" t="s">
        <v>195</v>
      </c>
      <c r="C213" s="73"/>
      <c r="D213" s="55"/>
      <c r="E213" s="73"/>
    </row>
    <row r="214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Dhoma2</cp:lastModifiedBy>
  <cp:lastPrinted>2014-03-11T14:50:35Z</cp:lastPrinted>
  <dcterms:created xsi:type="dcterms:W3CDTF">2008-12-17T10:29:05Z</dcterms:created>
  <dcterms:modified xsi:type="dcterms:W3CDTF">2014-07-17T09:52:29Z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