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805" windowHeight="7770" activeTab="8"/>
  </bookViews>
  <sheets>
    <sheet name="Kopertina 2013" sheetId="1" r:id="rId1"/>
    <sheet name="Aktiv-Pasivi 2013" sheetId="2" r:id="rId2"/>
    <sheet name="Ardh-Shpen-Formati Stand-2013" sheetId="3" r:id="rId3"/>
    <sheet name="Analiza-Ardh-Shpenz.2013" sheetId="4" r:id="rId4"/>
    <sheet name="Ardh-Shpenz 2013" sheetId="5" r:id="rId5"/>
    <sheet name="Materiale Para-2013" sheetId="6" r:id="rId6"/>
    <sheet name="Shtimi AQT dhe Amortiz-2013" sheetId="7" r:id="rId7"/>
    <sheet name="Cash-Flow-2013" sheetId="8" r:id="rId8"/>
    <sheet name="Pasq-Kapitalit-2013" sheetId="9" r:id="rId9"/>
    <sheet name="Pasq 1&amp;2_Anekse-Statistik-2013" sheetId="10" r:id="rId10"/>
    <sheet name="Shenime shpjeguese 2013" sheetId="11" r:id="rId11"/>
  </sheets>
  <definedNames>
    <definedName name="_xlnm.Print_Area" localSheetId="1">'Aktiv-Pasivi 2013'!$A$1:$E$95</definedName>
    <definedName name="_xlnm.Print_Area" localSheetId="3">'Analiza-Ardh-Shpenz.2013'!$A$1:$C$77</definedName>
    <definedName name="_xlnm.Print_Area" localSheetId="2">'Ardh-Shpen-Formati Stand-2013'!$A$1:$C$34</definedName>
    <definedName name="_xlnm.Print_Area" localSheetId="5">'Materiale Para-2013'!$A$1:$D$11</definedName>
    <definedName name="_xlnm.Print_Area" localSheetId="10">'Shenime shpjeguese 2013'!$A$1:$D$19</definedName>
  </definedNames>
  <calcPr fullCalcOnLoad="1"/>
</workbook>
</file>

<file path=xl/sharedStrings.xml><?xml version="1.0" encoding="utf-8"?>
<sst xmlns="http://schemas.openxmlformats.org/spreadsheetml/2006/main" count="532" uniqueCount="416">
  <si>
    <t>Nr</t>
  </si>
  <si>
    <t>A  K T  I  V E  T</t>
  </si>
  <si>
    <t>Shenime</t>
  </si>
  <si>
    <t>1</t>
  </si>
  <si>
    <t>AKTIVET   AFATSHKURTRA</t>
  </si>
  <si>
    <t>1 Aktivet monetare</t>
  </si>
  <si>
    <t>&gt; Banka (llogari rrjedhes)</t>
  </si>
  <si>
    <t>&gt; Banka (depozit afatshkurter)</t>
  </si>
  <si>
    <t>&gt; Arka</t>
  </si>
  <si>
    <r>
      <t xml:space="preserve">2 </t>
    </r>
    <r>
      <rPr>
        <b/>
        <sz val="12"/>
        <rFont val="Agency FB"/>
        <family val="2"/>
      </rPr>
      <t>Derivative dhe aktive te mbajtura pertregtim</t>
    </r>
  </si>
  <si>
    <t>3 Aktive te tjera financiare afatshkurtra</t>
  </si>
  <si>
    <t>&gt;  Kliente per mallra,produkte e sherbime</t>
  </si>
  <si>
    <t>&gt; Debitore,Kreditore te tjere</t>
  </si>
  <si>
    <t>&gt;  Tatim mbi fitimin</t>
  </si>
  <si>
    <t>&gt; T.V.SH</t>
  </si>
  <si>
    <t>&gt;  Te drejta e detyrime ndaj ortakeve</t>
  </si>
  <si>
    <t>&gt;</t>
  </si>
  <si>
    <t>4 Inventari</t>
  </si>
  <si>
    <t>&gt;  Lendet e para</t>
  </si>
  <si>
    <t>&gt;  Inventari Imet</t>
  </si>
  <si>
    <t xml:space="preserve">&gt;  Prodhim ne proces </t>
  </si>
  <si>
    <t>&gt;  Prodhim ne proces+efektet e rivlersimit pas pagimit te tatim fitimit sipas akt kontrollit te dt 4.06.09 per ambjentet e pa shitura</t>
  </si>
  <si>
    <t>&gt;  Produkte te gatshme</t>
  </si>
  <si>
    <t>&gt; Mallra per rishitje</t>
  </si>
  <si>
    <t>&gt; Parapagesa per furnizime</t>
  </si>
  <si>
    <t>5 Aktive biologjike afatshkurtra</t>
  </si>
  <si>
    <t>6 Aktive afatshkurtra te mbajtura per rishitje</t>
  </si>
  <si>
    <t>7 Parapagime dhe shpenzime te shtyra</t>
  </si>
  <si>
    <t>&gt;  Shpenzime te periudhave te ardhshme</t>
  </si>
  <si>
    <t>&gt;  Shpenzime te parapaguara</t>
  </si>
  <si>
    <t>II</t>
  </si>
  <si>
    <t>AKTIVET   AFATGJATA</t>
  </si>
  <si>
    <t>1 Investimet financiare afatgjata</t>
  </si>
  <si>
    <t>2 Aktive afatgjata materiale</t>
  </si>
  <si>
    <t>&gt;   Toka</t>
  </si>
  <si>
    <t>&gt;  Ndertesa ne proces</t>
  </si>
  <si>
    <t>&gt;  Makineri dhe paisje</t>
  </si>
  <si>
    <t>&gt;  Amortizimi I makinerive dhe paisje</t>
  </si>
  <si>
    <t>&gt; Aktive tjera afat gjata materiale</t>
  </si>
  <si>
    <t>3 Ativet biologjike afatgjata</t>
  </si>
  <si>
    <t>4 Aktive afatgjata jo materiale</t>
  </si>
  <si>
    <t>5 Kapitali aksioneri pa paguar</t>
  </si>
  <si>
    <t>6 Aktive te tjera afatgjata</t>
  </si>
  <si>
    <t>T OTALI    AKTIVEVE  (I +II)</t>
  </si>
  <si>
    <t>PASIVET DHE KAPITALI</t>
  </si>
  <si>
    <t>PASIVET    AFATSHKURTRA</t>
  </si>
  <si>
    <t>1 Derivativet</t>
  </si>
  <si>
    <t>2 Huamarjet</t>
  </si>
  <si>
    <t>&gt;  Overdraftet bankare</t>
  </si>
  <si>
    <t>&gt; Huamarrje afat shkuatra</t>
  </si>
  <si>
    <t>3 Huat dhe parapagimet</t>
  </si>
  <si>
    <t>&gt;  Te pagueshme ndaj furnitoreve</t>
  </si>
  <si>
    <t>&gt;  Te pa gueshm e nd aj p unon jes ve</t>
  </si>
  <si>
    <t>&gt; Detyrime per Sigurime Shoq.Shend.</t>
  </si>
  <si>
    <t>&gt; Defy rime tatimore per TAP-in</t>
  </si>
  <si>
    <t>&gt; Defy rime tatimore per Tatim Fitimin</t>
  </si>
  <si>
    <t>&gt; Detyrime tatimore per Tvsh-ne</t>
  </si>
  <si>
    <t>&gt; Detyrime tatimore per Tatimin ne Burim</t>
  </si>
  <si>
    <t>&gt; Dividente per tu paguar</t>
  </si>
  <si>
    <t>&gt; Debitore dhe Kreditore te tjere</t>
  </si>
  <si>
    <t>4 Grantet dhe te ardhurat e shtyra</t>
  </si>
  <si>
    <t>5 Provizionet afatshkurtra</t>
  </si>
  <si>
    <t>PASIVET    AFATGJATA</t>
  </si>
  <si>
    <t>1 Huat afatgjata</t>
  </si>
  <si>
    <t>&gt; Hua,bono dhe detyrime nga qeraja financiare</t>
  </si>
  <si>
    <t>&gt; Bono te konvertueshme</t>
  </si>
  <si>
    <r>
      <t xml:space="preserve">2 </t>
    </r>
    <r>
      <rPr>
        <b/>
        <sz val="12"/>
        <rFont val="Agency FB"/>
        <family val="2"/>
      </rPr>
      <t>Huamarje te tjera afatgjata</t>
    </r>
  </si>
  <si>
    <t>Ortake</t>
  </si>
  <si>
    <t>Arktime per porosi</t>
  </si>
  <si>
    <t>3 Grantet dhe te ardhurat e shtyra</t>
  </si>
  <si>
    <t>4 Provizionet afatgjata</t>
  </si>
  <si>
    <t>III</t>
  </si>
  <si>
    <t>TOTALI     PASIVEVE    (l+ll )</t>
  </si>
  <si>
    <t>KAPITALI</t>
  </si>
  <si>
    <t>1 Aksionet e pakices (PF te konsoliduara)</t>
  </si>
  <si>
    <t>2 Kapitali aksionereve te shoq.meme (PF te kons.)</t>
  </si>
  <si>
    <t>3 Kapitali aksionar</t>
  </si>
  <si>
    <t>4 Primi aksionit</t>
  </si>
  <si>
    <t>5 Njesite ose aksionet e thesarit (Negative)</t>
  </si>
  <si>
    <t>6 Rezervat statutore</t>
  </si>
  <si>
    <t>7.1.1 Rezervat ligjore te mbartura</t>
  </si>
  <si>
    <t>7.1 Rezervat ligjore</t>
  </si>
  <si>
    <t>8 Rezervat e tjera</t>
  </si>
  <si>
    <t>9 Fitimet e pa shperndara</t>
  </si>
  <si>
    <t>10 Fitimet e mbartura</t>
  </si>
  <si>
    <t>10 Fitimi (Humbja) e vitit financiar</t>
  </si>
  <si>
    <t>TOTALI  PASIVEVE  DHE KAPITALIT (l+ll+lll)</t>
  </si>
  <si>
    <t>ADMINISTRATOR</t>
  </si>
  <si>
    <t>Xhetan NDREGJONI</t>
  </si>
  <si>
    <t>( Bazuar ne klasifikimin e Shpenzimeve sipas Natyres )</t>
  </si>
  <si>
    <t>Pershkrimi i Elementeve</t>
  </si>
  <si>
    <t>Shitjet neto</t>
  </si>
  <si>
    <t>Te ardhura te tjera nga qeraja</t>
  </si>
  <si>
    <t>Kosto e punes:</t>
  </si>
  <si>
    <t>Pagat e personelit</t>
  </si>
  <si>
    <t>Shpenzimet per sigurime shoqerore e shendetesore</t>
  </si>
  <si>
    <t>Amortizimet dhe zhvleresimet:</t>
  </si>
  <si>
    <t xml:space="preserve">Amortizimet </t>
  </si>
  <si>
    <t>Shpenzime te tjera (Furnitura, nentrajtime dhe sherbime):</t>
  </si>
  <si>
    <t>Shpenzime administrative dhe te shitjes (telefonike, siguracione kontratash, shpenzime noteriale, kancelari etje)</t>
  </si>
  <si>
    <t>Taksa lokale</t>
  </si>
  <si>
    <t>Totali shpenzimeve ( shumat4-7)</t>
  </si>
  <si>
    <r>
      <t>Fitimi (humbja) nga veprimtarite e kryesore (1</t>
    </r>
    <r>
      <rPr>
        <sz val="12"/>
        <rFont val="Agency FB"/>
        <family val="2"/>
      </rPr>
      <t>+2</t>
    </r>
    <r>
      <rPr>
        <b/>
        <sz val="12"/>
        <rFont val="Agency FB"/>
        <family val="2"/>
      </rPr>
      <t>+3/-10)</t>
    </r>
  </si>
  <si>
    <t>Te ardhurat dhe shpenzimet financiare nga njesite e kontrolluara</t>
  </si>
  <si>
    <t>Te ardhurat dhe shpenzimet financiare nga pjesemarrjet</t>
  </si>
  <si>
    <t>Te ardhurat dhe shpenzimet financiare</t>
  </si>
  <si>
    <r>
      <t xml:space="preserve">12.1 Te </t>
    </r>
    <r>
      <rPr>
        <i/>
        <sz val="12"/>
        <rFont val="Agency FB"/>
        <family val="2"/>
      </rPr>
      <t>ardh.e shpenz. financ.nga inves.te tjera financ.afatgjata</t>
    </r>
  </si>
  <si>
    <r>
      <t xml:space="preserve">12.2 </t>
    </r>
    <r>
      <rPr>
        <i/>
        <sz val="12"/>
        <rFont val="Agency FB"/>
        <family val="2"/>
      </rPr>
      <t>Te ardhurat dhe shpenzimet nga interesat</t>
    </r>
  </si>
  <si>
    <r>
      <t xml:space="preserve">12.3. </t>
    </r>
    <r>
      <rPr>
        <i/>
        <sz val="12"/>
        <rFont val="Agency FB"/>
        <family val="2"/>
      </rPr>
      <t>Te ardhurat dhe shpe nzimet nga komisionet</t>
    </r>
  </si>
  <si>
    <r>
      <t xml:space="preserve">12.4 </t>
    </r>
    <r>
      <rPr>
        <i/>
        <sz val="12"/>
        <rFont val="Agency FB"/>
        <family val="2"/>
      </rPr>
      <t>Fitimet (Humbjet) nga kursi kembimit</t>
    </r>
  </si>
  <si>
    <r>
      <t xml:space="preserve">12.5 </t>
    </r>
    <r>
      <rPr>
        <i/>
        <sz val="12"/>
        <rFont val="Agency FB"/>
        <family val="2"/>
      </rPr>
      <t>Te ardhura dhe shpenzime te tjera financiare</t>
    </r>
  </si>
  <si>
    <t>Totali i te Ardhurave dhe Shpenzimeve financiare</t>
  </si>
  <si>
    <t>Fitimi (humbja) para tatimit ( 9 +/-13 )</t>
  </si>
  <si>
    <t>Shpenzimet e tatimit mbi fitimin</t>
  </si>
  <si>
    <t>Fitimi (humbja) neto e vitit financiar (14 -15)</t>
  </si>
  <si>
    <t>Elementet e pasqyrave te konsoliduara</t>
  </si>
  <si>
    <t>ANALIZA E SHPENZIMEVE</t>
  </si>
  <si>
    <t>Analiza e blerjeve te periudhes</t>
  </si>
  <si>
    <t>a) Blerje nga furnitor vendas me tvsh</t>
  </si>
  <si>
    <t>b) Importe</t>
  </si>
  <si>
    <t>c) Blerje me tvsh jo te zbriteshme</t>
  </si>
  <si>
    <t>I) Blerje gjithsej (a+b+c)</t>
  </si>
  <si>
    <t>II)Shtim AQT</t>
  </si>
  <si>
    <t>III) Punime te nenkontraktuara</t>
  </si>
  <si>
    <t>IV) Shpenzime indirekte (d-k)</t>
  </si>
  <si>
    <t>d) Sh.Energji elektrike dhe uje</t>
  </si>
  <si>
    <t>e) Sh.karburanti dhe vajra</t>
  </si>
  <si>
    <t>h)Shpenzime noteriale</t>
  </si>
  <si>
    <t>V) Materiale direkte te blera gjate periudhes (I-II-III-V)</t>
  </si>
  <si>
    <t>1)Gjendja e materialeve te para ne fillim te periudhes</t>
  </si>
  <si>
    <t>2)Gjendja e mat.para funde periudhes</t>
  </si>
  <si>
    <t>VI) Materiale direkte te perdorura gjate periudhes (V+1-2)</t>
  </si>
  <si>
    <t xml:space="preserve">PERMBLEDHESE ANALITIKE E SHPENZIMEVE </t>
  </si>
  <si>
    <t>A) Materiale direkte te perdorura gjate periudhes (VI+1-2)</t>
  </si>
  <si>
    <t>B) Punime nga subjekte me tvsh (Nenkontraktor)</t>
  </si>
  <si>
    <t>C) Shpenzime personeli:</t>
  </si>
  <si>
    <t>Paga direkte</t>
  </si>
  <si>
    <t>Sig shoqerore dhe shendetesore</t>
  </si>
  <si>
    <t>D) Amortizime dhe provizione</t>
  </si>
  <si>
    <t>Amortizimi i AQ</t>
  </si>
  <si>
    <t>Kuota amortizimi te shpenzimeve te parapaguara</t>
  </si>
  <si>
    <t>E) Shpenzime financiare</t>
  </si>
  <si>
    <t xml:space="preserve">Interesa </t>
  </si>
  <si>
    <t>Komisione</t>
  </si>
  <si>
    <t>F)Taxa dhe derdhje te ngjashme</t>
  </si>
  <si>
    <t>Taksa tabele dhe pasrimi</t>
  </si>
  <si>
    <t>G) Shpenzime indirekte (f-m)</t>
  </si>
  <si>
    <t>ANALIZA E TE ARDHURAVE (sipas objekteve)</t>
  </si>
  <si>
    <t>Te ardhura nga qeraja</t>
  </si>
  <si>
    <t>REZULTATI FINANCIAR (FITIM I TATUESHEM)</t>
  </si>
  <si>
    <t>TATIM FITIMI</t>
  </si>
  <si>
    <t>FITIMI USHTRIMIT (PAS TATIMIT)</t>
  </si>
  <si>
    <t>PERSHKRIMI</t>
  </si>
  <si>
    <t>Te ardhura  te tatuesheme</t>
  </si>
  <si>
    <t>TOTALI (Te ardhura gjithsej)</t>
  </si>
  <si>
    <t>Shpenzime operative:</t>
  </si>
  <si>
    <t>Paga</t>
  </si>
  <si>
    <t>Sigurime shoqerore dhe shendetesore</t>
  </si>
  <si>
    <t>Shpenzime amortizimi</t>
  </si>
  <si>
    <t>Shpenzime energji elektrike dhe uje</t>
  </si>
  <si>
    <t>Shpenzime karburant dhe vajera</t>
  </si>
  <si>
    <t>Shpenzime komisione</t>
  </si>
  <si>
    <t>Fitimi para interesave dhe taksave (EBIT)</t>
  </si>
  <si>
    <t>Shpenzime interesi</t>
  </si>
  <si>
    <t>Fitimi Tatueshem (EBT)</t>
  </si>
  <si>
    <t>Tatim Fitimi 10%</t>
  </si>
  <si>
    <t>Fitimi Neto (EAT)</t>
  </si>
  <si>
    <r>
      <t>SHOQERIA :</t>
    </r>
    <r>
      <rPr>
        <b/>
        <i/>
        <u val="single"/>
        <sz val="12"/>
        <rFont val="Agency FB"/>
        <family val="2"/>
      </rPr>
      <t xml:space="preserve"> NDREGJONI sh.p.k</t>
    </r>
  </si>
  <si>
    <r>
      <t>NIPT:</t>
    </r>
    <r>
      <rPr>
        <b/>
        <i/>
        <u val="single"/>
        <sz val="12"/>
        <rFont val="Agency FB"/>
        <family val="2"/>
      </rPr>
      <t xml:space="preserve"> K31329048I</t>
    </r>
  </si>
  <si>
    <t>Në ooo/Lekë</t>
  </si>
  <si>
    <t>ANEKS STATISTIKOR</t>
  </si>
  <si>
    <t>TE ARDHURAT</t>
  </si>
  <si>
    <t>Numri i Llogarise</t>
  </si>
  <si>
    <t>Kodi Statistikor</t>
  </si>
  <si>
    <t>Viti 2012</t>
  </si>
  <si>
    <t>Shitjet gjithsej (a + b +c )</t>
  </si>
  <si>
    <t>a)</t>
  </si>
  <si>
    <t xml:space="preserve">   Te ardhura nga shitja e Produktit te vet </t>
  </si>
  <si>
    <t>701/702/703</t>
  </si>
  <si>
    <t xml:space="preserve">   Te ardhura nga per pune te financ. Nga fonde publike</t>
  </si>
  <si>
    <t xml:space="preserve"> b)</t>
  </si>
  <si>
    <t xml:space="preserve">   Te ardhura nga shitja e Shërbimeve </t>
  </si>
  <si>
    <t xml:space="preserve"> c)</t>
  </si>
  <si>
    <t xml:space="preserve">    te ardhura nga shitja e Mallrave </t>
  </si>
  <si>
    <t>Të ardhura nga shitje të tjera (a+b+c)</t>
  </si>
  <si>
    <t>Qeraja</t>
  </si>
  <si>
    <t>b)</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</si>
  <si>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</si>
  <si>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</si>
  <si>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</si>
  <si>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</si>
  <si>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</si>
  <si>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</si>
  <si>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</si>
  <si>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</si>
  <si>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</si>
  <si>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</si>
  <si>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</si>
  <si>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</si>
  <si>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Administratori</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</si>
  <si>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</si>
  <si>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</si>
  <si>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</si>
  <si>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</si>
  <si>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</si>
  <si>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</si>
  <si>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</si>
  <si>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</si>
  <si>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</si>
  <si>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</si>
  <si>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12"/>
        <rFont val="Agency FB"/>
        <family val="2"/>
      </rPr>
      <t>Ndryshimet e gjëndjeve të Mallrave (+/-)</t>
    </r>
  </si>
  <si>
    <t xml:space="preserve"> e) </t>
  </si>
  <si>
    <t>Sherbime të tjera (energji, uje, noterizime, telefon, internet etj)</t>
  </si>
  <si>
    <t>605/2</t>
  </si>
  <si>
    <t>Shpenzime per personelin (a+b)</t>
  </si>
  <si>
    <t>a-</t>
  </si>
  <si>
    <r>
      <t xml:space="preserve"> </t>
    </r>
    <r>
      <rPr>
        <sz val="12"/>
        <rFont val="Agency FB"/>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</si>
  <si>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</si>
  <si>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</si>
  <si>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</si>
  <si>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</si>
  <si>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</si>
  <si>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</si>
  <si>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</si>
  <si>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</si>
  <si>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</si>
  <si>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</si>
  <si>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</si>
  <si>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</si>
  <si>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</si>
  <si>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</si>
  <si>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Shpenzime te tjera indirekte karburant &amp; vajera)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</si>
  <si>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</si>
  <si>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</si>
  <si>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</si>
  <si>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</si>
  <si>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</si>
  <si>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</si>
  <si>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</si>
  <si>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</si>
  <si>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</si>
  <si>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</si>
  <si>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</si>
  <si>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</si>
  <si>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</si>
  <si>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 (komisione dhe interesa)</t>
  </si>
  <si>
    <t>Tatime dhe taksa (a+b+c+d)</t>
  </si>
  <si>
    <t>Taksa dhe tarifa doganore</t>
  </si>
  <si>
    <t>Akciza</t>
  </si>
  <si>
    <t>Taksa dhe tarifa vendore</t>
  </si>
  <si>
    <t>Taksa e regjistrimit dhe tatime te tjera</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</si>
  <si>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</si>
  <si>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</si>
  <si>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</si>
  <si>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</si>
  <si>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</si>
  <si>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</si>
  <si>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</si>
  <si>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</si>
  <si>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</si>
  <si>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</si>
  <si>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Emertimi</t>
  </si>
  <si>
    <t>Ndyshimet</t>
  </si>
  <si>
    <t>(a-b)</t>
  </si>
  <si>
    <t>Fitimi pas tatimit</t>
  </si>
  <si>
    <t>Amortizimi</t>
  </si>
  <si>
    <t>AKTIVE TE QENDRUESHEME:</t>
  </si>
  <si>
    <t>Te trupezuara</t>
  </si>
  <si>
    <t>Blerje trualli</t>
  </si>
  <si>
    <t>Ndertesa (garazhe dhe ambjente sherbimi)</t>
  </si>
  <si>
    <t>AKTIVE  QARKULLUESE</t>
  </si>
  <si>
    <t>I)Gjendje te inventarit dhe ne proces</t>
  </si>
  <si>
    <t xml:space="preserve">Materiale te para </t>
  </si>
  <si>
    <t>Punime ne proces ndertesa</t>
  </si>
  <si>
    <t>Produkte te gatesheme</t>
  </si>
  <si>
    <t>Parapagesa per furnizime</t>
  </si>
  <si>
    <t>II)KERKESA PER ARKETIME MBI DEBITORET</t>
  </si>
  <si>
    <t>Te tjera kerkesa nga punet publioke</t>
  </si>
  <si>
    <t>Te tjera kerkesa nga te trete</t>
  </si>
  <si>
    <t>Tjera kerkesa Tatim fitimi</t>
  </si>
  <si>
    <t>Tjera kerkesa tvsh</t>
  </si>
  <si>
    <t>LLOGARI TE TJERA</t>
  </si>
  <si>
    <t>shpenzime kosto per tu shperndare</t>
  </si>
  <si>
    <t>Shpenzime te parapaguara</t>
  </si>
  <si>
    <t>DETYRIME TE KERKUESHEME PASE ME SHUME SE NJE VIT</t>
  </si>
  <si>
    <t>Hua afategjate</t>
  </si>
  <si>
    <t>Arketime per porosi</t>
  </si>
  <si>
    <t>DETYRIME TE KERKUESHEME DERI NE NJE VIT</t>
  </si>
  <si>
    <t>Huara te tjera</t>
  </si>
  <si>
    <t>&gt; Debitore dhe kreditore te tjere</t>
  </si>
  <si>
    <t>PASQYRA E NDRYSHIMEVE NE KAPITAL</t>
  </si>
  <si>
    <t>Kapitali aksionar</t>
  </si>
  <si>
    <t>Primi i aksionit</t>
  </si>
  <si>
    <t>Aksione thesari</t>
  </si>
  <si>
    <t xml:space="preserve">Rez. Stat &amp; ligjore </t>
  </si>
  <si>
    <t>Fitimi i pashperndare</t>
  </si>
  <si>
    <t>Fitimi i ushtrimit</t>
  </si>
  <si>
    <t>TOTALI</t>
  </si>
  <si>
    <t>Dividentet e paguar</t>
  </si>
  <si>
    <t>Pozicioni me 31 dhjetor 2011</t>
  </si>
  <si>
    <t>Njesia</t>
  </si>
  <si>
    <t>Sasia</t>
  </si>
  <si>
    <t>Mini eskavator</t>
  </si>
  <si>
    <t>Vlera</t>
  </si>
  <si>
    <t>Materiale hidraulike, tuba dhe rakorderi</t>
  </si>
  <si>
    <t>leke</t>
  </si>
  <si>
    <t>Pasqyra e te Ardhurave dhe Shpenzimeve   2013</t>
  </si>
  <si>
    <t>ANALIZA ANALITIKE E TE ARDHURAVE DHE SHPENZIMEVE 2013</t>
  </si>
  <si>
    <t>V.2013</t>
  </si>
  <si>
    <t>FORMATI STANDART I TE ARDHURAVE DHE SHPENZIMEVE 2013</t>
  </si>
  <si>
    <t>Pasqyre Nr.1 2013</t>
  </si>
  <si>
    <t>Viti 2013</t>
  </si>
  <si>
    <t>Pasqyre Nr.2 2013</t>
  </si>
  <si>
    <t>b)2012</t>
  </si>
  <si>
    <t>a)2013</t>
  </si>
  <si>
    <t>CASH FLOW SIPAS METODES INDIREKTE 2013</t>
  </si>
  <si>
    <t>Rritja e kapitalit 2013</t>
  </si>
  <si>
    <t>Rritje e rezervave 2013</t>
  </si>
  <si>
    <t>Fitimi neto per periudhen kontabel 2013</t>
  </si>
  <si>
    <t>PASQYRA E NDRYSHIMIT TE KAPITALEVE 2013</t>
  </si>
  <si>
    <t>Agim Ndregjoni</t>
  </si>
  <si>
    <t>g)Hoteleri dhe dieta</t>
  </si>
  <si>
    <t>f) Shpenzime telefoni, interneti dhe kancelari</t>
  </si>
  <si>
    <t>i)Siguracione dhe kolaudim makinerishe</t>
  </si>
  <si>
    <t>j) Auditim dhe Certifikate ISO</t>
  </si>
  <si>
    <t>TOTALI ARDHURAVE NGA QERAJA</t>
  </si>
  <si>
    <t xml:space="preserve">TOTALI ARDHURAVE NGA PUNET PUBLIKE </t>
  </si>
  <si>
    <t>TOTALI ARDHURAVE</t>
  </si>
  <si>
    <t>Pozicioni me 31 Dhjetor 2012(2+4+5)</t>
  </si>
  <si>
    <t>Hua afateshkurte</t>
  </si>
  <si>
    <t>Shpenzime operative</t>
  </si>
  <si>
    <t>Materiale te para</t>
  </si>
  <si>
    <t>Ndryshime ne materiale te para</t>
  </si>
  <si>
    <t>Tea ardhura nga shitjet</t>
  </si>
  <si>
    <t>Kuota amortizimi/shpenzimesh te parapaguara</t>
  </si>
  <si>
    <t>Punime te kryera nga te trete</t>
  </si>
  <si>
    <t xml:space="preserve">g)Hoteleri dhe dieta </t>
  </si>
  <si>
    <t>Shpenzime telefoni, interneti dhe kancelari</t>
  </si>
  <si>
    <t>Hoteleri dhe dieta</t>
  </si>
  <si>
    <t>Shpenzime noteriale</t>
  </si>
  <si>
    <t>Siguracione dhe kolaudim makinerishe</t>
  </si>
  <si>
    <t>Auditim dhe Certifikate ISO</t>
  </si>
  <si>
    <t>FITIMI BRUTO</t>
  </si>
  <si>
    <t>TOTALI (shpenzime operative):</t>
  </si>
  <si>
    <t>Kosto e materialeve te para te perdorura</t>
  </si>
  <si>
    <t>Bilanci  per  Vititin 2013</t>
  </si>
  <si>
    <t>TOTALI SHPENZIMEVE: (A+B+C+D+E+F+G)</t>
  </si>
  <si>
    <t>Ndertim rrjet kryesor dhe shperndarje furnizimi me uje (Ukt)</t>
  </si>
  <si>
    <t>Ndertim rrjet kryesor dhe shperndarje furnizimi me uje (Komuna Milot)</t>
  </si>
  <si>
    <t>Ndertim rrjet kryesor furnizimi me uje (Komuna Shupenze)</t>
  </si>
  <si>
    <t>Rrjet kryesor dhe shperndarje furnizimi me uje. Rikostruksion e asfaltim i rruges Bajram Curr-Markaj, Tropoje  (FSHZH)</t>
  </si>
  <si>
    <t>Rikonstruksione, instalime elektrike dhe sistem ngrohje ne kopshtet 2/6/38k/39 (Bashkia Tirane)</t>
  </si>
  <si>
    <t>Ndertim godine banimi dhe ambjente sherbimi per (Osman Peposhi, Durres)</t>
  </si>
  <si>
    <t>Rikonstruksion i shkolles se mesme Komuna Skanderbegas, Gramsh</t>
  </si>
  <si>
    <t>Furnizim materiale te ndryshme Komuna Kashar</t>
  </si>
  <si>
    <t>Punime elektrike dhe hidraulike per Infinit Plus sh.p.k, Tirane.</t>
  </si>
  <si>
    <t>Projektim dhe azhornim topografik per A&amp;G Engineering</t>
  </si>
  <si>
    <t>Shitje pisje te ndrysheme hidraulike, subjektit, Afrimi sh.p.k, Peshkopi</t>
  </si>
  <si>
    <t>Ndertim bazamenti per ventilatore per Albanian Crome Bulqize</t>
  </si>
  <si>
    <t>Projektim dhe azhornim topografik per Angerba sh.p.k</t>
  </si>
  <si>
    <t>Projektim dhe azhornim topografik per Tower sh.p.k</t>
  </si>
  <si>
    <t>Emertimi dhe Forma ligjore: NDREGJONI sh.p.k</t>
  </si>
  <si>
    <t>NIPT -i:K31329048I</t>
  </si>
  <si>
    <t>Adresa e Selise: Rr.SULE BEGA , TIRANE</t>
  </si>
  <si>
    <t>Data e krijimit: 24.08.1994</t>
  </si>
  <si>
    <t>Nr. i Regjistrit Tregetar</t>
  </si>
  <si>
    <t>Veprimtaria Kryesore: NDERTIM</t>
  </si>
  <si>
    <t>PASQYRAT   FINANCIARE</t>
  </si>
  <si>
    <t>( Ne zbarim te Standartit Kombetar te Kontabilitetit Nr.2 dhe</t>
  </si>
  <si>
    <t>Ligjit N r. 9228 Date 29.04.2004    Per Kontabilitetin dhe Pasqyrat Financiare )</t>
  </si>
  <si>
    <t>Viti  2012</t>
  </si>
  <si>
    <r>
      <t>Pasqyra Financiare jane individuale</t>
    </r>
    <r>
      <rPr>
        <sz val="12"/>
        <rFont val="Times New Roman"/>
        <family val="1"/>
      </rPr>
      <t xml:space="preserve"> </t>
    </r>
    <r>
      <rPr>
        <sz val="12"/>
        <rFont val="Arial"/>
        <family val="2"/>
      </rPr>
      <t>_</t>
    </r>
  </si>
  <si>
    <r>
      <t>Pasqyra Financiare jane te konsoiiduara</t>
    </r>
    <r>
      <rPr>
        <sz val="12"/>
        <rFont val="Times New Roman"/>
        <family val="1"/>
      </rPr>
      <t xml:space="preserve"> </t>
    </r>
    <r>
      <rPr>
        <sz val="12"/>
        <rFont val="Arial"/>
        <family val="2"/>
      </rPr>
      <t>_</t>
    </r>
  </si>
  <si>
    <r>
      <t>Pasqyra Financiare jane te shprehura ne</t>
    </r>
    <r>
      <rPr>
        <sz val="12"/>
        <rFont val="Times New Roman"/>
        <family val="1"/>
      </rPr>
      <t xml:space="preserve"> </t>
    </r>
    <r>
      <rPr>
        <sz val="12"/>
        <rFont val="Arial"/>
        <family val="2"/>
      </rPr>
      <t>_</t>
    </r>
  </si>
  <si>
    <r>
      <t>Pasqyra Financiare jane te rumbullakosura ne</t>
    </r>
    <r>
      <rPr>
        <sz val="12"/>
        <rFont val="Times New Roman"/>
        <family val="1"/>
      </rPr>
      <t xml:space="preserve"> </t>
    </r>
    <r>
      <rPr>
        <sz val="12"/>
        <rFont val="Arial"/>
        <family val="2"/>
      </rPr>
      <t>_</t>
    </r>
  </si>
  <si>
    <t xml:space="preserve">Periudha Kontabel e Pasqyrave Financiare                     </t>
  </si>
  <si>
    <t>Data e mbylljes se Pasqyrave Financiare</t>
  </si>
  <si>
    <t>Nga 01.01.2013</t>
  </si>
  <si>
    <r>
      <t>Deri</t>
    </r>
    <r>
      <rPr>
        <sz val="12"/>
        <rFont val="Times New Roman"/>
        <family val="1"/>
      </rPr>
      <t xml:space="preserve"> </t>
    </r>
    <r>
      <rPr>
        <sz val="12"/>
        <rFont val="Arial"/>
        <family val="2"/>
      </rPr>
      <t>31.12.2013</t>
    </r>
  </si>
  <si>
    <t>Materiale te para gjendje me 31.12.2013</t>
  </si>
  <si>
    <t>SHENIME SHPJEGUESE:</t>
  </si>
  <si>
    <t>uk</t>
  </si>
  <si>
    <t>HARTUESI</t>
  </si>
  <si>
    <t>DREJTUESI</t>
  </si>
  <si>
    <t xml:space="preserve">Ne pasqyren e aktiveve dhe pasiveve, shoqeruar me Bilancin Verifikues jepen ne menyre te detajuar levizjet ne Debi dhe Kredi te llogarive per periudhen, te shoqeruara me pasqyrat analitike te gjendjes se lendeve te para,amortizimit, klientet dhe furnitoret. </t>
  </si>
  <si>
    <t>Ne pasqyren  "Cash-Flow" sipas metodes indirekte jepen ndryshimet ne Cash qe kane ndodhur ne te gjitha llogarite gjate periudhes.</t>
  </si>
  <si>
    <t xml:space="preserve">Ne pasqyren " e Levizjeve te kapitalit"  jepen ndryshimet mbi destinacionin e fitimit te pashperndare te periudhes ushtrimore 2012, si dhe fitimi neto i realizuar gjate periudhes ushtrimore 2013. </t>
  </si>
  <si>
    <t>Ne mbylljen e bilancit jane respektuar standartet kombetare te kontabilitetit, konkretisht:                                                                              Ne Pasqyrene e te ardhurave dhe shpenzimeve jepen ne menyre analtike shpenzimet e krijuara dhe te ardhurat e realizuara gjate periudhes.</t>
  </si>
  <si>
    <t>17.03.2014</t>
  </si>
  <si>
    <t>&gt;  Te pa gueshme ndaj punonjesve</t>
  </si>
  <si>
    <t>Shoqeria: NDREGJONI sh.p.k</t>
  </si>
  <si>
    <t>NIPTI:K31329048I</t>
  </si>
  <si>
    <t>Gjendje</t>
  </si>
  <si>
    <t>31/12/2011</t>
  </si>
  <si>
    <t>Toka</t>
  </si>
  <si>
    <t>Ndertime ne proces</t>
  </si>
  <si>
    <t>Makineri,paisje</t>
  </si>
  <si>
    <t>Mjete transporti</t>
  </si>
  <si>
    <t>kompjuterike</t>
  </si>
  <si>
    <t>Zyre</t>
  </si>
  <si>
    <t xml:space="preserve">             TOTALI</t>
  </si>
  <si>
    <t>Ndertime</t>
  </si>
  <si>
    <t>Makineri,paisje,vegla</t>
  </si>
  <si>
    <t>31/12/2012</t>
  </si>
  <si>
    <t>31/12/2013</t>
  </si>
  <si>
    <t>Eskavator JCB</t>
  </si>
  <si>
    <t>Shtesa 2013</t>
  </si>
  <si>
    <t>Pakesime 2013</t>
  </si>
  <si>
    <t>Shtesa 2012</t>
  </si>
  <si>
    <t>Pakesime 2012</t>
  </si>
  <si>
    <t xml:space="preserve">Amortizimi A.A.Materiale   </t>
  </si>
  <si>
    <t xml:space="preserve">Aktivet Afatgjata Materiale  me vlere fillestare   </t>
  </si>
  <si>
    <t xml:space="preserve">Vlera Kontabel Neto e A.A.Materiale  </t>
  </si>
  <si>
    <t>NDRYSHIMET NE CASH FLOW SIPAS METODES INDIREKTE 2013</t>
  </si>
  <si>
    <t>Rezultati "Cash Flow"</t>
  </si>
  <si>
    <t xml:space="preserve">Aktive monetare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</si>
</sst>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_);_(* \(#,##0.0\);_(* &quot;-&quot;?_);_(@_)"/>
    <numFmt numFmtId="168" formatCode="_(* #,##0.000_);_(* \(#,##0.000\);_(* &quot;-&quot;??_);_(@_)"/>
    <numFmt numFmtId="169" formatCode="0.0"/>
    <numFmt numFmtId="170" formatCode="#,##0.0"/>
    <numFmt numFmtId="171" formatCode="0.0%"/>
    <numFmt numFmtId="172" formatCode="0.0000000000000000%"/>
    <numFmt numFmtId="173" formatCode="_(* #,##0.0000_);_(* \(#,##0.0000\);_(* &quot;-&quot;????_);_(@_)"/>
    <numFmt numFmtId="174" formatCode="#,##0.0000"/>
    <numFmt numFmtId="175" formatCode="_(* #,##0.0000000_);_(* \(#,##0.0000000\);_(* &quot;-&quot;???????_);_(@_)"/>
    <numFmt numFmtId="176" formatCode="#,##0.000"/>
    <numFmt numFmtId="177" formatCode="_(* #,##0.00000_);_(* \(#,##0.00000\);_(* &quot;-&quot;??_);_(@_)"/>
    <numFmt numFmtId="178" formatCode="_-* #,##0.00_L_e_k_-;\-* #,##0.00_L_e_k_-;_-* &quot;-&quot;??_L_e_k_-;_-@_-"/>
    <numFmt numFmtId="179" formatCode="_-* #,##0_L_e_k_-;\-* #,##0_L_e_k_-;_-* &quot;-&quot;??_L_e_k_-;_-@_-"/>
    <numFmt numFmtId="180" formatCode="_(* #,##0.000000000_);_(* \(#,##0.000000000\);_(* &quot;-&quot;?????????_);_(@_)"/>
  </numFmts>
  <fonts count="64">
    <font>
      <sz val="11"/>
      <color theme="1"/>
      <name val="Calibri"/>
      <family val="2"/>
    </font>
    <font>
      <sz val="11"/>
      <color indexed="8"/>
      <name val="Calibri"/>
      <family val="2"/>
    </font>
    <font>
      <b/>
      <sz val="12"/>
      <name val="Agency FB"/>
      <family val="2"/>
    </font>
    <font>
      <sz val="12"/>
      <name val="Agency FB"/>
      <family val="2"/>
    </font>
    <font>
      <i/>
      <sz val="12"/>
      <name val="Agency FB"/>
      <family val="2"/>
    </font>
    <font>
      <sz val="8"/>
      <name val="Tahoma"/>
      <family val="2"/>
    </font>
    <font>
      <sz val="12"/>
      <color indexed="8"/>
      <name val="Agency FB"/>
      <family val="2"/>
    </font>
    <font>
      <b/>
      <i/>
      <sz val="12"/>
      <name val="Agency FB"/>
      <family val="2"/>
    </font>
    <font>
      <b/>
      <i/>
      <u val="single"/>
      <sz val="12"/>
      <name val="Agency FB"/>
      <family val="2"/>
    </font>
    <font>
      <sz val="10"/>
      <name val="Arial CE"/>
      <family val="0"/>
    </font>
    <font>
      <sz val="12"/>
      <name val="Arial"/>
      <family val="2"/>
    </font>
    <font>
      <b/>
      <sz val="12"/>
      <name val="Arial"/>
      <family val="2"/>
    </font>
    <font>
      <sz val="12"/>
      <name val="Times New Roman"/>
      <family val="1"/>
    </font>
    <font>
      <b/>
      <sz val="12"/>
      <name val="BatangChe"/>
      <family val="3"/>
    </font>
    <font>
      <sz val="12"/>
      <name val="BatangChe"/>
      <family val="3"/>
    </font>
    <font>
      <i/>
      <sz val="14"/>
      <name val="BatangChe"/>
      <family val="3"/>
    </font>
    <font>
      <b/>
      <u val="single"/>
      <sz val="12"/>
      <name val="Agency FB"/>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gency FB"/>
      <family val="2"/>
    </font>
    <font>
      <sz val="12"/>
      <color indexed="60"/>
      <name val="Agency FB"/>
      <family val="2"/>
    </font>
    <font>
      <b/>
      <sz val="12"/>
      <color indexed="60"/>
      <name val="Agency FB"/>
      <family val="2"/>
    </font>
    <font>
      <sz val="12"/>
      <color indexed="10"/>
      <name val="Agency FB"/>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gency FB"/>
      <family val="2"/>
    </font>
    <font>
      <sz val="12"/>
      <color rgb="FF000000"/>
      <name val="Agency FB"/>
      <family val="2"/>
    </font>
    <font>
      <b/>
      <sz val="12"/>
      <color theme="1"/>
      <name val="Agency FB"/>
      <family val="2"/>
    </font>
    <font>
      <sz val="12"/>
      <color rgb="FFC00000"/>
      <name val="Agency FB"/>
      <family val="2"/>
    </font>
    <font>
      <b/>
      <sz val="12"/>
      <color rgb="FFC00000"/>
      <name val="Agency FB"/>
      <family val="2"/>
    </font>
    <font>
      <sz val="12"/>
      <color rgb="FFFF0000"/>
      <name val="Agency FB"/>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color indexed="63"/>
      </bottom>
    </border>
    <border>
      <left style="medium"/>
      <right style="medium"/>
      <top style="medium"/>
      <bottom style="medium"/>
    </border>
    <border>
      <left style="thin"/>
      <right style="thin"/>
      <top/>
      <bottom style="thin"/>
    </border>
    <border>
      <left style="medium"/>
      <right style="medium"/>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37" fontId="5" fillId="32" borderId="7" applyBorder="0">
      <alignment horizontal="left" vertical="center" indent="2"/>
      <protection/>
    </xf>
    <xf numFmtId="0" fontId="9" fillId="0" borderId="0">
      <alignment/>
      <protection/>
    </xf>
    <xf numFmtId="0" fontId="9"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361">
    <xf numFmtId="0" fontId="0" fillId="0" borderId="0" xfId="0" applyFont="1" applyAlignment="1">
      <alignment/>
    </xf>
    <xf numFmtId="0" fontId="2"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43" fontId="3" fillId="0" borderId="0" xfId="0" applyNumberFormat="1" applyFont="1" applyFill="1" applyBorder="1" applyAlignment="1" applyProtection="1">
      <alignment vertical="top"/>
      <protection/>
    </xf>
    <xf numFmtId="164" fontId="3" fillId="0" borderId="0" xfId="42" applyNumberFormat="1" applyFont="1" applyFill="1" applyBorder="1" applyAlignment="1" applyProtection="1">
      <alignment horizontal="right" vertical="top"/>
      <protection/>
    </xf>
    <xf numFmtId="164" fontId="3" fillId="0" borderId="11" xfId="42" applyNumberFormat="1" applyFont="1" applyFill="1" applyBorder="1" applyAlignment="1">
      <alignment horizontal="right"/>
    </xf>
    <xf numFmtId="43" fontId="3" fillId="0" borderId="0" xfId="42" applyFont="1" applyFill="1" applyBorder="1" applyAlignment="1" applyProtection="1">
      <alignment vertical="top"/>
      <protection/>
    </xf>
    <xf numFmtId="43" fontId="2" fillId="0" borderId="0" xfId="42" applyFont="1" applyFill="1" applyBorder="1" applyAlignment="1" applyProtection="1">
      <alignment vertical="top"/>
      <protection/>
    </xf>
    <xf numFmtId="0" fontId="58" fillId="0" borderId="0" xfId="0" applyFont="1" applyAlignment="1">
      <alignment/>
    </xf>
    <xf numFmtId="0" fontId="3" fillId="0" borderId="0" xfId="0" applyNumberFormat="1" applyFont="1" applyFill="1" applyBorder="1" applyAlignment="1" applyProtection="1">
      <alignment horizontal="center" vertical="top"/>
      <protection/>
    </xf>
    <xf numFmtId="0" fontId="2" fillId="0" borderId="12" xfId="0" applyNumberFormat="1" applyFont="1" applyFill="1" applyBorder="1" applyAlignment="1" applyProtection="1">
      <alignment horizontal="left" vertical="top"/>
      <protection/>
    </xf>
    <xf numFmtId="0" fontId="2" fillId="0" borderId="12" xfId="0" applyNumberFormat="1" applyFont="1" applyFill="1" applyBorder="1" applyAlignment="1" applyProtection="1">
      <alignment horizontal="left" vertical="top" indent="13"/>
      <protection/>
    </xf>
    <xf numFmtId="0" fontId="2"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protection/>
    </xf>
    <xf numFmtId="37" fontId="3" fillId="32" borderId="12" xfId="58" applyFont="1" applyBorder="1" applyAlignment="1">
      <alignment horizontal="left"/>
      <protection/>
    </xf>
    <xf numFmtId="164" fontId="2" fillId="0" borderId="12" xfId="42" applyNumberFormat="1" applyFont="1" applyFill="1" applyBorder="1" applyAlignment="1" applyProtection="1">
      <alignment horizontal="center"/>
      <protection/>
    </xf>
    <xf numFmtId="0" fontId="58" fillId="0" borderId="0" xfId="0" applyFont="1" applyAlignment="1">
      <alignment horizontal="center"/>
    </xf>
    <xf numFmtId="0" fontId="59" fillId="0" borderId="12" xfId="0" applyFont="1" applyBorder="1" applyAlignment="1">
      <alignment horizontal="left"/>
    </xf>
    <xf numFmtId="164" fontId="3" fillId="0" borderId="12" xfId="42" applyNumberFormat="1" applyFont="1" applyFill="1" applyBorder="1" applyAlignment="1" applyProtection="1">
      <alignment horizontal="center"/>
      <protection/>
    </xf>
    <xf numFmtId="164" fontId="58" fillId="0" borderId="12" xfId="42" applyNumberFormat="1" applyFont="1" applyBorder="1" applyAlignment="1">
      <alignment horizontal="center"/>
    </xf>
    <xf numFmtId="37" fontId="2" fillId="32" borderId="12" xfId="58" applyFont="1" applyBorder="1" applyAlignment="1">
      <alignment horizontal="left"/>
      <protection/>
    </xf>
    <xf numFmtId="0" fontId="58" fillId="0" borderId="12" xfId="0" applyFont="1" applyBorder="1" applyAlignment="1">
      <alignment horizontal="center"/>
    </xf>
    <xf numFmtId="0" fontId="4" fillId="0" borderId="12" xfId="0" applyNumberFormat="1" applyFont="1" applyFill="1" applyBorder="1" applyAlignment="1" applyProtection="1">
      <alignment horizontal="left"/>
      <protection/>
    </xf>
    <xf numFmtId="164" fontId="3" fillId="34" borderId="12" xfId="42" applyNumberFormat="1" applyFont="1" applyFill="1" applyBorder="1" applyAlignment="1">
      <alignment horizontal="center"/>
    </xf>
    <xf numFmtId="0" fontId="2" fillId="0" borderId="12"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left" wrapText="1"/>
      <protection/>
    </xf>
    <xf numFmtId="164" fontId="2" fillId="0" borderId="12" xfId="0" applyNumberFormat="1" applyFont="1" applyFill="1" applyBorder="1" applyAlignment="1" applyProtection="1">
      <alignment horizontal="center"/>
      <protection/>
    </xf>
    <xf numFmtId="43" fontId="3" fillId="0" borderId="12" xfId="42" applyFont="1" applyFill="1" applyBorder="1" applyAlignment="1" applyProtection="1">
      <alignment horizontal="center"/>
      <protection/>
    </xf>
    <xf numFmtId="0" fontId="2" fillId="0" borderId="0" xfId="0" applyFont="1" applyAlignment="1">
      <alignment/>
    </xf>
    <xf numFmtId="164" fontId="58" fillId="0" borderId="0" xfId="42" applyNumberFormat="1" applyFont="1" applyAlignment="1">
      <alignment/>
    </xf>
    <xf numFmtId="0" fontId="58" fillId="0" borderId="12" xfId="0" applyFont="1" applyBorder="1" applyAlignment="1">
      <alignment/>
    </xf>
    <xf numFmtId="0" fontId="2" fillId="0" borderId="12" xfId="0" applyFont="1" applyBorder="1" applyAlignment="1">
      <alignment horizontal="center"/>
    </xf>
    <xf numFmtId="0" fontId="3" fillId="34" borderId="12" xfId="0" applyFont="1" applyFill="1" applyBorder="1" applyAlignment="1">
      <alignment/>
    </xf>
    <xf numFmtId="164" fontId="58" fillId="0" borderId="12" xfId="42" applyNumberFormat="1" applyFont="1" applyBorder="1" applyAlignment="1">
      <alignment/>
    </xf>
    <xf numFmtId="164" fontId="3" fillId="0" borderId="12" xfId="42" applyNumberFormat="1" applyFont="1" applyBorder="1" applyAlignment="1">
      <alignment/>
    </xf>
    <xf numFmtId="164" fontId="60" fillId="0" borderId="12" xfId="42" applyNumberFormat="1" applyFont="1" applyBorder="1" applyAlignment="1">
      <alignment/>
    </xf>
    <xf numFmtId="0" fontId="3" fillId="0" borderId="12" xfId="0" applyFont="1" applyBorder="1" applyAlignment="1">
      <alignment/>
    </xf>
    <xf numFmtId="0" fontId="2" fillId="0" borderId="12" xfId="0" applyFont="1" applyBorder="1" applyAlignment="1">
      <alignment horizontal="left"/>
    </xf>
    <xf numFmtId="164" fontId="60" fillId="0" borderId="0" xfId="42" applyNumberFormat="1" applyFont="1" applyAlignment="1">
      <alignment horizontal="center"/>
    </xf>
    <xf numFmtId="164" fontId="58" fillId="0" borderId="0" xfId="0" applyNumberFormat="1" applyFont="1" applyAlignment="1">
      <alignment/>
    </xf>
    <xf numFmtId="0" fontId="60" fillId="0" borderId="0" xfId="0" applyFont="1" applyAlignment="1">
      <alignment horizontal="center"/>
    </xf>
    <xf numFmtId="164" fontId="60" fillId="0" borderId="12" xfId="42" applyNumberFormat="1" applyFont="1" applyBorder="1" applyAlignment="1">
      <alignment horizontal="center"/>
    </xf>
    <xf numFmtId="0" fontId="3" fillId="0" borderId="12" xfId="0" applyFont="1" applyBorder="1" applyAlignment="1">
      <alignment vertical="top"/>
    </xf>
    <xf numFmtId="0" fontId="60" fillId="35" borderId="12" xfId="0" applyFont="1" applyFill="1" applyBorder="1" applyAlignment="1">
      <alignment horizontal="center"/>
    </xf>
    <xf numFmtId="164" fontId="60" fillId="35" borderId="12" xfId="42" applyNumberFormat="1" applyFont="1" applyFill="1" applyBorder="1" applyAlignment="1">
      <alignment/>
    </xf>
    <xf numFmtId="0" fontId="60" fillId="0" borderId="12" xfId="0" applyFont="1" applyBorder="1" applyAlignment="1">
      <alignment horizontal="center"/>
    </xf>
    <xf numFmtId="0" fontId="3" fillId="0" borderId="0" xfId="0" applyFont="1" applyAlignment="1">
      <alignment/>
    </xf>
    <xf numFmtId="0" fontId="7" fillId="0" borderId="0" xfId="0" applyFont="1" applyAlignment="1">
      <alignment/>
    </xf>
    <xf numFmtId="0" fontId="4" fillId="0" borderId="0" xfId="0" applyFont="1" applyAlignment="1">
      <alignment/>
    </xf>
    <xf numFmtId="0" fontId="3" fillId="0" borderId="0" xfId="0" applyFont="1" applyBorder="1" applyAlignment="1">
      <alignment/>
    </xf>
    <xf numFmtId="2" fontId="2" fillId="0" borderId="0" xfId="59" applyNumberFormat="1" applyFont="1" applyBorder="1" applyAlignment="1">
      <alignment wrapText="1"/>
      <protection/>
    </xf>
    <xf numFmtId="0" fontId="2" fillId="0" borderId="13" xfId="59" applyFont="1" applyBorder="1" applyAlignment="1">
      <alignment horizontal="center"/>
      <protection/>
    </xf>
    <xf numFmtId="2" fontId="7" fillId="0" borderId="14" xfId="59" applyNumberFormat="1" applyFont="1" applyBorder="1" applyAlignment="1">
      <alignment horizontal="center" wrapText="1"/>
      <protection/>
    </xf>
    <xf numFmtId="0" fontId="2" fillId="0" borderId="12" xfId="59" applyFont="1" applyBorder="1" applyAlignment="1">
      <alignment horizontal="center"/>
      <protection/>
    </xf>
    <xf numFmtId="0" fontId="2" fillId="0" borderId="12" xfId="59" applyFont="1" applyBorder="1" applyAlignment="1">
      <alignment horizontal="left" wrapText="1"/>
      <protection/>
    </xf>
    <xf numFmtId="0" fontId="2" fillId="0" borderId="12" xfId="59" applyFont="1" applyBorder="1" applyAlignment="1">
      <alignment horizontal="left"/>
      <protection/>
    </xf>
    <xf numFmtId="0" fontId="3" fillId="0" borderId="12" xfId="59" applyFont="1" applyBorder="1" applyAlignment="1">
      <alignment horizontal="center"/>
      <protection/>
    </xf>
    <xf numFmtId="0" fontId="3" fillId="0" borderId="12" xfId="59" applyFont="1" applyBorder="1" applyAlignment="1">
      <alignment horizontal="left" wrapText="1"/>
      <protection/>
    </xf>
    <xf numFmtId="164" fontId="2" fillId="0" borderId="12" xfId="42" applyNumberFormat="1" applyFont="1" applyBorder="1" applyAlignment="1">
      <alignment horizontal="left"/>
    </xf>
    <xf numFmtId="164" fontId="2" fillId="0" borderId="12" xfId="42" applyNumberFormat="1" applyFont="1" applyFill="1" applyBorder="1" applyAlignment="1" applyProtection="1">
      <alignment horizontal="left" vertical="top"/>
      <protection/>
    </xf>
    <xf numFmtId="0" fontId="4" fillId="0" borderId="12" xfId="59" applyFont="1" applyBorder="1" applyAlignment="1">
      <alignment horizontal="left" wrapText="1"/>
      <protection/>
    </xf>
    <xf numFmtId="0" fontId="2" fillId="0" borderId="12" xfId="59" applyFont="1" applyBorder="1" applyAlignment="1">
      <alignment horizontal="center" vertical="center"/>
      <protection/>
    </xf>
    <xf numFmtId="0" fontId="3" fillId="0" borderId="12" xfId="59" applyFont="1" applyBorder="1" applyAlignment="1">
      <alignment horizontal="center" wrapText="1"/>
      <protection/>
    </xf>
    <xf numFmtId="0" fontId="7" fillId="0" borderId="12" xfId="59" applyFont="1" applyBorder="1" applyAlignment="1">
      <alignment horizontal="left" wrapText="1"/>
      <protection/>
    </xf>
    <xf numFmtId="0" fontId="2" fillId="0" borderId="12" xfId="0" applyFont="1" applyBorder="1" applyAlignment="1">
      <alignment/>
    </xf>
    <xf numFmtId="0" fontId="3" fillId="0" borderId="12" xfId="0" applyFont="1" applyBorder="1" applyAlignment="1">
      <alignment horizontal="left"/>
    </xf>
    <xf numFmtId="0" fontId="2" fillId="0" borderId="0" xfId="59" applyFont="1" applyBorder="1" applyAlignment="1">
      <alignment horizontal="center"/>
      <protection/>
    </xf>
    <xf numFmtId="0" fontId="2" fillId="0" borderId="0" xfId="59" applyFont="1" applyBorder="1" applyAlignment="1">
      <alignment horizontal="left" wrapText="1"/>
      <protection/>
    </xf>
    <xf numFmtId="0" fontId="3" fillId="0" borderId="13" xfId="59" applyFont="1" applyBorder="1">
      <alignment/>
      <protection/>
    </xf>
    <xf numFmtId="2" fontId="7" fillId="0" borderId="13" xfId="59" applyNumberFormat="1" applyFont="1" applyBorder="1" applyAlignment="1">
      <alignment horizontal="center" wrapText="1"/>
      <protection/>
    </xf>
    <xf numFmtId="0" fontId="2" fillId="0" borderId="15" xfId="59" applyFont="1" applyBorder="1" applyAlignment="1">
      <alignment horizontal="center"/>
      <protection/>
    </xf>
    <xf numFmtId="0" fontId="3" fillId="0" borderId="16" xfId="59" applyFont="1" applyBorder="1" applyAlignment="1">
      <alignment horizontal="left"/>
      <protection/>
    </xf>
    <xf numFmtId="0" fontId="3" fillId="0" borderId="12" xfId="60" applyFont="1" applyFill="1" applyBorder="1" applyAlignment="1">
      <alignment horizontal="left" wrapText="1"/>
      <protection/>
    </xf>
    <xf numFmtId="164" fontId="58" fillId="34" borderId="12" xfId="42" applyNumberFormat="1" applyFont="1" applyFill="1" applyBorder="1" applyAlignment="1">
      <alignment/>
    </xf>
    <xf numFmtId="164" fontId="3" fillId="34" borderId="12" xfId="42" applyNumberFormat="1" applyFont="1" applyFill="1" applyBorder="1" applyAlignment="1" applyProtection="1">
      <alignment horizontal="left" vertical="top"/>
      <protection/>
    </xf>
    <xf numFmtId="0" fontId="2" fillId="0" borderId="16" xfId="59" applyFont="1" applyBorder="1" applyAlignment="1">
      <alignment horizontal="center"/>
      <protection/>
    </xf>
    <xf numFmtId="0" fontId="3" fillId="0" borderId="16" xfId="59" applyFont="1" applyBorder="1" applyAlignment="1">
      <alignment horizontal="center"/>
      <protection/>
    </xf>
    <xf numFmtId="164" fontId="61" fillId="34" borderId="12" xfId="42" applyNumberFormat="1" applyFont="1" applyFill="1" applyBorder="1" applyAlignment="1">
      <alignment/>
    </xf>
    <xf numFmtId="164" fontId="3" fillId="34" borderId="12" xfId="42" applyNumberFormat="1" applyFont="1" applyFill="1" applyBorder="1" applyAlignment="1">
      <alignment/>
    </xf>
    <xf numFmtId="0" fontId="3" fillId="0" borderId="12" xfId="59" applyFont="1" applyBorder="1" applyAlignment="1">
      <alignment horizontal="left"/>
      <protection/>
    </xf>
    <xf numFmtId="164" fontId="62" fillId="34" borderId="12" xfId="42" applyNumberFormat="1" applyFont="1" applyFill="1" applyBorder="1" applyAlignment="1">
      <alignment horizontal="left" wrapText="1"/>
    </xf>
    <xf numFmtId="164" fontId="62" fillId="34" borderId="12" xfId="42" applyNumberFormat="1" applyFont="1" applyFill="1" applyBorder="1" applyAlignment="1">
      <alignment horizontal="left"/>
    </xf>
    <xf numFmtId="0" fontId="3" fillId="0" borderId="16" xfId="59" applyFont="1" applyFill="1" applyBorder="1" applyAlignment="1">
      <alignment horizontal="center"/>
      <protection/>
    </xf>
    <xf numFmtId="164" fontId="3" fillId="34" borderId="12" xfId="42" applyNumberFormat="1" applyFont="1" applyFill="1" applyBorder="1" applyAlignment="1">
      <alignment horizontal="left"/>
    </xf>
    <xf numFmtId="0" fontId="3" fillId="0" borderId="17" xfId="0" applyFont="1" applyBorder="1" applyAlignment="1">
      <alignment/>
    </xf>
    <xf numFmtId="0" fontId="2" fillId="0" borderId="16" xfId="59" applyFont="1" applyBorder="1">
      <alignment/>
      <protection/>
    </xf>
    <xf numFmtId="0" fontId="3" fillId="0" borderId="16" xfId="0" applyFont="1" applyBorder="1" applyAlignment="1">
      <alignment/>
    </xf>
    <xf numFmtId="0" fontId="3" fillId="0" borderId="16" xfId="59" applyFont="1" applyBorder="1">
      <alignment/>
      <protection/>
    </xf>
    <xf numFmtId="0" fontId="3" fillId="0" borderId="18" xfId="59" applyFont="1" applyBorder="1">
      <alignment/>
      <protection/>
    </xf>
    <xf numFmtId="0" fontId="3" fillId="0" borderId="0" xfId="59" applyFont="1">
      <alignment/>
      <protection/>
    </xf>
    <xf numFmtId="164" fontId="3" fillId="0" borderId="0" xfId="42" applyNumberFormat="1" applyFont="1" applyAlignment="1">
      <alignment/>
    </xf>
    <xf numFmtId="0" fontId="2" fillId="0" borderId="12" xfId="0" applyFont="1" applyBorder="1" applyAlignment="1">
      <alignment horizontal="center" vertical="center" wrapText="1"/>
    </xf>
    <xf numFmtId="0" fontId="3" fillId="0" borderId="19" xfId="0" applyFont="1" applyBorder="1" applyAlignment="1">
      <alignment/>
    </xf>
    <xf numFmtId="0" fontId="3" fillId="0" borderId="20" xfId="0" applyFont="1" applyBorder="1" applyAlignment="1">
      <alignment/>
    </xf>
    <xf numFmtId="0" fontId="58" fillId="0" borderId="20" xfId="0" applyFont="1" applyBorder="1" applyAlignment="1">
      <alignment/>
    </xf>
    <xf numFmtId="0" fontId="3" fillId="0" borderId="21" xfId="0" applyFont="1" applyBorder="1" applyAlignment="1">
      <alignment/>
    </xf>
    <xf numFmtId="0" fontId="3" fillId="0" borderId="11" xfId="0" applyFont="1" applyBorder="1" applyAlignment="1">
      <alignment/>
    </xf>
    <xf numFmtId="0" fontId="58" fillId="0" borderId="11" xfId="0" applyFont="1" applyBorder="1" applyAlignment="1">
      <alignment/>
    </xf>
    <xf numFmtId="0" fontId="2" fillId="0" borderId="21" xfId="0" applyFont="1" applyBorder="1" applyAlignment="1">
      <alignment/>
    </xf>
    <xf numFmtId="0" fontId="58" fillId="0" borderId="22" xfId="0" applyFont="1" applyBorder="1" applyAlignment="1">
      <alignment/>
    </xf>
    <xf numFmtId="0" fontId="7" fillId="0" borderId="21" xfId="0" applyFont="1" applyBorder="1" applyAlignment="1">
      <alignment/>
    </xf>
    <xf numFmtId="0" fontId="4" fillId="0" borderId="21" xfId="0" applyFont="1" applyBorder="1" applyAlignment="1">
      <alignment/>
    </xf>
    <xf numFmtId="164" fontId="2" fillId="0" borderId="11" xfId="0" applyNumberFormat="1" applyFont="1" applyBorder="1" applyAlignment="1">
      <alignment/>
    </xf>
    <xf numFmtId="0" fontId="4" fillId="0" borderId="21" xfId="0" applyNumberFormat="1" applyFont="1" applyFill="1" applyBorder="1" applyAlignment="1" applyProtection="1">
      <alignment horizontal="left" vertical="top" indent="3"/>
      <protection/>
    </xf>
    <xf numFmtId="164" fontId="58" fillId="0" borderId="11" xfId="0" applyNumberFormat="1" applyFont="1" applyBorder="1" applyAlignment="1">
      <alignment/>
    </xf>
    <xf numFmtId="164" fontId="3" fillId="0" borderId="11" xfId="42" applyNumberFormat="1" applyFont="1" applyFill="1" applyBorder="1" applyAlignment="1">
      <alignment/>
    </xf>
    <xf numFmtId="164" fontId="3" fillId="0" borderId="11" xfId="0" applyNumberFormat="1" applyFont="1" applyBorder="1" applyAlignment="1">
      <alignment/>
    </xf>
    <xf numFmtId="0" fontId="7" fillId="0" borderId="21" xfId="0" applyFont="1" applyFill="1" applyBorder="1" applyAlignment="1">
      <alignment/>
    </xf>
    <xf numFmtId="164" fontId="2" fillId="0" borderId="11" xfId="42" applyNumberFormat="1" applyFont="1" applyFill="1" applyBorder="1" applyAlignment="1">
      <alignment horizontal="right"/>
    </xf>
    <xf numFmtId="0" fontId="3" fillId="0" borderId="21" xfId="0" applyFont="1" applyFill="1" applyBorder="1" applyAlignment="1">
      <alignment/>
    </xf>
    <xf numFmtId="164" fontId="3" fillId="0" borderId="11" xfId="42" applyNumberFormat="1" applyFont="1" applyFill="1" applyBorder="1" applyAlignment="1" applyProtection="1">
      <alignment vertical="top"/>
      <protection/>
    </xf>
    <xf numFmtId="0" fontId="2" fillId="0" borderId="21" xfId="0" applyFont="1" applyFill="1" applyBorder="1" applyAlignment="1">
      <alignment/>
    </xf>
    <xf numFmtId="164" fontId="58" fillId="0" borderId="11" xfId="42" applyNumberFormat="1" applyFont="1" applyBorder="1" applyAlignment="1">
      <alignment/>
    </xf>
    <xf numFmtId="164" fontId="3" fillId="0" borderId="11" xfId="42" applyNumberFormat="1" applyFont="1" applyFill="1" applyBorder="1" applyAlignment="1">
      <alignment horizontal="left" indent="1"/>
    </xf>
    <xf numFmtId="0" fontId="58" fillId="0" borderId="21" xfId="0" applyFont="1" applyBorder="1" applyAlignment="1">
      <alignment/>
    </xf>
    <xf numFmtId="0" fontId="60" fillId="0" borderId="19" xfId="0" applyFont="1" applyBorder="1" applyAlignment="1">
      <alignment/>
    </xf>
    <xf numFmtId="0" fontId="60" fillId="0" borderId="20" xfId="0" applyFont="1" applyBorder="1" applyAlignment="1">
      <alignment/>
    </xf>
    <xf numFmtId="164" fontId="60" fillId="0" borderId="20" xfId="42" applyNumberFormat="1" applyFont="1" applyBorder="1" applyAlignment="1">
      <alignment/>
    </xf>
    <xf numFmtId="164" fontId="3" fillId="34" borderId="20" xfId="42" applyNumberFormat="1" applyFont="1" applyFill="1" applyBorder="1" applyAlignment="1" applyProtection="1">
      <alignment horizontal="left" vertical="top"/>
      <protection/>
    </xf>
    <xf numFmtId="164" fontId="60" fillId="0" borderId="23" xfId="42" applyNumberFormat="1" applyFont="1" applyBorder="1" applyAlignment="1">
      <alignment/>
    </xf>
    <xf numFmtId="164" fontId="3" fillId="34" borderId="11" xfId="42" applyNumberFormat="1" applyFont="1" applyFill="1" applyBorder="1" applyAlignment="1" applyProtection="1">
      <alignment horizontal="left" vertical="top"/>
      <protection/>
    </xf>
    <xf numFmtId="164" fontId="60" fillId="0" borderId="22" xfId="42" applyNumberFormat="1" applyFont="1" applyBorder="1" applyAlignment="1">
      <alignment/>
    </xf>
    <xf numFmtId="164" fontId="3" fillId="0" borderId="0" xfId="42" applyNumberFormat="1" applyFont="1" applyFill="1" applyBorder="1" applyAlignment="1" applyProtection="1">
      <alignment vertical="top"/>
      <protection/>
    </xf>
    <xf numFmtId="0" fontId="58" fillId="35" borderId="24" xfId="0" applyFont="1" applyFill="1" applyBorder="1" applyAlignment="1">
      <alignment/>
    </xf>
    <xf numFmtId="0" fontId="60" fillId="35" borderId="25" xfId="0" applyFont="1" applyFill="1" applyBorder="1" applyAlignment="1">
      <alignment/>
    </xf>
    <xf numFmtId="164" fontId="60" fillId="35" borderId="25" xfId="42" applyNumberFormat="1" applyFont="1" applyFill="1" applyBorder="1" applyAlignment="1">
      <alignment/>
    </xf>
    <xf numFmtId="164" fontId="60" fillId="35" borderId="26" xfId="42" applyNumberFormat="1" applyFont="1" applyFill="1" applyBorder="1" applyAlignment="1">
      <alignment/>
    </xf>
    <xf numFmtId="0" fontId="58" fillId="0" borderId="0" xfId="0" applyFont="1" applyFill="1" applyAlignment="1">
      <alignment/>
    </xf>
    <xf numFmtId="164" fontId="58" fillId="0" borderId="0" xfId="42" applyNumberFormat="1" applyFont="1" applyFill="1" applyAlignment="1">
      <alignment/>
    </xf>
    <xf numFmtId="0" fontId="58" fillId="0" borderId="12" xfId="0" applyFont="1" applyFill="1" applyBorder="1" applyAlignment="1">
      <alignment/>
    </xf>
    <xf numFmtId="164" fontId="58" fillId="0" borderId="12" xfId="42" applyNumberFormat="1" applyFont="1" applyFill="1" applyBorder="1" applyAlignment="1">
      <alignment/>
    </xf>
    <xf numFmtId="164" fontId="3" fillId="0" borderId="12" xfId="42" applyNumberFormat="1" applyFont="1" applyFill="1" applyBorder="1" applyAlignment="1">
      <alignment/>
    </xf>
    <xf numFmtId="164" fontId="3" fillId="0" borderId="12" xfId="42" applyNumberFormat="1" applyFont="1" applyFill="1" applyBorder="1" applyAlignment="1">
      <alignment horizontal="left"/>
    </xf>
    <xf numFmtId="0" fontId="3" fillId="0" borderId="12" xfId="0" applyFont="1" applyFill="1" applyBorder="1" applyAlignment="1">
      <alignment/>
    </xf>
    <xf numFmtId="0" fontId="6" fillId="0" borderId="0" xfId="0" applyFont="1" applyFill="1" applyAlignment="1">
      <alignment horizontal="right"/>
    </xf>
    <xf numFmtId="0" fontId="6" fillId="0" borderId="12" xfId="0" applyFont="1" applyFill="1" applyBorder="1" applyAlignment="1">
      <alignment/>
    </xf>
    <xf numFmtId="164" fontId="60" fillId="0" borderId="12" xfId="42" applyNumberFormat="1" applyFont="1" applyFill="1" applyBorder="1" applyAlignment="1">
      <alignment/>
    </xf>
    <xf numFmtId="0" fontId="58" fillId="0" borderId="0" xfId="0" applyFont="1" applyAlignment="1">
      <alignment horizontal="right"/>
    </xf>
    <xf numFmtId="0" fontId="6" fillId="0" borderId="12" xfId="0" applyFont="1" applyFill="1" applyBorder="1" applyAlignment="1">
      <alignment horizontal="center"/>
    </xf>
    <xf numFmtId="0" fontId="6" fillId="34" borderId="12" xfId="0" applyFont="1" applyFill="1" applyBorder="1" applyAlignment="1">
      <alignment/>
    </xf>
    <xf numFmtId="166" fontId="6" fillId="34" borderId="12" xfId="42" applyNumberFormat="1" applyFont="1" applyFill="1" applyBorder="1" applyAlignment="1">
      <alignment horizontal="right"/>
    </xf>
    <xf numFmtId="0" fontId="58" fillId="0" borderId="12" xfId="0" applyFont="1" applyBorder="1" applyAlignment="1">
      <alignment horizontal="right"/>
    </xf>
    <xf numFmtId="164" fontId="2" fillId="0" borderId="0" xfId="42" applyNumberFormat="1" applyFont="1" applyFill="1" applyBorder="1" applyAlignment="1" applyProtection="1">
      <alignment horizontal="right" vertical="top"/>
      <protection/>
    </xf>
    <xf numFmtId="0" fontId="3" fillId="0" borderId="12" xfId="0" applyNumberFormat="1" applyFont="1" applyFill="1" applyBorder="1" applyAlignment="1" applyProtection="1">
      <alignment vertical="top"/>
      <protection/>
    </xf>
    <xf numFmtId="0" fontId="3" fillId="0" borderId="12" xfId="0" applyNumberFormat="1" applyFont="1" applyFill="1" applyBorder="1" applyAlignment="1" applyProtection="1">
      <alignment horizontal="left" vertical="top"/>
      <protection/>
    </xf>
    <xf numFmtId="0" fontId="2" fillId="0" borderId="12" xfId="0" applyNumberFormat="1" applyFont="1" applyFill="1" applyBorder="1" applyAlignment="1" applyProtection="1">
      <alignment horizontal="left" vertical="top" indent="5"/>
      <protection/>
    </xf>
    <xf numFmtId="164" fontId="2" fillId="0" borderId="12" xfId="42" applyNumberFormat="1" applyFont="1" applyFill="1" applyBorder="1" applyAlignment="1" applyProtection="1">
      <alignment horizontal="right" vertical="top"/>
      <protection/>
    </xf>
    <xf numFmtId="0" fontId="6" fillId="0" borderId="0" xfId="0" applyFont="1" applyFill="1" applyAlignment="1">
      <alignment horizontal="left"/>
    </xf>
    <xf numFmtId="0" fontId="58" fillId="0" borderId="0" xfId="0" applyFont="1" applyFill="1" applyAlignment="1">
      <alignment horizontal="left"/>
    </xf>
    <xf numFmtId="164" fontId="6" fillId="0" borderId="12" xfId="42" applyNumberFormat="1" applyFont="1" applyFill="1" applyBorder="1" applyAlignment="1">
      <alignment horizontal="left"/>
    </xf>
    <xf numFmtId="0" fontId="63" fillId="0" borderId="0" xfId="0" applyFont="1" applyFill="1" applyAlignment="1">
      <alignment horizontal="left"/>
    </xf>
    <xf numFmtId="0" fontId="3" fillId="0" borderId="0" xfId="0" applyFont="1" applyFill="1" applyAlignment="1">
      <alignment horizontal="left"/>
    </xf>
    <xf numFmtId="164" fontId="3" fillId="0" borderId="0" xfId="42" applyNumberFormat="1" applyFont="1" applyFill="1" applyAlignment="1">
      <alignment horizontal="left"/>
    </xf>
    <xf numFmtId="164" fontId="3" fillId="0" borderId="12" xfId="42" applyNumberFormat="1" applyFont="1" applyFill="1" applyBorder="1" applyAlignment="1">
      <alignment horizontal="right"/>
    </xf>
    <xf numFmtId="164" fontId="61" fillId="0" borderId="0" xfId="42" applyNumberFormat="1" applyFont="1" applyFill="1" applyAlignment="1">
      <alignment horizontal="left"/>
    </xf>
    <xf numFmtId="164" fontId="2" fillId="0" borderId="12" xfId="42" applyNumberFormat="1" applyFont="1" applyFill="1" applyBorder="1" applyAlignment="1">
      <alignment horizontal="left"/>
    </xf>
    <xf numFmtId="0" fontId="2" fillId="0" borderId="0" xfId="0" applyFont="1" applyFill="1" applyAlignment="1">
      <alignment/>
    </xf>
    <xf numFmtId="0" fontId="58" fillId="0" borderId="12" xfId="0" applyFont="1" applyFill="1" applyBorder="1" applyAlignment="1">
      <alignment/>
    </xf>
    <xf numFmtId="0" fontId="2" fillId="0" borderId="12" xfId="0" applyFont="1" applyFill="1" applyBorder="1" applyAlignment="1">
      <alignment horizontal="center"/>
    </xf>
    <xf numFmtId="164" fontId="2" fillId="0" borderId="12" xfId="42" applyNumberFormat="1" applyFont="1" applyFill="1" applyBorder="1" applyAlignment="1">
      <alignment horizontal="center"/>
    </xf>
    <xf numFmtId="0" fontId="2" fillId="0" borderId="12" xfId="0" applyFont="1" applyFill="1" applyBorder="1" applyAlignment="1">
      <alignment/>
    </xf>
    <xf numFmtId="0" fontId="2" fillId="0" borderId="12" xfId="0" applyFont="1" applyFill="1" applyBorder="1" applyAlignment="1">
      <alignment horizontal="left"/>
    </xf>
    <xf numFmtId="164" fontId="2" fillId="0" borderId="12" xfId="42" applyNumberFormat="1" applyFont="1" applyFill="1" applyBorder="1" applyAlignment="1">
      <alignment/>
    </xf>
    <xf numFmtId="164" fontId="62" fillId="0" borderId="12" xfId="42" applyNumberFormat="1" applyFont="1" applyFill="1" applyBorder="1" applyAlignment="1">
      <alignment/>
    </xf>
    <xf numFmtId="9" fontId="60" fillId="0" borderId="0" xfId="63" applyFont="1" applyFill="1" applyAlignment="1">
      <alignment horizontal="center"/>
    </xf>
    <xf numFmtId="164" fontId="58" fillId="35" borderId="12" xfId="42" applyNumberFormat="1" applyFont="1" applyFill="1" applyBorder="1" applyAlignment="1">
      <alignment/>
    </xf>
    <xf numFmtId="0" fontId="60" fillId="35" borderId="12" xfId="0" applyFont="1" applyFill="1" applyBorder="1" applyAlignment="1">
      <alignment/>
    </xf>
    <xf numFmtId="0" fontId="60" fillId="34" borderId="12" xfId="0" applyFont="1" applyFill="1" applyBorder="1" applyAlignment="1">
      <alignment/>
    </xf>
    <xf numFmtId="0" fontId="2" fillId="35" borderId="12" xfId="0" applyFont="1" applyFill="1" applyBorder="1" applyAlignment="1">
      <alignment horizontal="center" vertical="top"/>
    </xf>
    <xf numFmtId="164" fontId="62" fillId="35" borderId="12" xfId="42" applyNumberFormat="1" applyFont="1" applyFill="1" applyBorder="1" applyAlignment="1">
      <alignment/>
    </xf>
    <xf numFmtId="0" fontId="58" fillId="34" borderId="12" xfId="0" applyFont="1" applyFill="1" applyBorder="1" applyAlignment="1">
      <alignment/>
    </xf>
    <xf numFmtId="164" fontId="2" fillId="35" borderId="12" xfId="42" applyNumberFormat="1" applyFont="1" applyFill="1" applyBorder="1" applyAlignment="1">
      <alignment/>
    </xf>
    <xf numFmtId="0" fontId="2" fillId="35" borderId="12" xfId="0" applyFont="1" applyFill="1" applyBorder="1" applyAlignment="1">
      <alignment horizontal="left" vertical="center" wrapText="1"/>
    </xf>
    <xf numFmtId="0" fontId="2" fillId="35" borderId="12" xfId="0" applyFont="1" applyFill="1" applyBorder="1" applyAlignment="1">
      <alignment/>
    </xf>
    <xf numFmtId="43" fontId="2" fillId="0" borderId="12" xfId="42" applyNumberFormat="1" applyFont="1" applyFill="1" applyBorder="1" applyAlignment="1">
      <alignment/>
    </xf>
    <xf numFmtId="164" fontId="60" fillId="0" borderId="0" xfId="42" applyNumberFormat="1" applyFont="1" applyFill="1" applyAlignment="1">
      <alignment horizontal="center"/>
    </xf>
    <xf numFmtId="0" fontId="60" fillId="0" borderId="12" xfId="0" applyFont="1" applyFill="1" applyBorder="1" applyAlignment="1">
      <alignment horizontal="center"/>
    </xf>
    <xf numFmtId="164" fontId="2" fillId="0" borderId="0" xfId="42" applyNumberFormat="1" applyFont="1" applyAlignment="1">
      <alignment/>
    </xf>
    <xf numFmtId="164" fontId="7" fillId="0" borderId="0" xfId="42" applyNumberFormat="1" applyFont="1" applyBorder="1" applyAlignment="1">
      <alignment/>
    </xf>
    <xf numFmtId="164" fontId="7" fillId="0" borderId="0" xfId="42" applyNumberFormat="1" applyFont="1" applyBorder="1" applyAlignment="1">
      <alignment horizontal="right"/>
    </xf>
    <xf numFmtId="164" fontId="2" fillId="0" borderId="27" xfId="42" applyNumberFormat="1" applyFont="1" applyBorder="1" applyAlignment="1">
      <alignment horizontal="center" vertical="center" wrapText="1"/>
    </xf>
    <xf numFmtId="164" fontId="2" fillId="0" borderId="0" xfId="42" applyNumberFormat="1" applyFont="1" applyBorder="1" applyAlignment="1">
      <alignment horizontal="left"/>
    </xf>
    <xf numFmtId="164" fontId="2" fillId="0" borderId="13" xfId="42" applyNumberFormat="1" applyFont="1" applyBorder="1" applyAlignment="1">
      <alignment horizontal="center" vertical="center" wrapText="1"/>
    </xf>
    <xf numFmtId="164" fontId="2" fillId="34" borderId="12" xfId="42" applyNumberFormat="1" applyFont="1" applyFill="1" applyBorder="1" applyAlignment="1">
      <alignment horizontal="left"/>
    </xf>
    <xf numFmtId="164" fontId="3" fillId="34" borderId="12" xfId="42" applyNumberFormat="1" applyFont="1" applyFill="1" applyBorder="1" applyAlignment="1">
      <alignment horizontal="right"/>
    </xf>
    <xf numFmtId="164" fontId="2" fillId="0" borderId="12" xfId="42" applyNumberFormat="1" applyFont="1" applyBorder="1" applyAlignment="1">
      <alignment horizontal="center" vertical="center" wrapText="1"/>
    </xf>
    <xf numFmtId="164" fontId="58" fillId="0" borderId="0" xfId="42" applyNumberFormat="1" applyFont="1" applyAlignment="1">
      <alignment horizontal="center"/>
    </xf>
    <xf numFmtId="0" fontId="2" fillId="0" borderId="12" xfId="0" applyNumberFormat="1" applyFont="1" applyFill="1" applyBorder="1" applyAlignment="1" applyProtection="1">
      <alignment horizontal="left" vertical="top" indent="1"/>
      <protection/>
    </xf>
    <xf numFmtId="0" fontId="4" fillId="0" borderId="12" xfId="0" applyNumberFormat="1" applyFont="1" applyFill="1" applyBorder="1" applyAlignment="1" applyProtection="1">
      <alignment horizontal="left" vertical="top" indent="3"/>
      <protection/>
    </xf>
    <xf numFmtId="0" fontId="4" fillId="0" borderId="12" xfId="0" applyNumberFormat="1" applyFont="1" applyFill="1" applyBorder="1" applyAlignment="1" applyProtection="1">
      <alignment horizontal="left" vertical="top"/>
      <protection/>
    </xf>
    <xf numFmtId="164" fontId="3" fillId="0" borderId="12" xfId="42" applyNumberFormat="1" applyFont="1" applyFill="1" applyBorder="1" applyAlignment="1" applyProtection="1">
      <alignment horizontal="right" vertical="top"/>
      <protection/>
    </xf>
    <xf numFmtId="0" fontId="4"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top" indent="3"/>
      <protection/>
    </xf>
    <xf numFmtId="0" fontId="2" fillId="0" borderId="12" xfId="0" applyNumberFormat="1" applyFont="1" applyFill="1" applyBorder="1" applyAlignment="1" applyProtection="1">
      <alignment horizontal="left" vertical="top" indent="6"/>
      <protection/>
    </xf>
    <xf numFmtId="164" fontId="3" fillId="0" borderId="12" xfId="42" applyNumberFormat="1" applyFont="1" applyFill="1" applyBorder="1" applyAlignment="1" applyProtection="1">
      <alignment horizontal="left" vertical="top"/>
      <protection/>
    </xf>
    <xf numFmtId="0" fontId="2" fillId="0" borderId="28" xfId="0" applyNumberFormat="1" applyFont="1" applyFill="1" applyBorder="1" applyAlignment="1" applyProtection="1">
      <alignment horizontal="center" vertical="center"/>
      <protection/>
    </xf>
    <xf numFmtId="0" fontId="2" fillId="0" borderId="28" xfId="42" applyNumberFormat="1" applyFont="1" applyFill="1" applyBorder="1" applyAlignment="1" applyProtection="1">
      <alignment horizontal="center" vertical="center"/>
      <protection/>
    </xf>
    <xf numFmtId="0" fontId="2" fillId="0" borderId="28" xfId="42" applyNumberFormat="1" applyFont="1" applyFill="1" applyBorder="1" applyAlignment="1">
      <alignment horizontal="center" vertical="center" wrapText="1"/>
    </xf>
    <xf numFmtId="0" fontId="2" fillId="0" borderId="29" xfId="0" applyNumberFormat="1" applyFont="1" applyFill="1" applyBorder="1" applyAlignment="1" applyProtection="1">
      <alignment horizontal="left" vertical="top" indent="1"/>
      <protection/>
    </xf>
    <xf numFmtId="0" fontId="2" fillId="0" borderId="29" xfId="0" applyNumberFormat="1" applyFont="1" applyFill="1" applyBorder="1" applyAlignment="1" applyProtection="1">
      <alignment horizontal="left" vertical="top" indent="5"/>
      <protection/>
    </xf>
    <xf numFmtId="0" fontId="3" fillId="0" borderId="29" xfId="0" applyNumberFormat="1" applyFont="1" applyFill="1" applyBorder="1" applyAlignment="1" applyProtection="1">
      <alignment horizontal="left" vertical="top"/>
      <protection/>
    </xf>
    <xf numFmtId="164" fontId="2" fillId="0" borderId="29" xfId="42" applyNumberFormat="1" applyFont="1" applyFill="1" applyBorder="1" applyAlignment="1" applyProtection="1">
      <alignment horizontal="right" vertical="top"/>
      <protection/>
    </xf>
    <xf numFmtId="0" fontId="3" fillId="0" borderId="28"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protection/>
    </xf>
    <xf numFmtId="0" fontId="2" fillId="0" borderId="30" xfId="42" applyNumberFormat="1" applyFont="1" applyFill="1" applyBorder="1" applyAlignment="1" applyProtection="1">
      <alignment horizontal="center" vertical="center"/>
      <protection/>
    </xf>
    <xf numFmtId="0" fontId="2" fillId="0" borderId="30" xfId="42" applyNumberFormat="1" applyFont="1" applyFill="1" applyBorder="1" applyAlignment="1">
      <alignment horizontal="center" vertical="center" wrapText="1"/>
    </xf>
    <xf numFmtId="0" fontId="2" fillId="0" borderId="12" xfId="0" applyNumberFormat="1" applyFont="1" applyFill="1" applyBorder="1" applyAlignment="1" applyProtection="1">
      <alignment horizontal="left" vertical="top" indent="4"/>
      <protection/>
    </xf>
    <xf numFmtId="164" fontId="3" fillId="0" borderId="12" xfId="42" applyNumberFormat="1" applyFont="1" applyFill="1" applyBorder="1" applyAlignment="1">
      <alignment horizontal="right" indent="1"/>
    </xf>
    <xf numFmtId="164" fontId="3" fillId="0" borderId="12" xfId="42" applyNumberFormat="1" applyFont="1" applyFill="1" applyBorder="1" applyAlignment="1" applyProtection="1">
      <alignment vertical="top"/>
      <protection/>
    </xf>
    <xf numFmtId="0" fontId="2" fillId="0" borderId="12" xfId="0" applyNumberFormat="1" applyFont="1" applyFill="1" applyBorder="1" applyAlignment="1" applyProtection="1">
      <alignment horizontal="left" vertical="top" indent="12"/>
      <protection/>
    </xf>
    <xf numFmtId="0" fontId="2" fillId="0" borderId="12" xfId="0" applyNumberFormat="1" applyFont="1" applyFill="1" applyBorder="1" applyAlignment="1" applyProtection="1">
      <alignment horizontal="left" vertical="top" indent="2"/>
      <protection/>
    </xf>
    <xf numFmtId="164" fontId="3" fillId="0" borderId="12" xfId="42" applyNumberFormat="1" applyFont="1" applyFill="1" applyBorder="1" applyAlignment="1">
      <alignment horizontal="right" indent="3"/>
    </xf>
    <xf numFmtId="166" fontId="6" fillId="0" borderId="12" xfId="42" applyNumberFormat="1" applyFont="1" applyFill="1" applyBorder="1" applyAlignment="1">
      <alignment horizontal="left" vertical="center" wrapText="1"/>
    </xf>
    <xf numFmtId="166" fontId="6" fillId="0" borderId="12" xfId="42" applyNumberFormat="1" applyFont="1" applyFill="1" applyBorder="1" applyAlignment="1">
      <alignment vertical="center"/>
    </xf>
    <xf numFmtId="166" fontId="6" fillId="0" borderId="12" xfId="42" applyNumberFormat="1" applyFont="1" applyFill="1" applyBorder="1" applyAlignment="1">
      <alignment vertical="center" wrapText="1"/>
    </xf>
    <xf numFmtId="0" fontId="6" fillId="0" borderId="12" xfId="0" applyFont="1" applyFill="1" applyBorder="1" applyAlignment="1">
      <alignment vertical="center" wrapText="1"/>
    </xf>
    <xf numFmtId="0" fontId="11" fillId="0" borderId="31" xfId="0" applyNumberFormat="1" applyFont="1" applyFill="1" applyBorder="1" applyAlignment="1" applyProtection="1">
      <alignment vertical="top"/>
      <protection/>
    </xf>
    <xf numFmtId="0" fontId="11" fillId="0" borderId="32" xfId="0" applyNumberFormat="1" applyFont="1" applyFill="1" applyBorder="1" applyAlignment="1" applyProtection="1">
      <alignment vertical="top"/>
      <protection/>
    </xf>
    <xf numFmtId="0" fontId="10" fillId="0" borderId="32" xfId="0" applyNumberFormat="1" applyFont="1" applyFill="1" applyBorder="1" applyAlignment="1" applyProtection="1">
      <alignment vertical="top"/>
      <protection/>
    </xf>
    <xf numFmtId="0" fontId="10" fillId="0" borderId="33"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34"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0" fontId="10" fillId="0" borderId="35" xfId="0" applyNumberFormat="1" applyFont="1" applyFill="1" applyBorder="1" applyAlignment="1" applyProtection="1">
      <alignment vertical="top"/>
      <protection/>
    </xf>
    <xf numFmtId="0" fontId="10" fillId="0" borderId="34" xfId="0" applyNumberFormat="1" applyFont="1" applyFill="1" applyBorder="1" applyAlignment="1" applyProtection="1">
      <alignment vertical="top"/>
      <protection/>
    </xf>
    <xf numFmtId="0" fontId="11" fillId="0" borderId="35" xfId="0" applyNumberFormat="1" applyFont="1" applyFill="1" applyBorder="1" applyAlignment="1" applyProtection="1">
      <alignment vertical="top"/>
      <protection/>
    </xf>
    <xf numFmtId="0" fontId="10" fillId="0" borderId="36" xfId="0" applyNumberFormat="1" applyFont="1" applyFill="1" applyBorder="1" applyAlignment="1" applyProtection="1">
      <alignment vertical="top"/>
      <protection/>
    </xf>
    <xf numFmtId="0" fontId="10" fillId="0" borderId="37" xfId="0" applyNumberFormat="1" applyFont="1" applyFill="1" applyBorder="1" applyAlignment="1" applyProtection="1">
      <alignment vertical="top"/>
      <protection/>
    </xf>
    <xf numFmtId="0" fontId="10" fillId="0" borderId="38"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top" indent="2"/>
      <protection/>
    </xf>
    <xf numFmtId="0" fontId="3"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13" fillId="0" borderId="31" xfId="0" applyNumberFormat="1" applyFont="1" applyFill="1" applyBorder="1" applyAlignment="1" applyProtection="1">
      <alignment horizontal="left" vertical="top"/>
      <protection/>
    </xf>
    <xf numFmtId="0" fontId="14" fillId="0" borderId="32" xfId="0" applyNumberFormat="1" applyFont="1" applyFill="1" applyBorder="1" applyAlignment="1" applyProtection="1">
      <alignment horizontal="left" vertical="top"/>
      <protection/>
    </xf>
    <xf numFmtId="0" fontId="13" fillId="0" borderId="33"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vertical="top"/>
      <protection/>
    </xf>
    <xf numFmtId="0" fontId="13" fillId="0" borderId="34"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left" vertical="top"/>
      <protection/>
    </xf>
    <xf numFmtId="0" fontId="13" fillId="0" borderId="35" xfId="0" applyNumberFormat="1" applyFont="1" applyFill="1" applyBorder="1" applyAlignment="1" applyProtection="1">
      <alignment horizontal="left" vertical="top"/>
      <protection/>
    </xf>
    <xf numFmtId="0" fontId="15" fillId="0" borderId="34"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35"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vertical="top"/>
      <protection/>
    </xf>
    <xf numFmtId="0" fontId="14" fillId="0" borderId="34"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vertical="top"/>
      <protection/>
    </xf>
    <xf numFmtId="0" fontId="14" fillId="0" borderId="35" xfId="0" applyNumberFormat="1" applyFont="1" applyFill="1" applyBorder="1" applyAlignment="1" applyProtection="1">
      <alignment horizontal="left" vertical="top"/>
      <protection/>
    </xf>
    <xf numFmtId="0" fontId="13" fillId="0" borderId="34" xfId="0" applyNumberFormat="1" applyFont="1" applyFill="1" applyBorder="1" applyAlignment="1" applyProtection="1">
      <alignment horizontal="center" vertical="top"/>
      <protection/>
    </xf>
    <xf numFmtId="0" fontId="13" fillId="0" borderId="35" xfId="0" applyNumberFormat="1" applyFont="1" applyFill="1" applyBorder="1" applyAlignment="1" applyProtection="1">
      <alignment horizontal="center" vertical="top"/>
      <protection/>
    </xf>
    <xf numFmtId="0" fontId="14" fillId="0" borderId="36" xfId="0" applyNumberFormat="1" applyFont="1" applyFill="1" applyBorder="1" applyAlignment="1" applyProtection="1">
      <alignment horizontal="left" vertical="top"/>
      <protection/>
    </xf>
    <xf numFmtId="0" fontId="14" fillId="0" borderId="37" xfId="0" applyNumberFormat="1" applyFont="1" applyFill="1" applyBorder="1" applyAlignment="1" applyProtection="1">
      <alignment horizontal="left" vertical="top"/>
      <protection/>
    </xf>
    <xf numFmtId="0" fontId="14" fillId="0" borderId="38" xfId="0" applyNumberFormat="1" applyFont="1" applyFill="1" applyBorder="1" applyAlignment="1" applyProtection="1">
      <alignment horizontal="left" vertical="top"/>
      <protection/>
    </xf>
    <xf numFmtId="164" fontId="60" fillId="0" borderId="0" xfId="42" applyNumberFormat="1" applyFont="1" applyFill="1" applyAlignment="1">
      <alignment horizontal="center"/>
    </xf>
    <xf numFmtId="0" fontId="60" fillId="0" borderId="0" xfId="0" applyFont="1" applyFill="1" applyAlignment="1">
      <alignment horizontal="center"/>
    </xf>
    <xf numFmtId="0" fontId="2" fillId="0" borderId="0" xfId="0" applyFont="1" applyAlignment="1">
      <alignment horizontal="left" vertical="center"/>
    </xf>
    <xf numFmtId="0" fontId="58" fillId="35" borderId="12" xfId="0" applyFont="1" applyFill="1" applyBorder="1" applyAlignment="1">
      <alignment horizontal="center"/>
    </xf>
    <xf numFmtId="3" fontId="3" fillId="0" borderId="12" xfId="44" applyNumberFormat="1" applyFont="1" applyBorder="1" applyAlignment="1">
      <alignment/>
    </xf>
    <xf numFmtId="3" fontId="58" fillId="0" borderId="12" xfId="0" applyNumberFormat="1" applyFont="1" applyBorder="1" applyAlignment="1">
      <alignment/>
    </xf>
    <xf numFmtId="0" fontId="2" fillId="35" borderId="39" xfId="0" applyFont="1" applyFill="1" applyBorder="1" applyAlignment="1">
      <alignment vertical="center"/>
    </xf>
    <xf numFmtId="0" fontId="2" fillId="0" borderId="12" xfId="0" applyFont="1" applyBorder="1" applyAlignment="1">
      <alignment vertical="center"/>
    </xf>
    <xf numFmtId="164" fontId="2" fillId="0" borderId="12" xfId="42" applyNumberFormat="1" applyFont="1" applyBorder="1" applyAlignment="1">
      <alignment vertical="center"/>
    </xf>
    <xf numFmtId="3" fontId="3" fillId="35" borderId="12" xfId="44" applyNumberFormat="1" applyFont="1" applyFill="1" applyBorder="1" applyAlignment="1">
      <alignment/>
    </xf>
    <xf numFmtId="3" fontId="2" fillId="35" borderId="40" xfId="44" applyNumberFormat="1" applyFont="1" applyFill="1" applyBorder="1" applyAlignment="1">
      <alignment vertical="center"/>
    </xf>
    <xf numFmtId="3" fontId="2" fillId="0" borderId="12" xfId="44" applyNumberFormat="1" applyFont="1" applyBorder="1" applyAlignment="1">
      <alignment vertical="center"/>
    </xf>
    <xf numFmtId="1" fontId="58" fillId="0" borderId="0" xfId="0" applyNumberFormat="1" applyFont="1" applyAlignment="1">
      <alignment/>
    </xf>
    <xf numFmtId="179" fontId="3" fillId="0" borderId="41" xfId="42" applyNumberFormat="1" applyFont="1" applyBorder="1" applyAlignment="1">
      <alignment/>
    </xf>
    <xf numFmtId="179" fontId="58" fillId="0" borderId="12" xfId="0" applyNumberFormat="1" applyFont="1" applyBorder="1" applyAlignment="1">
      <alignment/>
    </xf>
    <xf numFmtId="0" fontId="58" fillId="0" borderId="0" xfId="0" applyFont="1" applyBorder="1" applyAlignment="1">
      <alignment/>
    </xf>
    <xf numFmtId="179" fontId="3" fillId="0" borderId="41" xfId="42" applyNumberFormat="1" applyFont="1" applyBorder="1" applyAlignment="1">
      <alignment/>
    </xf>
    <xf numFmtId="0" fontId="58" fillId="0" borderId="13" xfId="0" applyFont="1" applyBorder="1" applyAlignment="1">
      <alignment/>
    </xf>
    <xf numFmtId="179" fontId="3" fillId="0" borderId="42" xfId="42" applyNumberFormat="1" applyFont="1" applyBorder="1" applyAlignment="1">
      <alignment/>
    </xf>
    <xf numFmtId="179" fontId="58" fillId="0" borderId="13" xfId="0" applyNumberFormat="1" applyFont="1" applyBorder="1" applyAlignment="1">
      <alignment/>
    </xf>
    <xf numFmtId="3" fontId="2" fillId="35" borderId="43" xfId="44" applyNumberFormat="1" applyFont="1" applyFill="1" applyBorder="1" applyAlignment="1">
      <alignment vertical="center"/>
    </xf>
    <xf numFmtId="3" fontId="2" fillId="0" borderId="43" xfId="44" applyNumberFormat="1" applyFont="1" applyBorder="1" applyAlignment="1">
      <alignment vertical="center"/>
    </xf>
    <xf numFmtId="3" fontId="2" fillId="0" borderId="44" xfId="44" applyNumberFormat="1" applyFont="1" applyBorder="1" applyAlignment="1">
      <alignment vertical="center"/>
    </xf>
    <xf numFmtId="164" fontId="2" fillId="0" borderId="45" xfId="42" applyNumberFormat="1" applyFont="1" applyBorder="1" applyAlignment="1">
      <alignment vertical="center"/>
    </xf>
    <xf numFmtId="3" fontId="2" fillId="0" borderId="46" xfId="44" applyNumberFormat="1" applyFont="1" applyBorder="1" applyAlignment="1">
      <alignment vertical="center"/>
    </xf>
    <xf numFmtId="0" fontId="2" fillId="0" borderId="0" xfId="0" applyFont="1" applyBorder="1" applyAlignment="1">
      <alignment/>
    </xf>
    <xf numFmtId="3" fontId="58" fillId="0" borderId="0" xfId="0" applyNumberFormat="1" applyFont="1" applyBorder="1" applyAlignment="1">
      <alignment/>
    </xf>
    <xf numFmtId="3" fontId="3" fillId="0" borderId="0" xfId="44" applyNumberFormat="1" applyFont="1" applyFill="1" applyBorder="1" applyAlignment="1">
      <alignment/>
    </xf>
    <xf numFmtId="3" fontId="58" fillId="0" borderId="0" xfId="0" applyNumberFormat="1" applyFont="1" applyAlignment="1">
      <alignment/>
    </xf>
    <xf numFmtId="0" fontId="2" fillId="35" borderId="13" xfId="0" applyFont="1" applyFill="1" applyBorder="1" applyAlignment="1">
      <alignment horizontal="center"/>
    </xf>
    <xf numFmtId="0" fontId="2" fillId="35" borderId="12" xfId="0" applyFont="1" applyFill="1" applyBorder="1" applyAlignment="1">
      <alignment horizontal="center"/>
    </xf>
    <xf numFmtId="14" fontId="2" fillId="35" borderId="29" xfId="0" applyNumberFormat="1" applyFont="1" applyFill="1" applyBorder="1" applyAlignment="1">
      <alignment horizontal="center"/>
    </xf>
    <xf numFmtId="14" fontId="2" fillId="35" borderId="12" xfId="0" applyNumberFormat="1" applyFont="1" applyFill="1" applyBorder="1" applyAlignment="1">
      <alignment horizontal="center"/>
    </xf>
    <xf numFmtId="3" fontId="2" fillId="0" borderId="47" xfId="44" applyNumberFormat="1" applyFont="1" applyBorder="1" applyAlignment="1">
      <alignment vertical="center"/>
    </xf>
    <xf numFmtId="179" fontId="58" fillId="0" borderId="12" xfId="0" applyNumberFormat="1" applyFont="1" applyBorder="1" applyAlignment="1">
      <alignment/>
    </xf>
    <xf numFmtId="164" fontId="2" fillId="36" borderId="20" xfId="42" applyNumberFormat="1" applyFont="1" applyFill="1" applyBorder="1" applyAlignment="1">
      <alignment/>
    </xf>
    <xf numFmtId="164" fontId="60" fillId="36" borderId="23" xfId="42" applyNumberFormat="1" applyFont="1" applyFill="1" applyBorder="1" applyAlignment="1">
      <alignment/>
    </xf>
    <xf numFmtId="164" fontId="2" fillId="36" borderId="11" xfId="0" applyNumberFormat="1" applyFont="1" applyFill="1" applyBorder="1" applyAlignment="1">
      <alignment/>
    </xf>
    <xf numFmtId="164" fontId="60" fillId="36" borderId="22" xfId="42" applyNumberFormat="1" applyFont="1" applyFill="1" applyBorder="1" applyAlignment="1">
      <alignment/>
    </xf>
    <xf numFmtId="164" fontId="2" fillId="34" borderId="11" xfId="0" applyNumberFormat="1" applyFont="1" applyFill="1" applyBorder="1" applyAlignment="1">
      <alignment/>
    </xf>
    <xf numFmtId="164" fontId="2" fillId="36" borderId="11" xfId="42" applyNumberFormat="1" applyFont="1" applyFill="1" applyBorder="1" applyAlignment="1">
      <alignment/>
    </xf>
    <xf numFmtId="164" fontId="60" fillId="37" borderId="25" xfId="42" applyNumberFormat="1" applyFont="1" applyFill="1" applyBorder="1" applyAlignment="1">
      <alignment/>
    </xf>
    <xf numFmtId="164" fontId="60" fillId="37" borderId="26" xfId="42" applyNumberFormat="1" applyFont="1" applyFill="1" applyBorder="1" applyAlignment="1">
      <alignment/>
    </xf>
    <xf numFmtId="0" fontId="3" fillId="0" borderId="11" xfId="0" applyFont="1" applyFill="1" applyBorder="1" applyAlignment="1">
      <alignment/>
    </xf>
    <xf numFmtId="164" fontId="2" fillId="0" borderId="11" xfId="0" applyNumberFormat="1" applyFont="1" applyFill="1" applyBorder="1" applyAlignment="1">
      <alignment/>
    </xf>
    <xf numFmtId="164" fontId="3" fillId="0" borderId="11" xfId="42" applyNumberFormat="1" applyFont="1" applyFill="1" applyBorder="1" applyAlignment="1" applyProtection="1">
      <alignment horizontal="right" vertical="top"/>
      <protection/>
    </xf>
    <xf numFmtId="164" fontId="2" fillId="0" borderId="11" xfId="42" applyNumberFormat="1" applyFont="1" applyFill="1" applyBorder="1" applyAlignment="1">
      <alignment/>
    </xf>
    <xf numFmtId="164" fontId="3" fillId="0" borderId="11" xfId="0" applyNumberFormat="1" applyFont="1" applyFill="1" applyBorder="1" applyAlignment="1" applyProtection="1">
      <alignment vertical="top"/>
      <protection/>
    </xf>
    <xf numFmtId="164" fontId="3" fillId="0" borderId="11" xfId="42" applyNumberFormat="1" applyFont="1" applyFill="1" applyBorder="1" applyAlignment="1">
      <alignment/>
    </xf>
    <xf numFmtId="164" fontId="2" fillId="0" borderId="11" xfId="42" applyNumberFormat="1" applyFont="1" applyFill="1" applyBorder="1" applyAlignment="1">
      <alignment/>
    </xf>
    <xf numFmtId="164" fontId="3" fillId="0" borderId="11" xfId="42" applyNumberFormat="1" applyFont="1" applyFill="1" applyBorder="1" applyAlignment="1">
      <alignment horizontal="right" indent="1"/>
    </xf>
    <xf numFmtId="43" fontId="2" fillId="36" borderId="11" xfId="42" applyFont="1" applyFill="1" applyBorder="1" applyAlignment="1">
      <alignment/>
    </xf>
    <xf numFmtId="43" fontId="60" fillId="36" borderId="22" xfId="42" applyFont="1" applyFill="1" applyBorder="1" applyAlignment="1">
      <alignment/>
    </xf>
    <xf numFmtId="43" fontId="2" fillId="34" borderId="11" xfId="42" applyFont="1" applyFill="1" applyBorder="1" applyAlignment="1">
      <alignment/>
    </xf>
    <xf numFmtId="43" fontId="60" fillId="0" borderId="22" xfId="42" applyFont="1" applyBorder="1" applyAlignment="1">
      <alignment/>
    </xf>
    <xf numFmtId="0" fontId="2" fillId="0" borderId="13" xfId="0" applyFont="1" applyFill="1" applyBorder="1" applyAlignment="1">
      <alignment horizontal="center"/>
    </xf>
    <xf numFmtId="164" fontId="2" fillId="0" borderId="13" xfId="42" applyNumberFormat="1" applyFont="1" applyFill="1" applyBorder="1" applyAlignment="1">
      <alignment/>
    </xf>
    <xf numFmtId="0" fontId="58" fillId="0" borderId="29" xfId="0" applyFont="1" applyFill="1" applyBorder="1" applyAlignment="1">
      <alignment horizontal="left"/>
    </xf>
    <xf numFmtId="164" fontId="3" fillId="0" borderId="29" xfId="42" applyNumberFormat="1" applyFont="1" applyFill="1" applyBorder="1" applyAlignment="1">
      <alignment/>
    </xf>
    <xf numFmtId="0" fontId="11" fillId="0" borderId="3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11" fillId="0" borderId="35" xfId="0" applyNumberFormat="1" applyFont="1" applyFill="1" applyBorder="1" applyAlignment="1" applyProtection="1">
      <alignment horizontal="center" vertical="top"/>
      <protection/>
    </xf>
    <xf numFmtId="164" fontId="2" fillId="0" borderId="0" xfId="42" applyNumberFormat="1" applyFont="1" applyFill="1" applyAlignment="1">
      <alignment horizontal="center"/>
    </xf>
    <xf numFmtId="0" fontId="2"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60" fillId="0" borderId="0" xfId="0" applyFont="1" applyAlignment="1">
      <alignment horizontal="center"/>
    </xf>
    <xf numFmtId="164" fontId="60" fillId="0" borderId="0" xfId="42" applyNumberFormat="1" applyFont="1" applyAlignment="1">
      <alignment horizontal="center"/>
    </xf>
    <xf numFmtId="0" fontId="2" fillId="0" borderId="0" xfId="0" applyFont="1" applyFill="1" applyAlignment="1">
      <alignment horizontal="center"/>
    </xf>
    <xf numFmtId="164" fontId="60" fillId="0" borderId="0" xfId="0" applyNumberFormat="1" applyFont="1" applyAlignment="1">
      <alignment horizontal="center"/>
    </xf>
    <xf numFmtId="164" fontId="60" fillId="0" borderId="0" xfId="42" applyNumberFormat="1" applyFont="1" applyFill="1" applyAlignment="1">
      <alignment horizontal="center"/>
    </xf>
    <xf numFmtId="0" fontId="60" fillId="0" borderId="0" xfId="0" applyFont="1" applyFill="1" applyAlignment="1">
      <alignment horizontal="center"/>
    </xf>
    <xf numFmtId="0" fontId="2" fillId="35" borderId="13" xfId="0" applyFont="1" applyFill="1" applyBorder="1" applyAlignment="1">
      <alignment horizontal="center" vertical="center"/>
    </xf>
    <xf numFmtId="0" fontId="2" fillId="35" borderId="29" xfId="0" applyFont="1" applyFill="1" applyBorder="1" applyAlignment="1">
      <alignment horizontal="center" vertical="center"/>
    </xf>
    <xf numFmtId="0" fontId="16" fillId="35" borderId="0" xfId="0" applyFont="1" applyFill="1" applyAlignment="1">
      <alignment horizontal="center"/>
    </xf>
    <xf numFmtId="0" fontId="16" fillId="36" borderId="0" xfId="0" applyFont="1" applyFill="1" applyAlignment="1">
      <alignment horizontal="center"/>
    </xf>
    <xf numFmtId="0" fontId="2" fillId="0" borderId="0" xfId="0" applyFont="1" applyAlignment="1">
      <alignment horizontal="center"/>
    </xf>
    <xf numFmtId="0" fontId="2" fillId="0" borderId="12" xfId="0" applyFont="1" applyBorder="1" applyAlignment="1">
      <alignment horizontal="center" vertical="center" wrapText="1"/>
    </xf>
    <xf numFmtId="0" fontId="60" fillId="0" borderId="21" xfId="0" applyFont="1" applyBorder="1" applyAlignment="1">
      <alignment horizontal="center"/>
    </xf>
    <xf numFmtId="0" fontId="60" fillId="0" borderId="11" xfId="0" applyFont="1" applyBorder="1" applyAlignment="1">
      <alignment horizontal="center"/>
    </xf>
    <xf numFmtId="0" fontId="60" fillId="0" borderId="24" xfId="0" applyFont="1" applyBorder="1" applyAlignment="1">
      <alignment horizontal="center"/>
    </xf>
    <xf numFmtId="0" fontId="60" fillId="0" borderId="25" xfId="0" applyFont="1" applyBorder="1" applyAlignment="1">
      <alignment horizontal="center"/>
    </xf>
    <xf numFmtId="0" fontId="2" fillId="0" borderId="12" xfId="0" applyFont="1" applyBorder="1" applyAlignment="1">
      <alignment horizontal="center"/>
    </xf>
    <xf numFmtId="0" fontId="58" fillId="0" borderId="13" xfId="0" applyFont="1" applyBorder="1" applyAlignment="1">
      <alignment horizontal="center"/>
    </xf>
    <xf numFmtId="0" fontId="58" fillId="0" borderId="29" xfId="0" applyFont="1" applyBorder="1" applyAlignment="1">
      <alignment horizontal="center"/>
    </xf>
    <xf numFmtId="0" fontId="60" fillId="0" borderId="12" xfId="0" applyFont="1" applyBorder="1" applyAlignment="1">
      <alignment horizontal="center" vertical="center" wrapText="1"/>
    </xf>
    <xf numFmtId="164" fontId="60" fillId="0" borderId="12" xfId="42" applyNumberFormat="1" applyFont="1" applyBorder="1" applyAlignment="1">
      <alignment horizontal="center" vertical="center" wrapText="1"/>
    </xf>
    <xf numFmtId="2" fontId="2" fillId="0" borderId="41" xfId="59" applyNumberFormat="1" applyFont="1" applyBorder="1" applyAlignment="1">
      <alignment horizontal="center" wrapText="1"/>
      <protection/>
    </xf>
    <xf numFmtId="2" fontId="2" fillId="0" borderId="7" xfId="59" applyNumberFormat="1" applyFont="1" applyBorder="1" applyAlignment="1">
      <alignment horizontal="center" wrapText="1"/>
      <protection/>
    </xf>
    <xf numFmtId="2" fontId="2" fillId="0" borderId="48" xfId="59" applyNumberFormat="1" applyFont="1" applyBorder="1" applyAlignment="1">
      <alignment horizontal="center" wrapText="1"/>
      <protection/>
    </xf>
    <xf numFmtId="2" fontId="7" fillId="0" borderId="0" xfId="59" applyNumberFormat="1" applyFont="1" applyBorder="1" applyAlignment="1">
      <alignment horizontal="center" wrapText="1"/>
      <protection/>
    </xf>
    <xf numFmtId="2" fontId="7" fillId="0" borderId="14" xfId="59" applyNumberFormat="1" applyFont="1" applyBorder="1" applyAlignment="1">
      <alignment horizontal="center" wrapText="1"/>
      <protection/>
    </xf>
    <xf numFmtId="0" fontId="2" fillId="0" borderId="12" xfId="59" applyFont="1" applyBorder="1" applyAlignment="1">
      <alignment horizontal="left" wrapText="1"/>
      <protection/>
    </xf>
    <xf numFmtId="0" fontId="3" fillId="0" borderId="12" xfId="59" applyFont="1" applyBorder="1" applyAlignment="1">
      <alignment horizontal="left" wrapText="1"/>
      <protection/>
    </xf>
    <xf numFmtId="0" fontId="3" fillId="0" borderId="12" xfId="59" applyFont="1" applyBorder="1" applyAlignment="1">
      <alignment horizontal="center" wrapText="1"/>
      <protection/>
    </xf>
    <xf numFmtId="0" fontId="4" fillId="0" borderId="12" xfId="59" applyFont="1" applyBorder="1" applyAlignment="1">
      <alignment horizontal="left" wrapText="1"/>
      <protection/>
    </xf>
    <xf numFmtId="164" fontId="2" fillId="0" borderId="0" xfId="42" applyNumberFormat="1" applyFont="1" applyBorder="1" applyAlignment="1">
      <alignment horizontal="center"/>
    </xf>
    <xf numFmtId="0" fontId="7" fillId="0" borderId="42" xfId="59" applyFont="1" applyBorder="1" applyAlignment="1">
      <alignment horizontal="center" wrapText="1"/>
      <protection/>
    </xf>
    <xf numFmtId="0" fontId="7" fillId="0" borderId="49" xfId="59" applyFont="1" applyBorder="1" applyAlignment="1">
      <alignment horizontal="center" wrapText="1"/>
      <protection/>
    </xf>
    <xf numFmtId="0" fontId="7" fillId="0" borderId="50" xfId="59" applyFont="1" applyBorder="1" applyAlignment="1">
      <alignment horizontal="center" wrapText="1"/>
      <protection/>
    </xf>
    <xf numFmtId="0" fontId="3" fillId="0" borderId="12" xfId="60" applyFont="1" applyFill="1" applyBorder="1" applyAlignment="1">
      <alignment horizontal="left" wrapText="1"/>
      <protection/>
    </xf>
    <xf numFmtId="0" fontId="2" fillId="0" borderId="12" xfId="60" applyFont="1" applyFill="1" applyBorder="1" applyAlignment="1">
      <alignment horizontal="left" wrapText="1"/>
      <protection/>
    </xf>
    <xf numFmtId="0" fontId="3" fillId="0" borderId="12" xfId="59" applyFont="1" applyBorder="1" applyAlignment="1">
      <alignment horizontal="left"/>
      <protection/>
    </xf>
    <xf numFmtId="0" fontId="4" fillId="0" borderId="12" xfId="60" applyFont="1" applyFill="1" applyBorder="1" applyAlignment="1">
      <alignment horizontal="left" wrapText="1"/>
      <protection/>
    </xf>
    <xf numFmtId="0" fontId="4" fillId="0" borderId="12" xfId="59" applyFont="1" applyBorder="1" applyAlignment="1">
      <alignment horizontal="left"/>
      <protection/>
    </xf>
    <xf numFmtId="0" fontId="2" fillId="0" borderId="12" xfId="59" applyFont="1" applyBorder="1" applyAlignment="1">
      <alignment horizontal="left"/>
      <protection/>
    </xf>
    <xf numFmtId="0" fontId="15" fillId="0" borderId="34"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35" xfId="0" applyNumberFormat="1" applyFont="1" applyFill="1" applyBorder="1" applyAlignment="1" applyProtection="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1.Aktivet Afatgjata Materiale  09"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asn_2009 Propozimet" xfId="59"/>
    <cellStyle name="Normal_Sheet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Users\albert%20cani\AppData\Roaming\Microsoft\Excel\2P.A%20&amp;%20Shpenzimeve%202010.xls" TargetMode="External" /><Relationship Id="rId2" Type="http://schemas.openxmlformats.org/officeDocument/2006/relationships/hyperlink" Target="../../../../Users/albert%20cani/AppData/Roaming/Microsoft/Excel/3Pasqyra%20e%20invent_m.para%202010.xls" TargetMode="External" /><Relationship Id="rId3" Type="http://schemas.openxmlformats.org/officeDocument/2006/relationships/hyperlink" Target="../../../../Users/albert%20cani/AppData/Roaming/Microsoft/Excel/4P.Amortizimit%20AQT%202010.xls" TargetMode="External" /><Relationship Id="rId4" Type="http://schemas.openxmlformats.org/officeDocument/2006/relationships/hyperlink" Target="../../../../Users/albert%20cani/AppData/Roaming/Microsoft/Excel/5P.%20Inventari%20i%20M.%20Kryesore%202010.xls" TargetMode="External" /><Relationship Id="rId5" Type="http://schemas.openxmlformats.org/officeDocument/2006/relationships/hyperlink" Target="../../../../Users/albert%20cani/AppData/Roaming/Microsoft/Excel/6P.Lista%20e%20pagave%202010.xls" TargetMode="External" /><Relationship Id="rId6" Type="http://schemas.openxmlformats.org/officeDocument/2006/relationships/hyperlink" Target="../../../../Users/albert%20cani/AppData/Roaming/Microsoft/Excel/7P.Cash_Flow%202010.xls" TargetMode="External" /><Relationship Id="rId7" Type="http://schemas.openxmlformats.org/officeDocument/2006/relationships/hyperlink" Target="../../../../Users/albert%20cani/AppData/Roaming/Microsoft/Excel/8Pasq.%20Gjendjes%20Llog.%20Bank%202010.xls" TargetMode="External" /><Relationship Id="rId8" Type="http://schemas.openxmlformats.org/officeDocument/2006/relationships/hyperlink" Target="../../../../Users/albert%20cani/AppData/Roaming/Microsoft/Excel/9P.Ndryshimit%20te%20kapitaleve%202010.xls" TargetMode="External" /><Relationship Id="rId9" Type="http://schemas.openxmlformats.org/officeDocument/2006/relationships/hyperlink" Target="../../../../Users/albert%20cani/AppData/Roaming/Microsoft/Excel/10P.B.Verifikues%202010.xls" TargetMode="External" /><Relationship Id="rId10" Type="http://schemas.openxmlformats.org/officeDocument/2006/relationships/hyperlink" Target="../../../../Users/albert%20cani/AppData/Roaming/Microsoft/Excel/11P.%20Pasqyra%20analitike%20A&amp;Shpenzimeve%202010.xls" TargetMode="External" /><Relationship Id="rId11" Type="http://schemas.openxmlformats.org/officeDocument/2006/relationships/hyperlink" Target="../../../../Users/albert%20cani/AppData/Roaming/Microsoft/Excel/12Pasqyra_1_dhe_2_(Aneks_Statistikor).xls" TargetMode="External" /><Relationship Id="rId12" Type="http://schemas.openxmlformats.org/officeDocument/2006/relationships/hyperlink" Target="../../../../Users/albert%20cani/AppData/Roaming/Microsoft/Excel/1P.Bilanci%20Kontabel%202010.xls" TargetMode="External" /><Relationship Id="rId1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I54"/>
  <sheetViews>
    <sheetView view="pageBreakPreview" zoomScaleSheetLayoutView="100" zoomScalePageLayoutView="0" workbookViewId="0" topLeftCell="A34">
      <selection activeCell="G44" sqref="G44"/>
    </sheetView>
  </sheetViews>
  <sheetFormatPr defaultColWidth="9.140625" defaultRowHeight="15"/>
  <cols>
    <col min="1" max="8" width="9.140625" style="221" customWidth="1"/>
    <col min="9" max="9" width="24.28125" style="221" customWidth="1"/>
    <col min="10" max="16384" width="9.140625" style="221" customWidth="1"/>
  </cols>
  <sheetData>
    <row r="1" spans="1:9" ht="16.5" thickTop="1">
      <c r="A1" s="217" t="s">
        <v>361</v>
      </c>
      <c r="B1" s="218"/>
      <c r="C1" s="218"/>
      <c r="D1" s="218"/>
      <c r="E1" s="218"/>
      <c r="F1" s="219"/>
      <c r="G1" s="219"/>
      <c r="H1" s="219"/>
      <c r="I1" s="220"/>
    </row>
    <row r="2" spans="1:9" ht="15.75">
      <c r="A2" s="222"/>
      <c r="B2" s="223"/>
      <c r="C2" s="223"/>
      <c r="D2" s="223"/>
      <c r="E2" s="223"/>
      <c r="I2" s="224"/>
    </row>
    <row r="3" spans="1:9" ht="15.75">
      <c r="A3" s="222" t="s">
        <v>362</v>
      </c>
      <c r="I3" s="224"/>
    </row>
    <row r="4" spans="1:9" ht="15.75">
      <c r="A4" s="222"/>
      <c r="I4" s="224"/>
    </row>
    <row r="5" spans="1:9" ht="15.75">
      <c r="A5" s="222" t="s">
        <v>363</v>
      </c>
      <c r="I5" s="224"/>
    </row>
    <row r="6" spans="1:9" ht="15.75">
      <c r="A6" s="222"/>
      <c r="I6" s="224"/>
    </row>
    <row r="7" spans="1:9" ht="15.75">
      <c r="A7" s="222" t="s">
        <v>364</v>
      </c>
      <c r="I7" s="224"/>
    </row>
    <row r="8" spans="1:9" ht="15.75">
      <c r="A8" s="222"/>
      <c r="I8" s="224"/>
    </row>
    <row r="9" spans="1:9" ht="15.75">
      <c r="A9" s="222" t="s">
        <v>365</v>
      </c>
      <c r="B9" s="223"/>
      <c r="C9" s="223"/>
      <c r="I9" s="224"/>
    </row>
    <row r="10" spans="1:9" ht="15.75">
      <c r="A10" s="222"/>
      <c r="B10" s="223"/>
      <c r="C10" s="223"/>
      <c r="I10" s="224"/>
    </row>
    <row r="11" spans="1:9" ht="15.75">
      <c r="A11" s="222" t="s">
        <v>366</v>
      </c>
      <c r="B11" s="223"/>
      <c r="C11" s="223"/>
      <c r="I11" s="224"/>
    </row>
    <row r="12" spans="1:9" ht="15">
      <c r="A12" s="225"/>
      <c r="I12" s="224"/>
    </row>
    <row r="13" spans="1:9" ht="15">
      <c r="A13" s="225"/>
      <c r="I13" s="224"/>
    </row>
    <row r="14" spans="1:9" ht="15">
      <c r="A14" s="225"/>
      <c r="I14" s="224"/>
    </row>
    <row r="15" spans="1:9" ht="15">
      <c r="A15" s="225"/>
      <c r="I15" s="224"/>
    </row>
    <row r="16" spans="1:9" ht="15">
      <c r="A16" s="225"/>
      <c r="I16" s="224"/>
    </row>
    <row r="17" spans="1:9" ht="15">
      <c r="A17" s="225"/>
      <c r="I17" s="224"/>
    </row>
    <row r="18" spans="1:9" ht="15">
      <c r="A18" s="225"/>
      <c r="I18" s="224"/>
    </row>
    <row r="19" spans="1:9" ht="15">
      <c r="A19" s="225"/>
      <c r="I19" s="224"/>
    </row>
    <row r="20" spans="1:9" ht="15">
      <c r="A20" s="225"/>
      <c r="I20" s="224"/>
    </row>
    <row r="21" spans="1:9" ht="15.75">
      <c r="A21" s="312" t="s">
        <v>367</v>
      </c>
      <c r="B21" s="313"/>
      <c r="C21" s="313"/>
      <c r="D21" s="313"/>
      <c r="E21" s="313"/>
      <c r="F21" s="313"/>
      <c r="G21" s="313"/>
      <c r="H21" s="313"/>
      <c r="I21" s="314"/>
    </row>
    <row r="22" spans="1:9" ht="15">
      <c r="A22" s="225"/>
      <c r="I22" s="224"/>
    </row>
    <row r="23" spans="1:9" ht="15.75">
      <c r="A23" s="312" t="s">
        <v>368</v>
      </c>
      <c r="B23" s="313"/>
      <c r="C23" s="313"/>
      <c r="D23" s="313"/>
      <c r="E23" s="313"/>
      <c r="F23" s="313"/>
      <c r="G23" s="313"/>
      <c r="H23" s="313"/>
      <c r="I23" s="314"/>
    </row>
    <row r="24" spans="1:9" ht="15.75">
      <c r="A24" s="312" t="s">
        <v>369</v>
      </c>
      <c r="B24" s="313"/>
      <c r="C24" s="313"/>
      <c r="D24" s="313"/>
      <c r="E24" s="313"/>
      <c r="F24" s="313"/>
      <c r="G24" s="313"/>
      <c r="H24" s="313"/>
      <c r="I24" s="314"/>
    </row>
    <row r="25" spans="1:9" ht="15.75">
      <c r="A25" s="222"/>
      <c r="B25" s="223"/>
      <c r="C25" s="223"/>
      <c r="D25" s="223"/>
      <c r="E25" s="223"/>
      <c r="F25" s="223"/>
      <c r="G25" s="223"/>
      <c r="H25" s="223"/>
      <c r="I25" s="226"/>
    </row>
    <row r="26" spans="1:9" ht="15.75">
      <c r="A26" s="312" t="s">
        <v>370</v>
      </c>
      <c r="B26" s="313"/>
      <c r="C26" s="313"/>
      <c r="D26" s="313"/>
      <c r="E26" s="313"/>
      <c r="F26" s="313"/>
      <c r="G26" s="313"/>
      <c r="H26" s="313"/>
      <c r="I26" s="314"/>
    </row>
    <row r="27" spans="1:9" ht="15">
      <c r="A27" s="225"/>
      <c r="I27" s="224"/>
    </row>
    <row r="28" spans="1:9" ht="15">
      <c r="A28" s="225"/>
      <c r="I28" s="224"/>
    </row>
    <row r="29" spans="1:9" ht="15">
      <c r="A29" s="225"/>
      <c r="I29" s="224"/>
    </row>
    <row r="30" spans="1:9" ht="15">
      <c r="A30" s="225"/>
      <c r="I30" s="224"/>
    </row>
    <row r="31" spans="1:9" ht="15">
      <c r="A31" s="225"/>
      <c r="I31" s="224"/>
    </row>
    <row r="32" spans="1:9" ht="15">
      <c r="A32" s="225"/>
      <c r="I32" s="224"/>
    </row>
    <row r="33" spans="1:9" ht="15">
      <c r="A33" s="225"/>
      <c r="I33" s="224"/>
    </row>
    <row r="34" spans="1:9" ht="15">
      <c r="A34" s="225"/>
      <c r="I34" s="224"/>
    </row>
    <row r="35" spans="1:9" ht="15.75">
      <c r="A35" s="225" t="s">
        <v>371</v>
      </c>
      <c r="I35" s="224"/>
    </row>
    <row r="36" spans="1:9" ht="15.75">
      <c r="A36" s="225" t="s">
        <v>372</v>
      </c>
      <c r="I36" s="224"/>
    </row>
    <row r="37" spans="1:9" ht="15.75">
      <c r="A37" s="225" t="s">
        <v>373</v>
      </c>
      <c r="I37" s="224"/>
    </row>
    <row r="38" spans="1:9" ht="15.75">
      <c r="A38" s="225" t="s">
        <v>374</v>
      </c>
      <c r="I38" s="224"/>
    </row>
    <row r="39" spans="1:9" ht="15">
      <c r="A39" s="225"/>
      <c r="I39" s="224"/>
    </row>
    <row r="40" spans="1:9" ht="15">
      <c r="A40" s="225" t="s">
        <v>375</v>
      </c>
      <c r="G40" s="221" t="s">
        <v>377</v>
      </c>
      <c r="I40" s="224"/>
    </row>
    <row r="41" spans="1:9" ht="15">
      <c r="A41" s="225"/>
      <c r="I41" s="224"/>
    </row>
    <row r="42" spans="1:9" ht="15.75">
      <c r="A42" s="225"/>
      <c r="G42" s="221" t="s">
        <v>378</v>
      </c>
      <c r="I42" s="224"/>
    </row>
    <row r="43" spans="1:9" ht="15">
      <c r="A43" s="225"/>
      <c r="I43" s="224"/>
    </row>
    <row r="44" spans="1:9" ht="15">
      <c r="A44" s="225" t="s">
        <v>376</v>
      </c>
      <c r="G44" s="221" t="s">
        <v>388</v>
      </c>
      <c r="I44" s="224"/>
    </row>
    <row r="45" spans="1:9" ht="15">
      <c r="A45" s="225"/>
      <c r="I45" s="224"/>
    </row>
    <row r="46" spans="1:9" ht="15">
      <c r="A46" s="225"/>
      <c r="I46" s="224"/>
    </row>
    <row r="47" spans="1:9" ht="15">
      <c r="A47" s="225"/>
      <c r="I47" s="224"/>
    </row>
    <row r="48" spans="1:9" ht="15">
      <c r="A48" s="225"/>
      <c r="I48" s="224"/>
    </row>
    <row r="49" spans="1:9" ht="15">
      <c r="A49" s="225"/>
      <c r="I49" s="224"/>
    </row>
    <row r="50" spans="1:9" ht="15">
      <c r="A50" s="225"/>
      <c r="I50" s="224"/>
    </row>
    <row r="51" spans="1:9" ht="15">
      <c r="A51" s="225"/>
      <c r="I51" s="224"/>
    </row>
    <row r="52" spans="1:9" ht="15">
      <c r="A52" s="225"/>
      <c r="I52" s="224"/>
    </row>
    <row r="53" spans="1:9" ht="15">
      <c r="A53" s="225"/>
      <c r="I53" s="224"/>
    </row>
    <row r="54" spans="1:9" ht="15.75" thickBot="1">
      <c r="A54" s="227"/>
      <c r="B54" s="228"/>
      <c r="C54" s="228"/>
      <c r="D54" s="228"/>
      <c r="E54" s="228"/>
      <c r="F54" s="228"/>
      <c r="G54" s="228"/>
      <c r="H54" s="228"/>
      <c r="I54" s="229"/>
    </row>
    <row r="55" ht="15.75" thickTop="1"/>
  </sheetData>
  <sheetProtection/>
  <mergeCells count="4">
    <mergeCell ref="A21:I21"/>
    <mergeCell ref="A23:I23"/>
    <mergeCell ref="A24:I24"/>
    <mergeCell ref="A26:I26"/>
  </mergeCells>
  <printOptions horizontalCentered="1"/>
  <pageMargins left="0.7" right="0.7" top="0.75" bottom="0.75" header="0.3" footer="0.3"/>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sheetPr>
    <tabColor rgb="FFC00000"/>
  </sheetPr>
  <dimension ref="A1:K84"/>
  <sheetViews>
    <sheetView view="pageBreakPreview" zoomScaleSheetLayoutView="100" zoomScalePageLayoutView="0" workbookViewId="0" topLeftCell="A19">
      <selection activeCell="I77" sqref="I77:J78"/>
    </sheetView>
  </sheetViews>
  <sheetFormatPr defaultColWidth="9.140625" defaultRowHeight="15"/>
  <cols>
    <col min="1" max="1" width="2.8515625" style="47" customWidth="1"/>
    <col min="2" max="2" width="9.140625" style="47" customWidth="1"/>
    <col min="3" max="3" width="11.28125" style="47" customWidth="1"/>
    <col min="4" max="4" width="14.7109375" style="47" customWidth="1"/>
    <col min="5" max="5" width="12.7109375" style="47" customWidth="1"/>
    <col min="6" max="6" width="8.57421875" style="47" customWidth="1"/>
    <col min="7" max="7" width="10.8515625" style="47" customWidth="1"/>
    <col min="8" max="8" width="10.00390625" style="47" customWidth="1"/>
    <col min="9" max="9" width="10.57421875" style="91" customWidth="1"/>
    <col min="10" max="10" width="11.00390625" style="91" customWidth="1"/>
    <col min="11" max="11" width="4.7109375" style="47" customWidth="1"/>
    <col min="12" max="16384" width="9.140625" style="47" customWidth="1"/>
  </cols>
  <sheetData>
    <row r="1" spans="2:4" ht="15.75">
      <c r="B1" s="48" t="s">
        <v>167</v>
      </c>
      <c r="C1" s="49"/>
      <c r="D1" s="49"/>
    </row>
    <row r="2" spans="2:4" ht="15.75">
      <c r="B2" s="48" t="s">
        <v>168</v>
      </c>
      <c r="C2" s="49"/>
      <c r="D2" s="49"/>
    </row>
    <row r="3" spans="2:9" ht="15.75">
      <c r="B3" s="29"/>
      <c r="I3" s="178" t="s">
        <v>310</v>
      </c>
    </row>
    <row r="4" ht="15.75">
      <c r="B4" s="29"/>
    </row>
    <row r="5" spans="1:11" ht="15.75">
      <c r="A5" s="50"/>
      <c r="B5" s="50"/>
      <c r="C5" s="50"/>
      <c r="D5" s="50"/>
      <c r="E5" s="50"/>
      <c r="F5" s="50"/>
      <c r="G5" s="50"/>
      <c r="H5" s="50"/>
      <c r="I5" s="179"/>
      <c r="J5" s="180" t="s">
        <v>169</v>
      </c>
      <c r="K5" s="50"/>
    </row>
    <row r="6" spans="1:11" ht="15.75" customHeight="1">
      <c r="A6" s="339" t="s">
        <v>170</v>
      </c>
      <c r="B6" s="340"/>
      <c r="C6" s="340"/>
      <c r="D6" s="340"/>
      <c r="E6" s="340"/>
      <c r="F6" s="340"/>
      <c r="G6" s="340"/>
      <c r="H6" s="340"/>
      <c r="I6" s="340"/>
      <c r="J6" s="341"/>
      <c r="K6" s="51"/>
    </row>
    <row r="7" spans="1:10" ht="26.25" customHeight="1">
      <c r="A7" s="52"/>
      <c r="B7" s="342" t="s">
        <v>171</v>
      </c>
      <c r="C7" s="342"/>
      <c r="D7" s="342"/>
      <c r="E7" s="342"/>
      <c r="F7" s="343"/>
      <c r="G7" s="53" t="s">
        <v>172</v>
      </c>
      <c r="H7" s="53" t="s">
        <v>173</v>
      </c>
      <c r="I7" s="181" t="s">
        <v>311</v>
      </c>
      <c r="J7" s="181" t="s">
        <v>174</v>
      </c>
    </row>
    <row r="8" spans="1:10" ht="16.5" customHeight="1">
      <c r="A8" s="54">
        <v>1</v>
      </c>
      <c r="B8" s="344" t="s">
        <v>175</v>
      </c>
      <c r="C8" s="344"/>
      <c r="D8" s="344"/>
      <c r="E8" s="344"/>
      <c r="F8" s="344"/>
      <c r="G8" s="55">
        <v>70</v>
      </c>
      <c r="H8" s="55">
        <v>11100</v>
      </c>
      <c r="I8" s="59"/>
      <c r="J8" s="59"/>
    </row>
    <row r="9" spans="1:10" ht="16.5" customHeight="1">
      <c r="A9" s="57" t="s">
        <v>176</v>
      </c>
      <c r="B9" s="345" t="s">
        <v>177</v>
      </c>
      <c r="C9" s="345"/>
      <c r="D9" s="345"/>
      <c r="E9" s="345"/>
      <c r="F9" s="345"/>
      <c r="G9" s="58" t="s">
        <v>178</v>
      </c>
      <c r="H9" s="58">
        <v>11101</v>
      </c>
      <c r="I9" s="59"/>
      <c r="J9" s="59"/>
    </row>
    <row r="10" spans="1:10" ht="16.5" customHeight="1">
      <c r="A10" s="57"/>
      <c r="B10" s="345" t="s">
        <v>179</v>
      </c>
      <c r="C10" s="345"/>
      <c r="D10" s="345"/>
      <c r="E10" s="345"/>
      <c r="F10" s="345"/>
      <c r="G10" s="58"/>
      <c r="H10" s="58"/>
      <c r="I10" s="60">
        <v>293014</v>
      </c>
      <c r="J10" s="60">
        <v>247333.7765</v>
      </c>
    </row>
    <row r="11" spans="1:10" ht="16.5" customHeight="1">
      <c r="A11" s="57" t="s">
        <v>180</v>
      </c>
      <c r="B11" s="345" t="s">
        <v>181</v>
      </c>
      <c r="C11" s="345"/>
      <c r="D11" s="345"/>
      <c r="E11" s="345"/>
      <c r="F11" s="345"/>
      <c r="G11" s="58">
        <v>704</v>
      </c>
      <c r="H11" s="58">
        <v>11102</v>
      </c>
      <c r="I11" s="59"/>
      <c r="J11" s="59"/>
    </row>
    <row r="12" spans="1:10" ht="16.5" customHeight="1">
      <c r="A12" s="57" t="s">
        <v>182</v>
      </c>
      <c r="B12" s="345" t="s">
        <v>183</v>
      </c>
      <c r="C12" s="345"/>
      <c r="D12" s="345"/>
      <c r="E12" s="345"/>
      <c r="F12" s="345"/>
      <c r="G12" s="61">
        <v>705</v>
      </c>
      <c r="H12" s="58">
        <v>11103</v>
      </c>
      <c r="I12" s="59"/>
      <c r="J12" s="59"/>
    </row>
    <row r="13" spans="1:10" ht="16.5" customHeight="1">
      <c r="A13" s="54">
        <v>2</v>
      </c>
      <c r="B13" s="344" t="s">
        <v>184</v>
      </c>
      <c r="C13" s="344"/>
      <c r="D13" s="344"/>
      <c r="E13" s="344"/>
      <c r="F13" s="344"/>
      <c r="G13" s="55">
        <v>708</v>
      </c>
      <c r="H13" s="58">
        <v>11104</v>
      </c>
      <c r="I13" s="59"/>
      <c r="J13" s="59"/>
    </row>
    <row r="14" spans="1:10" ht="16.5" customHeight="1">
      <c r="A14" s="57" t="s">
        <v>176</v>
      </c>
      <c r="B14" s="345" t="s">
        <v>185</v>
      </c>
      <c r="C14" s="345"/>
      <c r="D14" s="345"/>
      <c r="E14" s="345"/>
      <c r="F14" s="345"/>
      <c r="G14" s="58">
        <v>7081</v>
      </c>
      <c r="H14" s="58">
        <v>111041</v>
      </c>
      <c r="I14" s="60">
        <v>600</v>
      </c>
      <c r="J14" s="60">
        <v>1380</v>
      </c>
    </row>
    <row r="15" spans="1:10" ht="16.5" customHeight="1">
      <c r="A15" s="57" t="s">
        <v>186</v>
      </c>
      <c r="B15" s="345" t="s">
        <v>143</v>
      </c>
      <c r="C15" s="345"/>
      <c r="D15" s="345"/>
      <c r="E15" s="345"/>
      <c r="F15" s="345"/>
      <c r="G15" s="58">
        <v>7082</v>
      </c>
      <c r="H15" s="58">
        <v>111042</v>
      </c>
      <c r="I15" s="59"/>
      <c r="J15" s="59"/>
    </row>
    <row r="16" spans="1:10" ht="16.5" customHeight="1">
      <c r="A16" s="57" t="s">
        <v>187</v>
      </c>
      <c r="B16" s="345" t="s">
        <v>188</v>
      </c>
      <c r="C16" s="345"/>
      <c r="D16" s="345"/>
      <c r="E16" s="345"/>
      <c r="F16" s="345"/>
      <c r="G16" s="58">
        <v>7083</v>
      </c>
      <c r="H16" s="58">
        <v>111043</v>
      </c>
      <c r="I16" s="59"/>
      <c r="J16" s="59"/>
    </row>
    <row r="17" spans="1:10" ht="29.25" customHeight="1">
      <c r="A17" s="62">
        <v>3</v>
      </c>
      <c r="B17" s="344" t="s">
        <v>189</v>
      </c>
      <c r="C17" s="344"/>
      <c r="D17" s="344"/>
      <c r="E17" s="344"/>
      <c r="F17" s="344"/>
      <c r="G17" s="55">
        <v>71</v>
      </c>
      <c r="H17" s="58">
        <v>11201</v>
      </c>
      <c r="I17" s="59"/>
      <c r="J17" s="59"/>
    </row>
    <row r="18" spans="1:10" ht="16.5" customHeight="1">
      <c r="A18" s="62"/>
      <c r="B18" s="346" t="s">
        <v>190</v>
      </c>
      <c r="C18" s="346"/>
      <c r="D18" s="346"/>
      <c r="E18" s="346"/>
      <c r="F18" s="346"/>
      <c r="G18" s="63"/>
      <c r="H18" s="58">
        <v>112011</v>
      </c>
      <c r="I18" s="35"/>
      <c r="J18" s="35"/>
    </row>
    <row r="19" spans="1:10" ht="16.5" customHeight="1">
      <c r="A19" s="62"/>
      <c r="B19" s="346" t="s">
        <v>191</v>
      </c>
      <c r="C19" s="346"/>
      <c r="D19" s="346"/>
      <c r="E19" s="346"/>
      <c r="F19" s="346"/>
      <c r="G19" s="63"/>
      <c r="H19" s="58">
        <v>112012</v>
      </c>
      <c r="I19" s="59"/>
      <c r="J19" s="59"/>
    </row>
    <row r="20" spans="1:10" ht="16.5" customHeight="1">
      <c r="A20" s="54">
        <v>4</v>
      </c>
      <c r="B20" s="344" t="s">
        <v>192</v>
      </c>
      <c r="C20" s="344"/>
      <c r="D20" s="344"/>
      <c r="E20" s="344"/>
      <c r="F20" s="344"/>
      <c r="G20" s="64">
        <v>72</v>
      </c>
      <c r="H20" s="38">
        <v>11300</v>
      </c>
      <c r="I20" s="59"/>
      <c r="J20" s="59"/>
    </row>
    <row r="21" spans="1:10" ht="16.5" customHeight="1">
      <c r="A21" s="57"/>
      <c r="B21" s="347" t="s">
        <v>193</v>
      </c>
      <c r="C21" s="347"/>
      <c r="D21" s="347"/>
      <c r="E21" s="347"/>
      <c r="F21" s="347"/>
      <c r="G21" s="65"/>
      <c r="H21" s="66">
        <v>11301</v>
      </c>
      <c r="I21" s="59"/>
      <c r="J21" s="59"/>
    </row>
    <row r="22" spans="1:10" ht="16.5" customHeight="1">
      <c r="A22" s="54">
        <v>5</v>
      </c>
      <c r="B22" s="344" t="s">
        <v>194</v>
      </c>
      <c r="C22" s="344"/>
      <c r="D22" s="344"/>
      <c r="E22" s="344"/>
      <c r="F22" s="344"/>
      <c r="G22" s="55">
        <v>73</v>
      </c>
      <c r="H22" s="55">
        <v>11400</v>
      </c>
      <c r="I22" s="59"/>
      <c r="J22" s="59"/>
    </row>
    <row r="23" spans="1:10" ht="16.5" customHeight="1">
      <c r="A23" s="54">
        <v>6</v>
      </c>
      <c r="B23" s="344" t="s">
        <v>195</v>
      </c>
      <c r="C23" s="344"/>
      <c r="D23" s="344"/>
      <c r="E23" s="344"/>
      <c r="F23" s="344"/>
      <c r="G23" s="55">
        <v>75</v>
      </c>
      <c r="H23" s="55">
        <v>11500</v>
      </c>
      <c r="I23" s="59"/>
      <c r="J23" s="59"/>
    </row>
    <row r="24" spans="1:10" ht="16.5" customHeight="1">
      <c r="A24" s="54">
        <v>7</v>
      </c>
      <c r="B24" s="344" t="s">
        <v>196</v>
      </c>
      <c r="C24" s="344"/>
      <c r="D24" s="344"/>
      <c r="E24" s="344"/>
      <c r="F24" s="344"/>
      <c r="G24" s="55">
        <v>77</v>
      </c>
      <c r="H24" s="55">
        <v>11600</v>
      </c>
      <c r="I24" s="59"/>
      <c r="J24" s="59"/>
    </row>
    <row r="25" spans="1:10" ht="16.5" customHeight="1">
      <c r="A25" s="54" t="s">
        <v>197</v>
      </c>
      <c r="B25" s="344" t="s">
        <v>198</v>
      </c>
      <c r="C25" s="344"/>
      <c r="D25" s="344"/>
      <c r="E25" s="344"/>
      <c r="F25" s="344"/>
      <c r="G25" s="55"/>
      <c r="H25" s="55">
        <v>11800</v>
      </c>
      <c r="I25" s="59">
        <f>SUM(I9:I24)</f>
        <v>293614</v>
      </c>
      <c r="J25" s="59">
        <f>SUM(J9:J24)</f>
        <v>248713.7765</v>
      </c>
    </row>
    <row r="26" spans="1:10" ht="16.5" customHeight="1">
      <c r="A26" s="67"/>
      <c r="B26" s="68"/>
      <c r="C26" s="68"/>
      <c r="D26" s="68"/>
      <c r="E26" s="68"/>
      <c r="F26" s="68"/>
      <c r="G26" s="68"/>
      <c r="H26" s="68"/>
      <c r="I26" s="182"/>
      <c r="J26" s="182"/>
    </row>
    <row r="27" spans="1:10" ht="16.5" customHeight="1">
      <c r="A27" s="67"/>
      <c r="B27" s="68"/>
      <c r="C27" s="68"/>
      <c r="D27" s="68"/>
      <c r="E27" s="68"/>
      <c r="F27" s="68"/>
      <c r="G27" s="68"/>
      <c r="H27" s="68"/>
      <c r="I27" s="182"/>
      <c r="J27" s="182"/>
    </row>
    <row r="28" spans="1:10" ht="16.5" customHeight="1">
      <c r="A28" s="67"/>
      <c r="B28" s="68"/>
      <c r="C28" s="68"/>
      <c r="D28" s="68"/>
      <c r="E28" s="68"/>
      <c r="F28" s="68"/>
      <c r="G28" s="68"/>
      <c r="H28" s="68"/>
      <c r="I28" s="182"/>
      <c r="J28" s="182"/>
    </row>
    <row r="29" spans="1:10" ht="16.5" customHeight="1">
      <c r="A29" s="67"/>
      <c r="B29" s="68"/>
      <c r="C29" s="68"/>
      <c r="D29" s="68"/>
      <c r="E29" s="68"/>
      <c r="F29" s="68"/>
      <c r="G29" s="68"/>
      <c r="H29" s="68"/>
      <c r="I29" s="348" t="s">
        <v>199</v>
      </c>
      <c r="J29" s="348"/>
    </row>
    <row r="30" spans="1:10" ht="16.5" customHeight="1">
      <c r="A30" s="67"/>
      <c r="B30" s="68"/>
      <c r="C30" s="68"/>
      <c r="D30" s="68"/>
      <c r="E30" s="68"/>
      <c r="F30" s="68"/>
      <c r="G30" s="68"/>
      <c r="H30" s="68"/>
      <c r="I30" s="348" t="s">
        <v>88</v>
      </c>
      <c r="J30" s="348"/>
    </row>
    <row r="31" spans="2:4" ht="15.75">
      <c r="B31" s="48" t="s">
        <v>167</v>
      </c>
      <c r="C31" s="49"/>
      <c r="D31" s="49"/>
    </row>
    <row r="32" spans="2:4" ht="15.75">
      <c r="B32" s="48" t="s">
        <v>168</v>
      </c>
      <c r="C32" s="49"/>
      <c r="D32" s="49"/>
    </row>
    <row r="33" spans="2:9" ht="15.75">
      <c r="B33" s="29"/>
      <c r="I33" s="178" t="s">
        <v>312</v>
      </c>
    </row>
    <row r="34" spans="1:11" ht="12.75" customHeight="1">
      <c r="A34" s="50"/>
      <c r="B34" s="50"/>
      <c r="C34" s="50"/>
      <c r="D34" s="50"/>
      <c r="E34" s="50"/>
      <c r="F34" s="50"/>
      <c r="G34" s="50"/>
      <c r="H34" s="50"/>
      <c r="I34" s="179"/>
      <c r="J34" s="180" t="s">
        <v>169</v>
      </c>
      <c r="K34" s="50"/>
    </row>
    <row r="35" spans="1:10" ht="15.75">
      <c r="A35" s="339" t="s">
        <v>170</v>
      </c>
      <c r="B35" s="340"/>
      <c r="C35" s="340"/>
      <c r="D35" s="340"/>
      <c r="E35" s="340"/>
      <c r="F35" s="340"/>
      <c r="G35" s="340"/>
      <c r="H35" s="340"/>
      <c r="I35" s="340"/>
      <c r="J35" s="341"/>
    </row>
    <row r="36" spans="1:10" ht="35.25" customHeight="1" thickBot="1">
      <c r="A36" s="69"/>
      <c r="B36" s="349" t="s">
        <v>200</v>
      </c>
      <c r="C36" s="350"/>
      <c r="D36" s="350"/>
      <c r="E36" s="350"/>
      <c r="F36" s="351"/>
      <c r="G36" s="70" t="s">
        <v>172</v>
      </c>
      <c r="H36" s="70" t="s">
        <v>173</v>
      </c>
      <c r="I36" s="183" t="s">
        <v>311</v>
      </c>
      <c r="J36" s="183" t="s">
        <v>174</v>
      </c>
    </row>
    <row r="37" spans="1:10" ht="16.5" customHeight="1">
      <c r="A37" s="71">
        <v>1</v>
      </c>
      <c r="B37" s="344" t="s">
        <v>201</v>
      </c>
      <c r="C37" s="344"/>
      <c r="D37" s="344"/>
      <c r="E37" s="344"/>
      <c r="F37" s="344"/>
      <c r="G37" s="55">
        <v>60</v>
      </c>
      <c r="H37" s="55">
        <v>12100</v>
      </c>
      <c r="I37" s="82">
        <f>SUM(I38:I40)</f>
        <v>129596.59529564601</v>
      </c>
      <c r="J37" s="82">
        <f>SUM(J38:J40)</f>
        <v>104702.831664797</v>
      </c>
    </row>
    <row r="38" spans="1:10" ht="15.75" customHeight="1">
      <c r="A38" s="72" t="s">
        <v>202</v>
      </c>
      <c r="B38" s="352" t="s">
        <v>203</v>
      </c>
      <c r="C38" s="352" t="s">
        <v>204</v>
      </c>
      <c r="D38" s="352"/>
      <c r="E38" s="352"/>
      <c r="F38" s="352"/>
      <c r="G38" s="73" t="s">
        <v>205</v>
      </c>
      <c r="H38" s="73">
        <v>12101</v>
      </c>
      <c r="I38" s="74">
        <v>104075.995306166</v>
      </c>
      <c r="J38" s="74">
        <v>115260.891664797</v>
      </c>
    </row>
    <row r="39" spans="1:10" ht="15.75" customHeight="1">
      <c r="A39" s="72" t="s">
        <v>180</v>
      </c>
      <c r="B39" s="352" t="s">
        <v>206</v>
      </c>
      <c r="C39" s="352" t="s">
        <v>204</v>
      </c>
      <c r="D39" s="352"/>
      <c r="E39" s="352"/>
      <c r="F39" s="352"/>
      <c r="G39" s="73"/>
      <c r="H39" s="58">
        <v>12102</v>
      </c>
      <c r="I39" s="75">
        <v>25520.59998948</v>
      </c>
      <c r="J39" s="75">
        <v>-10558.06</v>
      </c>
    </row>
    <row r="40" spans="1:10" ht="15.75" customHeight="1">
      <c r="A40" s="72" t="s">
        <v>182</v>
      </c>
      <c r="B40" s="352" t="s">
        <v>207</v>
      </c>
      <c r="C40" s="352" t="s">
        <v>204</v>
      </c>
      <c r="D40" s="352"/>
      <c r="E40" s="352"/>
      <c r="F40" s="352"/>
      <c r="G40" s="73" t="s">
        <v>208</v>
      </c>
      <c r="H40" s="73">
        <v>12103</v>
      </c>
      <c r="I40" s="184"/>
      <c r="J40" s="184"/>
    </row>
    <row r="41" spans="1:10" ht="15.75" customHeight="1">
      <c r="A41" s="72" t="s">
        <v>209</v>
      </c>
      <c r="B41" s="353" t="s">
        <v>210</v>
      </c>
      <c r="C41" s="352" t="s">
        <v>204</v>
      </c>
      <c r="D41" s="352"/>
      <c r="E41" s="352"/>
      <c r="F41" s="352"/>
      <c r="G41" s="73"/>
      <c r="H41" s="58">
        <v>12104</v>
      </c>
      <c r="I41" s="184"/>
      <c r="J41" s="184"/>
    </row>
    <row r="42" spans="1:10" ht="15.75" customHeight="1">
      <c r="A42" s="72" t="s">
        <v>211</v>
      </c>
      <c r="B42" s="352" t="s">
        <v>212</v>
      </c>
      <c r="C42" s="352" t="s">
        <v>204</v>
      </c>
      <c r="D42" s="352"/>
      <c r="E42" s="352"/>
      <c r="F42" s="352"/>
      <c r="G42" s="73" t="s">
        <v>213</v>
      </c>
      <c r="H42" s="58">
        <v>12105</v>
      </c>
      <c r="I42" s="185">
        <v>2163.4307409</v>
      </c>
      <c r="J42" s="185">
        <v>2315.1976693</v>
      </c>
    </row>
    <row r="43" spans="1:10" ht="15.75" customHeight="1">
      <c r="A43" s="76">
        <v>2</v>
      </c>
      <c r="B43" s="344" t="s">
        <v>214</v>
      </c>
      <c r="C43" s="344"/>
      <c r="D43" s="344"/>
      <c r="E43" s="344"/>
      <c r="F43" s="344"/>
      <c r="G43" s="55">
        <v>64</v>
      </c>
      <c r="H43" s="55">
        <v>12200</v>
      </c>
      <c r="I43" s="82">
        <f>SUM(I44:I45)</f>
        <v>12174.144</v>
      </c>
      <c r="J43" s="82">
        <f>SUM(J44:J45)</f>
        <v>15845.50292840908</v>
      </c>
    </row>
    <row r="44" spans="1:10" ht="15.75" customHeight="1">
      <c r="A44" s="77" t="s">
        <v>215</v>
      </c>
      <c r="B44" s="344" t="s">
        <v>216</v>
      </c>
      <c r="C44" s="345"/>
      <c r="D44" s="345"/>
      <c r="E44" s="345"/>
      <c r="F44" s="345"/>
      <c r="G44" s="58">
        <v>641</v>
      </c>
      <c r="H44" s="58">
        <v>12201</v>
      </c>
      <c r="I44" s="78">
        <v>10432</v>
      </c>
      <c r="J44" s="78">
        <v>13781.7909090909</v>
      </c>
    </row>
    <row r="45" spans="1:10" ht="15.75" customHeight="1">
      <c r="A45" s="77" t="s">
        <v>217</v>
      </c>
      <c r="B45" s="345" t="s">
        <v>218</v>
      </c>
      <c r="C45" s="345"/>
      <c r="D45" s="345"/>
      <c r="E45" s="345"/>
      <c r="F45" s="345"/>
      <c r="G45" s="58">
        <v>644</v>
      </c>
      <c r="H45" s="58">
        <v>12202</v>
      </c>
      <c r="I45" s="79">
        <v>1742.144</v>
      </c>
      <c r="J45" s="79">
        <v>2063.71201931818</v>
      </c>
    </row>
    <row r="46" spans="1:10" ht="15.75" customHeight="1">
      <c r="A46" s="76">
        <v>3</v>
      </c>
      <c r="B46" s="344" t="s">
        <v>219</v>
      </c>
      <c r="C46" s="344"/>
      <c r="D46" s="344"/>
      <c r="E46" s="344"/>
      <c r="F46" s="344"/>
      <c r="G46" s="55">
        <v>68</v>
      </c>
      <c r="H46" s="55">
        <v>12300</v>
      </c>
      <c r="I46" s="184">
        <v>3028.95419107678</v>
      </c>
      <c r="J46" s="184">
        <v>1472.115</v>
      </c>
    </row>
    <row r="47" spans="1:10" ht="15.75" customHeight="1">
      <c r="A47" s="76">
        <v>4</v>
      </c>
      <c r="B47" s="344" t="s">
        <v>220</v>
      </c>
      <c r="C47" s="344"/>
      <c r="D47" s="344"/>
      <c r="E47" s="344"/>
      <c r="F47" s="344"/>
      <c r="G47" s="55">
        <v>61</v>
      </c>
      <c r="H47" s="55">
        <v>12400</v>
      </c>
      <c r="I47" s="184">
        <f>SUM(I48:I62)</f>
        <v>122521.92757999999</v>
      </c>
      <c r="J47" s="184">
        <f>SUM(J48:J62)</f>
        <v>106566.51104199998</v>
      </c>
    </row>
    <row r="48" spans="1:10" ht="15.75" customHeight="1">
      <c r="A48" s="77" t="s">
        <v>176</v>
      </c>
      <c r="B48" s="354" t="s">
        <v>221</v>
      </c>
      <c r="C48" s="354"/>
      <c r="D48" s="354"/>
      <c r="E48" s="354"/>
      <c r="F48" s="354"/>
      <c r="G48" s="73"/>
      <c r="H48" s="73">
        <v>12401</v>
      </c>
      <c r="I48" s="75">
        <v>93206.703</v>
      </c>
      <c r="J48" s="75">
        <v>98600.1724</v>
      </c>
    </row>
    <row r="49" spans="1:10" ht="15.75" customHeight="1">
      <c r="A49" s="77" t="s">
        <v>186</v>
      </c>
      <c r="B49" s="354" t="s">
        <v>222</v>
      </c>
      <c r="C49" s="354"/>
      <c r="D49" s="354"/>
      <c r="E49" s="354"/>
      <c r="F49" s="354"/>
      <c r="G49" s="80">
        <v>611</v>
      </c>
      <c r="H49" s="73">
        <v>12402</v>
      </c>
      <c r="I49" s="84">
        <v>2600</v>
      </c>
      <c r="J49" s="84"/>
    </row>
    <row r="50" spans="1:10" ht="15.75" customHeight="1">
      <c r="A50" s="77" t="s">
        <v>187</v>
      </c>
      <c r="B50" s="354" t="s">
        <v>223</v>
      </c>
      <c r="C50" s="354"/>
      <c r="D50" s="354"/>
      <c r="E50" s="354"/>
      <c r="F50" s="354"/>
      <c r="G50" s="73">
        <v>613</v>
      </c>
      <c r="H50" s="73">
        <v>12403</v>
      </c>
      <c r="I50" s="184"/>
      <c r="J50" s="184"/>
    </row>
    <row r="51" spans="1:10" ht="15.75" customHeight="1">
      <c r="A51" s="77" t="s">
        <v>224</v>
      </c>
      <c r="B51" s="354" t="s">
        <v>225</v>
      </c>
      <c r="C51" s="354"/>
      <c r="D51" s="354"/>
      <c r="E51" s="354"/>
      <c r="F51" s="354"/>
      <c r="G51" s="80">
        <v>615</v>
      </c>
      <c r="H51" s="73">
        <v>12404</v>
      </c>
      <c r="I51" s="81"/>
      <c r="J51" s="81"/>
    </row>
    <row r="52" spans="1:10" ht="15.75" customHeight="1">
      <c r="A52" s="77" t="s">
        <v>226</v>
      </c>
      <c r="B52" s="354" t="s">
        <v>227</v>
      </c>
      <c r="C52" s="354"/>
      <c r="D52" s="354"/>
      <c r="E52" s="354"/>
      <c r="F52" s="354"/>
      <c r="G52" s="80">
        <v>616</v>
      </c>
      <c r="H52" s="73">
        <v>12405</v>
      </c>
      <c r="I52" s="84">
        <v>489.837</v>
      </c>
      <c r="J52" s="84">
        <v>360.32095</v>
      </c>
    </row>
    <row r="53" spans="1:10" ht="15.75" customHeight="1">
      <c r="A53" s="77" t="s">
        <v>228</v>
      </c>
      <c r="B53" s="354" t="s">
        <v>229</v>
      </c>
      <c r="C53" s="354"/>
      <c r="D53" s="354"/>
      <c r="E53" s="354"/>
      <c r="F53" s="354"/>
      <c r="G53" s="80">
        <v>617</v>
      </c>
      <c r="H53" s="73">
        <v>12406</v>
      </c>
      <c r="I53" s="84"/>
      <c r="J53" s="84"/>
    </row>
    <row r="54" spans="1:10" ht="15.75" customHeight="1">
      <c r="A54" s="77" t="s">
        <v>230</v>
      </c>
      <c r="B54" s="352" t="s">
        <v>231</v>
      </c>
      <c r="C54" s="352" t="s">
        <v>204</v>
      </c>
      <c r="D54" s="352"/>
      <c r="E54" s="352"/>
      <c r="F54" s="352"/>
      <c r="G54" s="80">
        <v>618</v>
      </c>
      <c r="H54" s="73">
        <v>12407</v>
      </c>
      <c r="I54" s="84">
        <v>24524.05558</v>
      </c>
      <c r="J54" s="84">
        <v>5434.177692</v>
      </c>
    </row>
    <row r="55" spans="1:10" ht="15.75" customHeight="1">
      <c r="A55" s="77" t="s">
        <v>232</v>
      </c>
      <c r="B55" s="352" t="s">
        <v>233</v>
      </c>
      <c r="C55" s="352"/>
      <c r="D55" s="352"/>
      <c r="E55" s="352"/>
      <c r="F55" s="352"/>
      <c r="G55" s="80">
        <v>623</v>
      </c>
      <c r="H55" s="73">
        <v>12408</v>
      </c>
      <c r="I55" s="184"/>
      <c r="J55" s="184"/>
    </row>
    <row r="56" spans="1:10" ht="15.75" customHeight="1">
      <c r="A56" s="77" t="s">
        <v>234</v>
      </c>
      <c r="B56" s="352" t="s">
        <v>235</v>
      </c>
      <c r="C56" s="352"/>
      <c r="D56" s="352"/>
      <c r="E56" s="352"/>
      <c r="F56" s="352"/>
      <c r="G56" s="80">
        <v>624</v>
      </c>
      <c r="H56" s="73">
        <v>12409</v>
      </c>
      <c r="I56" s="184"/>
      <c r="J56" s="184"/>
    </row>
    <row r="57" spans="1:10" ht="15.75" customHeight="1">
      <c r="A57" s="77" t="s">
        <v>236</v>
      </c>
      <c r="B57" s="352" t="s">
        <v>237</v>
      </c>
      <c r="C57" s="352"/>
      <c r="D57" s="352"/>
      <c r="E57" s="352"/>
      <c r="F57" s="352"/>
      <c r="G57" s="80">
        <v>625</v>
      </c>
      <c r="H57" s="73">
        <v>12410</v>
      </c>
      <c r="I57" s="184"/>
      <c r="J57" s="184"/>
    </row>
    <row r="58" spans="1:10" ht="15.75" customHeight="1">
      <c r="A58" s="77" t="s">
        <v>238</v>
      </c>
      <c r="B58" s="352" t="s">
        <v>239</v>
      </c>
      <c r="C58" s="352"/>
      <c r="D58" s="352"/>
      <c r="E58" s="352"/>
      <c r="F58" s="352"/>
      <c r="G58" s="80">
        <v>626</v>
      </c>
      <c r="H58" s="73">
        <v>12411</v>
      </c>
      <c r="I58" s="184"/>
      <c r="J58" s="184"/>
    </row>
    <row r="59" spans="1:10" ht="15.75" customHeight="1">
      <c r="A59" s="83" t="s">
        <v>240</v>
      </c>
      <c r="B59" s="352" t="s">
        <v>241</v>
      </c>
      <c r="C59" s="352"/>
      <c r="D59" s="352"/>
      <c r="E59" s="352"/>
      <c r="F59" s="352"/>
      <c r="G59" s="80">
        <v>627</v>
      </c>
      <c r="H59" s="73">
        <v>12412</v>
      </c>
      <c r="I59" s="84"/>
      <c r="J59" s="84"/>
    </row>
    <row r="60" spans="1:10" ht="15.75" customHeight="1">
      <c r="A60" s="77"/>
      <c r="B60" s="355" t="s">
        <v>242</v>
      </c>
      <c r="C60" s="355"/>
      <c r="D60" s="355"/>
      <c r="E60" s="355"/>
      <c r="F60" s="355"/>
      <c r="G60" s="80">
        <v>6271</v>
      </c>
      <c r="H60" s="80">
        <v>124121</v>
      </c>
      <c r="I60" s="184"/>
      <c r="J60" s="184"/>
    </row>
    <row r="61" spans="1:10" ht="15.75" customHeight="1">
      <c r="A61" s="77"/>
      <c r="B61" s="355" t="s">
        <v>243</v>
      </c>
      <c r="C61" s="355"/>
      <c r="D61" s="355"/>
      <c r="E61" s="355"/>
      <c r="F61" s="355"/>
      <c r="G61" s="80">
        <v>6272</v>
      </c>
      <c r="H61" s="80">
        <v>124122</v>
      </c>
      <c r="I61" s="184"/>
      <c r="J61" s="184"/>
    </row>
    <row r="62" spans="1:10" ht="15.75" customHeight="1">
      <c r="A62" s="77" t="s">
        <v>244</v>
      </c>
      <c r="B62" s="352" t="s">
        <v>245</v>
      </c>
      <c r="C62" s="352"/>
      <c r="D62" s="352"/>
      <c r="E62" s="352"/>
      <c r="F62" s="352"/>
      <c r="G62" s="80">
        <v>628</v>
      </c>
      <c r="H62" s="80">
        <v>12413</v>
      </c>
      <c r="I62" s="133">
        <v>1701.332</v>
      </c>
      <c r="J62" s="133">
        <v>2171.84</v>
      </c>
    </row>
    <row r="63" spans="1:10" ht="15.75" customHeight="1">
      <c r="A63" s="76">
        <v>5</v>
      </c>
      <c r="B63" s="353" t="s">
        <v>246</v>
      </c>
      <c r="C63" s="352"/>
      <c r="D63" s="352"/>
      <c r="E63" s="352"/>
      <c r="F63" s="352"/>
      <c r="G63" s="56">
        <v>63</v>
      </c>
      <c r="H63" s="56">
        <v>12500</v>
      </c>
      <c r="I63" s="84">
        <f>SUM(I64:I67)</f>
        <v>381.691</v>
      </c>
      <c r="J63" s="84">
        <f>SUM(J64:J67)</f>
        <v>97.514</v>
      </c>
    </row>
    <row r="64" spans="1:10" ht="15.75" customHeight="1">
      <c r="A64" s="77" t="s">
        <v>176</v>
      </c>
      <c r="B64" s="352" t="s">
        <v>247</v>
      </c>
      <c r="C64" s="352"/>
      <c r="D64" s="352"/>
      <c r="E64" s="352"/>
      <c r="F64" s="352"/>
      <c r="G64" s="80">
        <v>632</v>
      </c>
      <c r="H64" s="80">
        <v>12501</v>
      </c>
      <c r="I64" s="84"/>
      <c r="J64" s="84"/>
    </row>
    <row r="65" spans="1:10" ht="15.75" customHeight="1">
      <c r="A65" s="77" t="s">
        <v>186</v>
      </c>
      <c r="B65" s="352" t="s">
        <v>248</v>
      </c>
      <c r="C65" s="352"/>
      <c r="D65" s="352"/>
      <c r="E65" s="352"/>
      <c r="F65" s="352"/>
      <c r="G65" s="80">
        <v>633</v>
      </c>
      <c r="H65" s="80">
        <v>12502</v>
      </c>
      <c r="I65" s="84"/>
      <c r="J65" s="84"/>
    </row>
    <row r="66" spans="1:10" ht="15.75" customHeight="1">
      <c r="A66" s="77" t="s">
        <v>187</v>
      </c>
      <c r="B66" s="352" t="s">
        <v>249</v>
      </c>
      <c r="C66" s="352"/>
      <c r="D66" s="352"/>
      <c r="E66" s="352"/>
      <c r="F66" s="352"/>
      <c r="G66" s="80">
        <v>634</v>
      </c>
      <c r="H66" s="80">
        <v>12503</v>
      </c>
      <c r="I66" s="84">
        <v>381.691</v>
      </c>
      <c r="J66" s="84">
        <v>97.514</v>
      </c>
    </row>
    <row r="67" spans="1:10" ht="15.75" customHeight="1">
      <c r="A67" s="77" t="s">
        <v>224</v>
      </c>
      <c r="B67" s="352" t="s">
        <v>250</v>
      </c>
      <c r="C67" s="352"/>
      <c r="D67" s="352"/>
      <c r="E67" s="352"/>
      <c r="F67" s="352"/>
      <c r="G67" s="80" t="s">
        <v>251</v>
      </c>
      <c r="H67" s="80">
        <v>12504</v>
      </c>
      <c r="I67" s="84"/>
      <c r="J67" s="84"/>
    </row>
    <row r="68" spans="1:10" ht="15.75" customHeight="1">
      <c r="A68" s="76" t="s">
        <v>252</v>
      </c>
      <c r="B68" s="344" t="s">
        <v>253</v>
      </c>
      <c r="C68" s="344"/>
      <c r="D68" s="344"/>
      <c r="E68" s="344"/>
      <c r="F68" s="344"/>
      <c r="G68" s="80"/>
      <c r="H68" s="80">
        <v>12600</v>
      </c>
      <c r="I68" s="59">
        <f>I63+I47+I46+I43+I42+I37</f>
        <v>269866.74280762277</v>
      </c>
      <c r="J68" s="59">
        <f>J63+J47+J46+J43+J42+J37</f>
        <v>230999.67230450606</v>
      </c>
    </row>
    <row r="69" spans="1:10" ht="15.75" customHeight="1">
      <c r="A69" s="85"/>
      <c r="B69" s="65" t="s">
        <v>254</v>
      </c>
      <c r="C69" s="37"/>
      <c r="D69" s="37"/>
      <c r="E69" s="37"/>
      <c r="F69" s="37"/>
      <c r="G69" s="37"/>
      <c r="H69" s="37"/>
      <c r="I69" s="186" t="s">
        <v>174</v>
      </c>
      <c r="J69" s="186" t="s">
        <v>174</v>
      </c>
    </row>
    <row r="70" spans="1:10" ht="15.75" customHeight="1">
      <c r="A70" s="86">
        <v>1</v>
      </c>
      <c r="B70" s="357" t="s">
        <v>255</v>
      </c>
      <c r="C70" s="357"/>
      <c r="D70" s="357"/>
      <c r="E70" s="357"/>
      <c r="F70" s="357"/>
      <c r="G70" s="56"/>
      <c r="H70" s="56">
        <v>14000</v>
      </c>
      <c r="I70" s="59"/>
      <c r="J70" s="59"/>
    </row>
    <row r="71" spans="1:10" ht="15.75" customHeight="1">
      <c r="A71" s="86">
        <v>2</v>
      </c>
      <c r="B71" s="357" t="s">
        <v>256</v>
      </c>
      <c r="C71" s="357"/>
      <c r="D71" s="357"/>
      <c r="E71" s="357"/>
      <c r="F71" s="357"/>
      <c r="G71" s="56"/>
      <c r="H71" s="56">
        <v>15000</v>
      </c>
      <c r="I71" s="59"/>
      <c r="J71" s="59"/>
    </row>
    <row r="72" spans="1:10" ht="15.75" customHeight="1">
      <c r="A72" s="87" t="s">
        <v>176</v>
      </c>
      <c r="B72" s="354" t="s">
        <v>257</v>
      </c>
      <c r="C72" s="354"/>
      <c r="D72" s="354"/>
      <c r="E72" s="354"/>
      <c r="F72" s="354"/>
      <c r="G72" s="56"/>
      <c r="H72" s="80">
        <v>15001</v>
      </c>
      <c r="I72" s="35"/>
      <c r="J72" s="35"/>
    </row>
    <row r="73" spans="1:10" ht="15.75" customHeight="1">
      <c r="A73" s="87"/>
      <c r="B73" s="356" t="s">
        <v>258</v>
      </c>
      <c r="C73" s="356"/>
      <c r="D73" s="356"/>
      <c r="E73" s="356"/>
      <c r="F73" s="356"/>
      <c r="G73" s="56"/>
      <c r="H73" s="80">
        <v>150011</v>
      </c>
      <c r="I73" s="35">
        <v>1572.334</v>
      </c>
      <c r="J73" s="35">
        <v>2319.354</v>
      </c>
    </row>
    <row r="74" spans="1:10" ht="15.75" customHeight="1">
      <c r="A74" s="88" t="s">
        <v>186</v>
      </c>
      <c r="B74" s="354" t="s">
        <v>259</v>
      </c>
      <c r="C74" s="354"/>
      <c r="D74" s="354"/>
      <c r="E74" s="354"/>
      <c r="F74" s="354"/>
      <c r="G74" s="56"/>
      <c r="H74" s="80">
        <v>15002</v>
      </c>
      <c r="I74" s="59">
        <v>-3028.95419107678</v>
      </c>
      <c r="J74" s="59">
        <v>-1472.115</v>
      </c>
    </row>
    <row r="75" spans="1:10" ht="15.75" customHeight="1" thickBot="1">
      <c r="A75" s="89"/>
      <c r="B75" s="356" t="s">
        <v>260</v>
      </c>
      <c r="C75" s="356"/>
      <c r="D75" s="356"/>
      <c r="E75" s="356"/>
      <c r="F75" s="356"/>
      <c r="G75" s="56"/>
      <c r="H75" s="80">
        <v>150021</v>
      </c>
      <c r="I75" s="59">
        <v>0</v>
      </c>
      <c r="J75" s="59">
        <v>0</v>
      </c>
    </row>
    <row r="76" ht="15.75">
      <c r="J76" s="182"/>
    </row>
    <row r="77" spans="9:10" ht="15.75">
      <c r="I77" s="348" t="s">
        <v>199</v>
      </c>
      <c r="J77" s="348"/>
    </row>
    <row r="78" spans="9:10" ht="15.75">
      <c r="I78" s="348" t="s">
        <v>88</v>
      </c>
      <c r="J78" s="348"/>
    </row>
    <row r="79" ht="15.75">
      <c r="J79" s="182"/>
    </row>
    <row r="80" ht="15.75">
      <c r="J80" s="182"/>
    </row>
    <row r="81" spans="2:10" ht="15.75">
      <c r="B81" s="90"/>
      <c r="J81" s="187"/>
    </row>
    <row r="82" ht="15.75">
      <c r="B82" s="90"/>
    </row>
    <row r="83" ht="15.75">
      <c r="B83" s="90"/>
    </row>
    <row r="84" ht="15.75">
      <c r="B84" s="90"/>
    </row>
  </sheetData>
  <sheetProtection/>
  <mergeCells count="64">
    <mergeCell ref="B74:F74"/>
    <mergeCell ref="B75:F75"/>
    <mergeCell ref="I77:J77"/>
    <mergeCell ref="I78:J78"/>
    <mergeCell ref="B67:F67"/>
    <mergeCell ref="B68:F68"/>
    <mergeCell ref="B70:F70"/>
    <mergeCell ref="B71:F71"/>
    <mergeCell ref="B72:F72"/>
    <mergeCell ref="B73:F73"/>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24:F24"/>
    <mergeCell ref="B25:F25"/>
    <mergeCell ref="I29:J29"/>
    <mergeCell ref="I30:J30"/>
    <mergeCell ref="A35:J35"/>
    <mergeCell ref="B36:F36"/>
    <mergeCell ref="B18:F18"/>
    <mergeCell ref="B19:F19"/>
    <mergeCell ref="B20:F20"/>
    <mergeCell ref="B21:F21"/>
    <mergeCell ref="B22:F22"/>
    <mergeCell ref="B23:F23"/>
    <mergeCell ref="B12:F12"/>
    <mergeCell ref="B13:F13"/>
    <mergeCell ref="B14:F14"/>
    <mergeCell ref="B15:F15"/>
    <mergeCell ref="B16:F16"/>
    <mergeCell ref="B17:F17"/>
    <mergeCell ref="A6:J6"/>
    <mergeCell ref="B7:F7"/>
    <mergeCell ref="B8:F8"/>
    <mergeCell ref="B9:F9"/>
    <mergeCell ref="B10:F10"/>
    <mergeCell ref="B11:F11"/>
  </mergeCells>
  <hyperlinks>
    <hyperlink ref="B6" r:id="rId1" display="Pasqyra e te ardhurave dhe shpenzimeve 2010"/>
    <hyperlink ref="B7" r:id="rId2" display="Materiale te para gjendje me 31.12.2010"/>
    <hyperlink ref="B8" r:id="rId3" display="Pasqyra e amortizimit te AQT 2010"/>
    <hyperlink ref="B9" r:id="rId4" display="Pasq.e Inventarit te mjeteve ne pronesi"/>
    <hyperlink ref="B10" r:id="rId5" display="Pasqyra e L.Pagave 2010"/>
    <hyperlink ref="B11" r:id="rId6" display="Pasqyra e Cash_Flow 2010"/>
    <hyperlink ref="B12" r:id="rId7" display="Pasqyra e gjendjes se llogarive Bankare 31.12.2010"/>
    <hyperlink ref="B13" r:id="rId8" display="Pasqyra e ndryshimit te kapitaleve 2010"/>
    <hyperlink ref="B14" r:id="rId9" display="P.Bilanci Verifikues 2010"/>
    <hyperlink ref="B15" r:id="rId10" display="Pasqyra analitike e teArdh.&amp;.Shpenzimeve."/>
    <hyperlink ref="B16" r:id="rId11" display="Pasqyra, Anekse Statistikore"/>
    <hyperlink ref="B5" r:id="rId12" display="Bilanci Kontabel (Aktiv-Pasivi) 2010"/>
  </hyperlinks>
  <printOptions horizontalCentered="1"/>
  <pageMargins left="0.7" right="0.7" top="0.75" bottom="0.75" header="0.3" footer="0.3"/>
  <pageSetup horizontalDpi="600" verticalDpi="600" orientation="portrait" scale="54" r:id="rId13"/>
  <ignoredErrors>
    <ignoredError sqref="I43:J43" formulaRange="1"/>
  </ignoredErrors>
</worksheet>
</file>

<file path=xl/worksheets/sheet11.xml><?xml version="1.0" encoding="utf-8"?>
<worksheet xmlns="http://schemas.openxmlformats.org/spreadsheetml/2006/main" xmlns:r="http://schemas.openxmlformats.org/officeDocument/2006/relationships">
  <sheetPr>
    <tabColor theme="1"/>
    <pageSetUpPr fitToPage="1"/>
  </sheetPr>
  <dimension ref="A1:J16"/>
  <sheetViews>
    <sheetView view="pageBreakPreview" zoomScale="91" zoomScaleSheetLayoutView="91" workbookViewId="0" topLeftCell="A13">
      <selection activeCell="B50" sqref="B50"/>
    </sheetView>
  </sheetViews>
  <sheetFormatPr defaultColWidth="9.140625" defaultRowHeight="15"/>
  <cols>
    <col min="1" max="1" width="28.140625" style="246" customWidth="1"/>
    <col min="2" max="2" width="62.7109375" style="246" customWidth="1"/>
    <col min="3" max="3" width="23.7109375" style="246" customWidth="1"/>
    <col min="4" max="4" width="9.140625" style="237" customWidth="1"/>
    <col min="5" max="5" width="22.57421875" style="237" customWidth="1"/>
    <col min="6" max="16384" width="9.140625" style="237" customWidth="1"/>
  </cols>
  <sheetData>
    <row r="1" spans="1:3" s="233" customFormat="1" ht="15.75" thickBot="1">
      <c r="A1" s="232"/>
      <c r="B1" s="232"/>
      <c r="C1" s="232"/>
    </row>
    <row r="2" spans="1:10" ht="15" thickTop="1">
      <c r="A2" s="234" t="s">
        <v>380</v>
      </c>
      <c r="B2" s="235"/>
      <c r="C2" s="236"/>
      <c r="J2" s="237" t="s">
        <v>381</v>
      </c>
    </row>
    <row r="3" spans="1:3" ht="14.25">
      <c r="A3" s="238"/>
      <c r="B3" s="239"/>
      <c r="C3" s="240"/>
    </row>
    <row r="4" spans="1:3" s="244" customFormat="1" ht="86.25" customHeight="1">
      <c r="A4" s="358" t="s">
        <v>387</v>
      </c>
      <c r="B4" s="359"/>
      <c r="C4" s="360"/>
    </row>
    <row r="5" spans="1:3" ht="88.5" customHeight="1">
      <c r="A5" s="358" t="s">
        <v>384</v>
      </c>
      <c r="B5" s="359"/>
      <c r="C5" s="360"/>
    </row>
    <row r="6" spans="1:3" ht="68.25" customHeight="1">
      <c r="A6" s="358" t="s">
        <v>385</v>
      </c>
      <c r="B6" s="359"/>
      <c r="C6" s="360"/>
    </row>
    <row r="7" spans="1:3" ht="87" customHeight="1">
      <c r="A7" s="358" t="s">
        <v>386</v>
      </c>
      <c r="B7" s="359"/>
      <c r="C7" s="360"/>
    </row>
    <row r="8" spans="1:3" ht="19.5" customHeight="1">
      <c r="A8" s="241"/>
      <c r="B8" s="242"/>
      <c r="C8" s="243"/>
    </row>
    <row r="9" spans="1:3" ht="19.5" customHeight="1">
      <c r="A9" s="241"/>
      <c r="B9" s="242"/>
      <c r="C9" s="243"/>
    </row>
    <row r="10" spans="1:3" ht="19.5" customHeight="1">
      <c r="A10" s="245"/>
      <c r="C10" s="247"/>
    </row>
    <row r="11" spans="1:3" ht="15.75" customHeight="1">
      <c r="A11" s="248" t="s">
        <v>382</v>
      </c>
      <c r="B11" s="239"/>
      <c r="C11" s="249" t="s">
        <v>383</v>
      </c>
    </row>
    <row r="12" spans="1:3" ht="15.75" customHeight="1">
      <c r="A12" s="245"/>
      <c r="C12" s="247"/>
    </row>
    <row r="13" spans="1:3" ht="15.75" customHeight="1">
      <c r="A13" s="248" t="s">
        <v>320</v>
      </c>
      <c r="C13" s="240" t="s">
        <v>88</v>
      </c>
    </row>
    <row r="14" spans="1:3" ht="15.75" customHeight="1">
      <c r="A14" s="245"/>
      <c r="C14" s="247"/>
    </row>
    <row r="15" spans="1:3" ht="15.75" customHeight="1">
      <c r="A15" s="245"/>
      <c r="C15" s="247"/>
    </row>
    <row r="16" spans="1:3" ht="15.75" customHeight="1" thickBot="1">
      <c r="A16" s="250"/>
      <c r="B16" s="251"/>
      <c r="C16" s="252"/>
    </row>
    <row r="17" ht="15" thickTop="1"/>
  </sheetData>
  <sheetProtection/>
  <mergeCells count="4">
    <mergeCell ref="A4:C4"/>
    <mergeCell ref="A5:C5"/>
    <mergeCell ref="A6:C6"/>
    <mergeCell ref="A7:C7"/>
  </mergeCells>
  <printOptions horizontalCentered="1"/>
  <pageMargins left="0.7" right="0.7" top="0.75" bottom="0.75" header="0.3" footer="0.3"/>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sheetPr>
    <tabColor theme="1"/>
  </sheetPr>
  <dimension ref="A1:H102"/>
  <sheetViews>
    <sheetView view="pageBreakPreview" zoomScaleSheetLayoutView="100" zoomScalePageLayoutView="0" workbookViewId="0" topLeftCell="A88">
      <selection activeCell="B64" sqref="B64"/>
    </sheetView>
  </sheetViews>
  <sheetFormatPr defaultColWidth="7.00390625" defaultRowHeight="15"/>
  <cols>
    <col min="1" max="1" width="4.140625" style="2" customWidth="1"/>
    <col min="2" max="2" width="41.57421875" style="2" customWidth="1"/>
    <col min="3" max="3" width="5.8515625" style="2" customWidth="1"/>
    <col min="4" max="4" width="16.140625" style="2" customWidth="1"/>
    <col min="5" max="5" width="17.28125" style="4" customWidth="1"/>
    <col min="6" max="6" width="8.8515625" style="2" customWidth="1"/>
    <col min="7" max="7" width="9.7109375" style="2" customWidth="1"/>
    <col min="8" max="8" width="13.8515625" style="2" customWidth="1"/>
    <col min="9" max="16384" width="7.00390625" style="2" customWidth="1"/>
  </cols>
  <sheetData>
    <row r="1" spans="1:5" ht="15.75">
      <c r="A1" s="316" t="s">
        <v>345</v>
      </c>
      <c r="B1" s="316"/>
      <c r="C1" s="316"/>
      <c r="D1" s="316"/>
      <c r="E1" s="316"/>
    </row>
    <row r="2" ht="16.5" thickBot="1">
      <c r="B2" s="3"/>
    </row>
    <row r="3" spans="1:5" ht="44.25" customHeight="1" thickBot="1">
      <c r="A3" s="203" t="s">
        <v>0</v>
      </c>
      <c r="B3" s="196" t="s">
        <v>1</v>
      </c>
      <c r="C3" s="203" t="s">
        <v>2</v>
      </c>
      <c r="D3" s="197">
        <v>2013</v>
      </c>
      <c r="E3" s="198">
        <v>2012</v>
      </c>
    </row>
    <row r="4" spans="1:5" ht="15.75">
      <c r="A4" s="199" t="s">
        <v>3</v>
      </c>
      <c r="B4" s="200" t="s">
        <v>4</v>
      </c>
      <c r="C4" s="201"/>
      <c r="D4" s="202">
        <f>D5+D10+D17+D28</f>
        <v>196570964.47561175</v>
      </c>
      <c r="E4" s="202">
        <f>E5+E10+E17+E28</f>
        <v>191715624.2802258</v>
      </c>
    </row>
    <row r="5" spans="1:5" ht="15.75">
      <c r="A5" s="145"/>
      <c r="B5" s="10" t="s">
        <v>5</v>
      </c>
      <c r="C5" s="145"/>
      <c r="D5" s="147">
        <f>SUM(D6:D8)</f>
        <v>13733283.221999586</v>
      </c>
      <c r="E5" s="147">
        <f>SUM(E6:E8)</f>
        <v>10046223.87036264</v>
      </c>
    </row>
    <row r="6" spans="1:5" ht="15.75">
      <c r="A6" s="145"/>
      <c r="B6" s="189" t="s">
        <v>6</v>
      </c>
      <c r="C6" s="145"/>
      <c r="D6" s="195">
        <v>13336882.221999586</v>
      </c>
      <c r="E6" s="191">
        <v>6238631.870362639</v>
      </c>
    </row>
    <row r="7" spans="1:5" ht="15.75">
      <c r="A7" s="145"/>
      <c r="B7" s="189" t="s">
        <v>7</v>
      </c>
      <c r="C7" s="145"/>
      <c r="D7" s="195">
        <v>0</v>
      </c>
      <c r="E7" s="191">
        <v>3011191</v>
      </c>
    </row>
    <row r="8" spans="1:5" ht="15.75">
      <c r="A8" s="145"/>
      <c r="B8" s="189" t="s">
        <v>8</v>
      </c>
      <c r="C8" s="145"/>
      <c r="D8" s="195">
        <v>396401</v>
      </c>
      <c r="E8" s="191">
        <v>796401</v>
      </c>
    </row>
    <row r="9" spans="1:5" ht="15.75">
      <c r="A9" s="145"/>
      <c r="B9" s="190" t="s">
        <v>9</v>
      </c>
      <c r="C9" s="145"/>
      <c r="D9" s="195"/>
      <c r="E9" s="191"/>
    </row>
    <row r="10" spans="1:5" ht="15.75">
      <c r="A10" s="145"/>
      <c r="B10" s="10" t="s">
        <v>10</v>
      </c>
      <c r="C10" s="145"/>
      <c r="D10" s="147">
        <f>SUM(D11:D16)</f>
        <v>133606753.25441216</v>
      </c>
      <c r="E10" s="147">
        <f>SUM(E11:E16)</f>
        <v>113593980.42118317</v>
      </c>
    </row>
    <row r="11" spans="1:5" ht="15.75">
      <c r="A11" s="145"/>
      <c r="B11" s="189" t="s">
        <v>11</v>
      </c>
      <c r="C11" s="145"/>
      <c r="D11" s="195">
        <v>127137558.6639468</v>
      </c>
      <c r="E11" s="154">
        <v>105567747.3891468</v>
      </c>
    </row>
    <row r="12" spans="1:5" ht="15.75">
      <c r="A12" s="145"/>
      <c r="B12" s="189" t="s">
        <v>12</v>
      </c>
      <c r="C12" s="145"/>
      <c r="D12" s="195">
        <v>0</v>
      </c>
      <c r="E12" s="154">
        <v>0</v>
      </c>
    </row>
    <row r="13" spans="1:5" ht="15.75">
      <c r="A13" s="145"/>
      <c r="B13" s="189" t="s">
        <v>13</v>
      </c>
      <c r="C13" s="145"/>
      <c r="D13" s="195">
        <v>6469194.590465354</v>
      </c>
      <c r="E13" s="154">
        <v>8026233.032036357</v>
      </c>
    </row>
    <row r="14" spans="1:5" ht="15.75">
      <c r="A14" s="145"/>
      <c r="B14" s="189" t="s">
        <v>14</v>
      </c>
      <c r="C14" s="145"/>
      <c r="D14" s="195">
        <v>0</v>
      </c>
      <c r="E14" s="191"/>
    </row>
    <row r="15" spans="1:5" ht="15.75">
      <c r="A15" s="145"/>
      <c r="B15" s="189" t="s">
        <v>15</v>
      </c>
      <c r="C15" s="145"/>
      <c r="D15" s="195">
        <v>0</v>
      </c>
      <c r="E15" s="191">
        <v>0</v>
      </c>
    </row>
    <row r="16" spans="1:5" ht="15.75">
      <c r="A16" s="145"/>
      <c r="B16" s="189" t="s">
        <v>16</v>
      </c>
      <c r="C16" s="145"/>
      <c r="D16" s="195">
        <v>0</v>
      </c>
      <c r="E16" s="191">
        <v>0</v>
      </c>
    </row>
    <row r="17" spans="1:5" ht="15.75">
      <c r="A17" s="145"/>
      <c r="B17" s="10" t="s">
        <v>17</v>
      </c>
      <c r="C17" s="145"/>
      <c r="D17" s="147">
        <f>SUM(D18:D25)</f>
        <v>1914999.999999985</v>
      </c>
      <c r="E17" s="147">
        <f>SUM(E18:E25)</f>
        <v>27435599.98947999</v>
      </c>
    </row>
    <row r="18" spans="1:5" ht="15.75">
      <c r="A18" s="145"/>
      <c r="B18" s="189" t="s">
        <v>18</v>
      </c>
      <c r="C18" s="145"/>
      <c r="D18" s="195">
        <v>1914999.999999985</v>
      </c>
      <c r="E18" s="154">
        <v>27435599.98947999</v>
      </c>
    </row>
    <row r="19" spans="1:5" ht="15.75">
      <c r="A19" s="145"/>
      <c r="B19" s="189" t="s">
        <v>19</v>
      </c>
      <c r="C19" s="145"/>
      <c r="D19" s="195">
        <v>0</v>
      </c>
      <c r="E19" s="191">
        <v>0</v>
      </c>
    </row>
    <row r="20" spans="1:5" ht="15.75" customHeight="1">
      <c r="A20" s="145"/>
      <c r="B20" s="189" t="s">
        <v>20</v>
      </c>
      <c r="C20" s="145"/>
      <c r="D20" s="195">
        <v>0</v>
      </c>
      <c r="E20" s="154">
        <v>0</v>
      </c>
    </row>
    <row r="21" spans="1:5" ht="15.75" customHeight="1">
      <c r="A21" s="145"/>
      <c r="B21" s="192" t="s">
        <v>21</v>
      </c>
      <c r="C21" s="145"/>
      <c r="D21" s="195">
        <v>0</v>
      </c>
      <c r="E21" s="154">
        <v>0</v>
      </c>
    </row>
    <row r="22" spans="1:5" ht="15.75">
      <c r="A22" s="145"/>
      <c r="B22" s="189" t="s">
        <v>22</v>
      </c>
      <c r="C22" s="145"/>
      <c r="D22" s="195">
        <v>0</v>
      </c>
      <c r="E22" s="154">
        <v>0</v>
      </c>
    </row>
    <row r="23" spans="1:5" ht="15.75">
      <c r="A23" s="145"/>
      <c r="B23" s="189" t="s">
        <v>23</v>
      </c>
      <c r="C23" s="145"/>
      <c r="D23" s="195">
        <v>0</v>
      </c>
      <c r="E23" s="191">
        <v>0</v>
      </c>
    </row>
    <row r="24" spans="1:5" ht="15.75">
      <c r="A24" s="145"/>
      <c r="B24" s="189" t="s">
        <v>24</v>
      </c>
      <c r="C24" s="145"/>
      <c r="D24" s="195">
        <v>0</v>
      </c>
      <c r="E24" s="191">
        <v>0</v>
      </c>
    </row>
    <row r="25" spans="1:5" ht="15.75">
      <c r="A25" s="145"/>
      <c r="B25" s="189" t="s">
        <v>16</v>
      </c>
      <c r="C25" s="145"/>
      <c r="D25" s="195">
        <v>0</v>
      </c>
      <c r="E25" s="191">
        <v>0</v>
      </c>
    </row>
    <row r="26" spans="1:5" ht="15.75">
      <c r="A26" s="145"/>
      <c r="B26" s="10" t="s">
        <v>25</v>
      </c>
      <c r="C26" s="145"/>
      <c r="D26" s="195">
        <v>0</v>
      </c>
      <c r="E26" s="191">
        <v>0</v>
      </c>
    </row>
    <row r="27" spans="1:5" ht="15.75">
      <c r="A27" s="145"/>
      <c r="B27" s="10" t="s">
        <v>26</v>
      </c>
      <c r="C27" s="145"/>
      <c r="D27" s="195">
        <v>0</v>
      </c>
      <c r="E27" s="191">
        <v>0</v>
      </c>
    </row>
    <row r="28" spans="1:5" ht="15.75">
      <c r="A28" s="145"/>
      <c r="B28" s="10" t="s">
        <v>27</v>
      </c>
      <c r="C28" s="60"/>
      <c r="D28" s="147">
        <f>SUM(D29:D31)</f>
        <v>47315927.9992</v>
      </c>
      <c r="E28" s="147">
        <f>SUM(E29:E31)</f>
        <v>40639819.9992</v>
      </c>
    </row>
    <row r="29" spans="1:5" ht="15.75">
      <c r="A29" s="145"/>
      <c r="B29" s="193" t="s">
        <v>28</v>
      </c>
      <c r="C29" s="145"/>
      <c r="D29" s="195">
        <v>47315927.9992</v>
      </c>
      <c r="E29" s="191">
        <v>40639819.9992</v>
      </c>
    </row>
    <row r="30" spans="1:5" ht="15.75">
      <c r="A30" s="145"/>
      <c r="B30" s="193" t="s">
        <v>29</v>
      </c>
      <c r="C30" s="145"/>
      <c r="D30" s="195">
        <v>0</v>
      </c>
      <c r="E30" s="191">
        <v>0</v>
      </c>
    </row>
    <row r="31" spans="1:5" ht="15.75">
      <c r="A31" s="145"/>
      <c r="B31" s="189" t="s">
        <v>16</v>
      </c>
      <c r="C31" s="145"/>
      <c r="D31" s="195">
        <v>0</v>
      </c>
      <c r="E31" s="191">
        <v>0</v>
      </c>
    </row>
    <row r="32" spans="1:5" ht="15.75">
      <c r="A32" s="188" t="s">
        <v>30</v>
      </c>
      <c r="B32" s="194" t="s">
        <v>31</v>
      </c>
      <c r="C32" s="145"/>
      <c r="D32" s="147">
        <f>D34+D40+D41+D42+D43</f>
        <v>242936275.763309</v>
      </c>
      <c r="E32" s="147">
        <f>E34+E40+E41+E42+E43</f>
        <v>244392895.763309</v>
      </c>
    </row>
    <row r="33" spans="1:5" ht="15.75">
      <c r="A33" s="145"/>
      <c r="B33" s="10" t="s">
        <v>32</v>
      </c>
      <c r="C33" s="145"/>
      <c r="D33" s="195"/>
      <c r="E33" s="191"/>
    </row>
    <row r="34" spans="1:5" ht="15.75">
      <c r="A34" s="145"/>
      <c r="B34" s="10" t="s">
        <v>33</v>
      </c>
      <c r="C34" s="145"/>
      <c r="D34" s="147">
        <f>SUM(D35:D39)</f>
        <v>242936275.763309</v>
      </c>
      <c r="E34" s="147">
        <f>SUM(E35:E39)</f>
        <v>244392895.763309</v>
      </c>
    </row>
    <row r="35" spans="1:5" ht="15.75">
      <c r="A35" s="145"/>
      <c r="B35" s="189" t="s">
        <v>34</v>
      </c>
      <c r="C35" s="145"/>
      <c r="D35" s="195">
        <v>80059800</v>
      </c>
      <c r="E35" s="154">
        <v>80059800</v>
      </c>
    </row>
    <row r="36" spans="1:5" ht="15.75">
      <c r="A36" s="145"/>
      <c r="B36" s="189" t="s">
        <v>35</v>
      </c>
      <c r="C36" s="145"/>
      <c r="D36" s="195">
        <v>134043553.56630899</v>
      </c>
      <c r="E36" s="191">
        <v>134043553.56630899</v>
      </c>
    </row>
    <row r="37" spans="1:5" ht="15.75">
      <c r="A37" s="145"/>
      <c r="B37" s="189" t="s">
        <v>36</v>
      </c>
      <c r="C37" s="145"/>
      <c r="D37" s="195">
        <v>43166298.087</v>
      </c>
      <c r="E37" s="154">
        <v>41593964.087</v>
      </c>
    </row>
    <row r="38" spans="1:5" ht="15.75">
      <c r="A38" s="145"/>
      <c r="B38" s="189" t="s">
        <v>37</v>
      </c>
      <c r="C38" s="145"/>
      <c r="D38" s="195">
        <v>-14333375.89</v>
      </c>
      <c r="E38" s="154">
        <v>-11304421.89</v>
      </c>
    </row>
    <row r="39" spans="1:5" ht="15.75">
      <c r="A39" s="145"/>
      <c r="B39" s="189" t="s">
        <v>38</v>
      </c>
      <c r="C39" s="145"/>
      <c r="D39" s="195">
        <v>0</v>
      </c>
      <c r="E39" s="191">
        <v>0</v>
      </c>
    </row>
    <row r="40" spans="1:5" ht="15.75">
      <c r="A40" s="145"/>
      <c r="B40" s="10" t="s">
        <v>39</v>
      </c>
      <c r="C40" s="145"/>
      <c r="D40" s="195">
        <v>0</v>
      </c>
      <c r="E40" s="191">
        <v>0</v>
      </c>
    </row>
    <row r="41" spans="1:5" ht="15.75">
      <c r="A41" s="145"/>
      <c r="B41" s="10" t="s">
        <v>40</v>
      </c>
      <c r="C41" s="145"/>
      <c r="D41" s="195">
        <v>0</v>
      </c>
      <c r="E41" s="191">
        <v>0</v>
      </c>
    </row>
    <row r="42" spans="1:5" ht="15.75">
      <c r="A42" s="145"/>
      <c r="B42" s="10" t="s">
        <v>41</v>
      </c>
      <c r="C42" s="145"/>
      <c r="D42" s="195">
        <v>0</v>
      </c>
      <c r="E42" s="191">
        <v>0</v>
      </c>
    </row>
    <row r="43" spans="1:5" ht="15.75">
      <c r="A43" s="145"/>
      <c r="B43" s="10" t="s">
        <v>42</v>
      </c>
      <c r="C43" s="145"/>
      <c r="D43" s="195">
        <v>0</v>
      </c>
      <c r="E43" s="191">
        <v>0</v>
      </c>
    </row>
    <row r="44" spans="1:5" ht="15.75">
      <c r="A44" s="145"/>
      <c r="B44" s="146" t="s">
        <v>43</v>
      </c>
      <c r="C44" s="60">
        <f>C4+C32</f>
        <v>0</v>
      </c>
      <c r="D44" s="147">
        <f>D32+D4</f>
        <v>439507240.23892075</v>
      </c>
      <c r="E44" s="147">
        <f>E32+E4</f>
        <v>436108520.0435348</v>
      </c>
    </row>
    <row r="46" spans="4:5" ht="15.75">
      <c r="D46" s="315" t="s">
        <v>87</v>
      </c>
      <c r="E46" s="315"/>
    </row>
    <row r="47" spans="4:5" ht="15.75">
      <c r="D47" s="315" t="s">
        <v>88</v>
      </c>
      <c r="E47" s="315"/>
    </row>
    <row r="49" spans="1:5" ht="39.75" customHeight="1" thickBot="1">
      <c r="A49" s="317"/>
      <c r="B49" s="317"/>
      <c r="C49" s="317"/>
      <c r="D49" s="317"/>
      <c r="E49" s="317"/>
    </row>
    <row r="50" spans="1:5" ht="15.75">
      <c r="A50" s="204" t="s">
        <v>0</v>
      </c>
      <c r="B50" s="204" t="s">
        <v>44</v>
      </c>
      <c r="C50" s="204" t="s">
        <v>2</v>
      </c>
      <c r="D50" s="205">
        <v>2013</v>
      </c>
      <c r="E50" s="206">
        <v>2012</v>
      </c>
    </row>
    <row r="51" spans="1:5" ht="15.75">
      <c r="A51" s="188" t="s">
        <v>3</v>
      </c>
      <c r="B51" s="207" t="s">
        <v>45</v>
      </c>
      <c r="C51" s="145"/>
      <c r="D51" s="147">
        <f>D52+D53+D56+D67+D68</f>
        <v>93979306.18624105</v>
      </c>
      <c r="E51" s="147">
        <f>E52+E53+E56+E67+E68</f>
        <v>98395599.68624122</v>
      </c>
    </row>
    <row r="52" spans="1:5" ht="15.75">
      <c r="A52" s="145"/>
      <c r="B52" s="10" t="s">
        <v>46</v>
      </c>
      <c r="C52" s="145"/>
      <c r="D52" s="195"/>
      <c r="E52" s="191"/>
    </row>
    <row r="53" spans="1:5" ht="15.75">
      <c r="A53" s="145"/>
      <c r="B53" s="10" t="s">
        <v>47</v>
      </c>
      <c r="C53" s="145"/>
      <c r="D53" s="147">
        <f>SUM(D54:D55)</f>
        <v>18388930</v>
      </c>
      <c r="E53" s="147">
        <f>SUM(E54:E55)</f>
        <v>11833356</v>
      </c>
    </row>
    <row r="54" spans="1:5" ht="15.75">
      <c r="A54" s="145"/>
      <c r="B54" s="189" t="s">
        <v>48</v>
      </c>
      <c r="C54" s="145"/>
      <c r="D54" s="195">
        <v>18388930</v>
      </c>
      <c r="E54" s="208">
        <v>11833356</v>
      </c>
    </row>
    <row r="55" spans="1:5" ht="15.75">
      <c r="A55" s="145"/>
      <c r="B55" s="189" t="s">
        <v>49</v>
      </c>
      <c r="C55" s="145"/>
      <c r="D55" s="195">
        <v>0</v>
      </c>
      <c r="E55" s="191">
        <v>0</v>
      </c>
    </row>
    <row r="56" spans="1:5" ht="15.75">
      <c r="A56" s="145"/>
      <c r="B56" s="10" t="s">
        <v>50</v>
      </c>
      <c r="C56" s="145"/>
      <c r="D56" s="147">
        <f>SUM(D57:D66)</f>
        <v>75590376.18624105</v>
      </c>
      <c r="E56" s="147">
        <f>SUM(E57:E66)</f>
        <v>86562243.68624122</v>
      </c>
    </row>
    <row r="57" spans="1:5" ht="15.75">
      <c r="A57" s="145"/>
      <c r="B57" s="189" t="s">
        <v>51</v>
      </c>
      <c r="C57" s="145"/>
      <c r="D57" s="195">
        <v>67971436.60840017</v>
      </c>
      <c r="E57" s="208">
        <v>80455944.10840034</v>
      </c>
    </row>
    <row r="58" spans="1:5" ht="15.75">
      <c r="A58" s="145"/>
      <c r="B58" s="189" t="s">
        <v>389</v>
      </c>
      <c r="C58" s="145"/>
      <c r="D58" s="195">
        <v>2895263.909090882</v>
      </c>
      <c r="E58" s="208">
        <v>4920906.909090882</v>
      </c>
    </row>
    <row r="59" spans="1:5" ht="15.75">
      <c r="A59" s="145"/>
      <c r="B59" s="189" t="s">
        <v>53</v>
      </c>
      <c r="C59" s="145"/>
      <c r="D59" s="195">
        <v>253031.6687500002</v>
      </c>
      <c r="E59" s="208">
        <v>275674.6687500002</v>
      </c>
    </row>
    <row r="60" spans="1:5" ht="15.75">
      <c r="A60" s="145"/>
      <c r="B60" s="189" t="s">
        <v>54</v>
      </c>
      <c r="C60" s="145"/>
      <c r="D60" s="195">
        <v>35000</v>
      </c>
      <c r="E60" s="212">
        <v>83800</v>
      </c>
    </row>
    <row r="61" spans="1:5" ht="15.75">
      <c r="A61" s="145"/>
      <c r="B61" s="189" t="s">
        <v>55</v>
      </c>
      <c r="C61" s="145"/>
      <c r="D61" s="195">
        <v>0</v>
      </c>
      <c r="E61" s="191">
        <v>0</v>
      </c>
    </row>
    <row r="62" spans="1:5" ht="15.75">
      <c r="A62" s="145"/>
      <c r="B62" s="189" t="s">
        <v>56</v>
      </c>
      <c r="C62" s="145"/>
      <c r="D62" s="195">
        <v>4435644</v>
      </c>
      <c r="E62" s="212">
        <v>825918</v>
      </c>
    </row>
    <row r="63" spans="1:5" ht="15.75">
      <c r="A63" s="145"/>
      <c r="B63" s="189" t="s">
        <v>57</v>
      </c>
      <c r="C63" s="145"/>
      <c r="D63" s="195">
        <v>0</v>
      </c>
      <c r="E63" s="191">
        <v>0</v>
      </c>
    </row>
    <row r="64" spans="1:5" ht="15.75">
      <c r="A64" s="145"/>
      <c r="B64" s="189" t="s">
        <v>15</v>
      </c>
      <c r="C64" s="145"/>
      <c r="D64" s="195">
        <v>0</v>
      </c>
      <c r="E64" s="191">
        <v>0</v>
      </c>
    </row>
    <row r="65" spans="1:5" ht="15.75">
      <c r="A65" s="145"/>
      <c r="B65" s="189" t="s">
        <v>58</v>
      </c>
      <c r="C65" s="145"/>
      <c r="D65" s="195">
        <v>0</v>
      </c>
      <c r="E65" s="191">
        <v>0</v>
      </c>
    </row>
    <row r="66" spans="1:5" ht="15.75">
      <c r="A66" s="145"/>
      <c r="B66" s="189" t="s">
        <v>59</v>
      </c>
      <c r="C66" s="145"/>
      <c r="D66" s="195">
        <v>0</v>
      </c>
      <c r="E66" s="208">
        <v>0</v>
      </c>
    </row>
    <row r="67" spans="1:5" ht="15.75">
      <c r="A67" s="145"/>
      <c r="B67" s="10" t="s">
        <v>60</v>
      </c>
      <c r="C67" s="145"/>
      <c r="D67" s="195">
        <v>0</v>
      </c>
      <c r="E67" s="191">
        <v>0</v>
      </c>
    </row>
    <row r="68" spans="1:5" ht="15.75">
      <c r="A68" s="145"/>
      <c r="B68" s="10" t="s">
        <v>61</v>
      </c>
      <c r="C68" s="145"/>
      <c r="D68" s="195">
        <v>0</v>
      </c>
      <c r="E68" s="191">
        <v>0</v>
      </c>
    </row>
    <row r="69" spans="1:5" ht="15.75">
      <c r="A69" s="188" t="s">
        <v>30</v>
      </c>
      <c r="B69" s="194" t="s">
        <v>62</v>
      </c>
      <c r="C69" s="145"/>
      <c r="D69" s="147">
        <f>SUM(D70:D75)</f>
        <v>77486857.2</v>
      </c>
      <c r="E69" s="147">
        <f>SUM(E70:E75)</f>
        <v>91044615.46285714</v>
      </c>
    </row>
    <row r="70" spans="1:5" ht="15.75">
      <c r="A70" s="145"/>
      <c r="B70" s="10" t="s">
        <v>63</v>
      </c>
      <c r="C70" s="145"/>
      <c r="D70" s="195">
        <v>0</v>
      </c>
      <c r="E70" s="191">
        <v>0</v>
      </c>
    </row>
    <row r="71" spans="1:5" ht="15.75">
      <c r="A71" s="145"/>
      <c r="B71" s="189" t="s">
        <v>64</v>
      </c>
      <c r="C71" s="145"/>
      <c r="D71" s="195">
        <v>0</v>
      </c>
      <c r="E71" s="191">
        <v>0</v>
      </c>
    </row>
    <row r="72" spans="1:5" ht="15.75">
      <c r="A72" s="145"/>
      <c r="B72" s="189" t="s">
        <v>65</v>
      </c>
      <c r="C72" s="145"/>
      <c r="D72" s="195">
        <v>0</v>
      </c>
      <c r="E72" s="191">
        <v>0</v>
      </c>
    </row>
    <row r="73" spans="1:5" ht="15.75">
      <c r="A73" s="145"/>
      <c r="B73" s="190" t="s">
        <v>66</v>
      </c>
      <c r="C73" s="145"/>
      <c r="D73" s="195">
        <v>25321100</v>
      </c>
      <c r="E73" s="208">
        <v>41182000.26285714</v>
      </c>
    </row>
    <row r="74" spans="1:5" ht="15.75">
      <c r="A74" s="145"/>
      <c r="B74" s="190" t="s">
        <v>67</v>
      </c>
      <c r="C74" s="145"/>
      <c r="D74" s="195">
        <v>50065757.2</v>
      </c>
      <c r="E74" s="208">
        <v>43453557.2</v>
      </c>
    </row>
    <row r="75" spans="1:5" ht="15.75">
      <c r="A75" s="145"/>
      <c r="B75" s="144" t="s">
        <v>68</v>
      </c>
      <c r="C75" s="144"/>
      <c r="D75" s="209">
        <v>2100000</v>
      </c>
      <c r="E75" s="191">
        <v>6409058</v>
      </c>
    </row>
    <row r="76" spans="1:5" ht="15.75">
      <c r="A76" s="145"/>
      <c r="B76" s="10" t="s">
        <v>69</v>
      </c>
      <c r="C76" s="145"/>
      <c r="D76" s="195">
        <v>0</v>
      </c>
      <c r="E76" s="191">
        <v>0</v>
      </c>
    </row>
    <row r="77" spans="1:5" ht="15.75">
      <c r="A77" s="145"/>
      <c r="B77" s="10" t="s">
        <v>70</v>
      </c>
      <c r="C77" s="145"/>
      <c r="D77" s="195">
        <v>0</v>
      </c>
      <c r="E77" s="191">
        <v>0</v>
      </c>
    </row>
    <row r="78" spans="1:5" ht="15.75">
      <c r="A78" s="188" t="s">
        <v>71</v>
      </c>
      <c r="B78" s="146" t="s">
        <v>72</v>
      </c>
      <c r="C78" s="145"/>
      <c r="D78" s="147">
        <f>D69+D51</f>
        <v>171466163.38624105</v>
      </c>
      <c r="E78" s="147">
        <f>E69+E51</f>
        <v>189440215.14909837</v>
      </c>
    </row>
    <row r="79" spans="1:5" ht="15.75">
      <c r="A79" s="145"/>
      <c r="B79" s="210" t="s">
        <v>73</v>
      </c>
      <c r="C79" s="145"/>
      <c r="D79" s="147">
        <f>SUM(D80:D91)</f>
        <v>268041076.16175598</v>
      </c>
      <c r="E79" s="147">
        <f>SUM(E80:E91)</f>
        <v>246668304.18761697</v>
      </c>
    </row>
    <row r="80" spans="1:5" ht="15.75">
      <c r="A80" s="145"/>
      <c r="B80" s="10" t="s">
        <v>74</v>
      </c>
      <c r="C80" s="145"/>
      <c r="D80" s="195">
        <v>0</v>
      </c>
      <c r="E80" s="191">
        <v>0</v>
      </c>
    </row>
    <row r="81" spans="1:5" ht="15.75">
      <c r="A81" s="145"/>
      <c r="B81" s="10" t="s">
        <v>75</v>
      </c>
      <c r="C81" s="145"/>
      <c r="D81" s="195">
        <v>0</v>
      </c>
      <c r="E81" s="191">
        <v>0</v>
      </c>
    </row>
    <row r="82" spans="1:5" ht="15.75">
      <c r="A82" s="145"/>
      <c r="B82" s="10" t="s">
        <v>76</v>
      </c>
      <c r="C82" s="145"/>
      <c r="D82" s="195">
        <v>237146000</v>
      </c>
      <c r="E82" s="208">
        <v>222000000</v>
      </c>
    </row>
    <row r="83" spans="1:5" ht="15.75">
      <c r="A83" s="145"/>
      <c r="B83" s="10" t="s">
        <v>77</v>
      </c>
      <c r="C83" s="145"/>
      <c r="D83" s="195">
        <v>0</v>
      </c>
      <c r="E83" s="191">
        <v>0</v>
      </c>
    </row>
    <row r="84" spans="1:5" ht="15.75">
      <c r="A84" s="145"/>
      <c r="B84" s="10" t="s">
        <v>78</v>
      </c>
      <c r="C84" s="145"/>
      <c r="D84" s="195">
        <v>0</v>
      </c>
      <c r="E84" s="191">
        <v>0</v>
      </c>
    </row>
    <row r="85" spans="1:5" ht="15.75">
      <c r="A85" s="145"/>
      <c r="B85" s="10" t="s">
        <v>79</v>
      </c>
      <c r="C85" s="145"/>
      <c r="D85" s="195">
        <v>0</v>
      </c>
      <c r="E85" s="191">
        <v>0</v>
      </c>
    </row>
    <row r="86" spans="1:5" ht="15.75">
      <c r="A86" s="145"/>
      <c r="B86" s="10" t="s">
        <v>80</v>
      </c>
      <c r="C86" s="145"/>
      <c r="D86" s="195">
        <v>0</v>
      </c>
      <c r="E86" s="191">
        <v>0</v>
      </c>
    </row>
    <row r="87" spans="1:5" ht="15.75">
      <c r="A87" s="145"/>
      <c r="B87" s="10" t="s">
        <v>81</v>
      </c>
      <c r="C87" s="145"/>
      <c r="D87" s="195">
        <v>9522304</v>
      </c>
      <c r="E87" s="191">
        <v>8725610</v>
      </c>
    </row>
    <row r="88" spans="1:5" ht="15.75">
      <c r="A88" s="145"/>
      <c r="B88" s="10" t="s">
        <v>82</v>
      </c>
      <c r="C88" s="145"/>
      <c r="D88" s="195">
        <v>0</v>
      </c>
      <c r="E88" s="191">
        <v>0</v>
      </c>
    </row>
    <row r="89" spans="1:5" ht="15.75">
      <c r="A89" s="145"/>
      <c r="B89" s="10" t="s">
        <v>83</v>
      </c>
      <c r="C89" s="145"/>
      <c r="D89" s="195">
        <v>0</v>
      </c>
      <c r="E89" s="191">
        <v>0</v>
      </c>
    </row>
    <row r="90" spans="1:5" ht="15.75">
      <c r="A90" s="145"/>
      <c r="B90" s="10" t="s">
        <v>84</v>
      </c>
      <c r="C90" s="145"/>
      <c r="D90" s="195">
        <v>0.41167278587818146</v>
      </c>
      <c r="E90" s="191">
        <v>0.41167278587818146</v>
      </c>
    </row>
    <row r="91" spans="1:5" ht="15.75">
      <c r="A91" s="145"/>
      <c r="B91" s="10" t="s">
        <v>85</v>
      </c>
      <c r="C91" s="145"/>
      <c r="D91" s="195">
        <v>21372771.750083223</v>
      </c>
      <c r="E91" s="191">
        <v>15942693.775944194</v>
      </c>
    </row>
    <row r="92" spans="1:5" ht="15.75">
      <c r="A92" s="144"/>
      <c r="B92" s="211" t="s">
        <v>86</v>
      </c>
      <c r="C92" s="145"/>
      <c r="D92" s="147">
        <f>D78+D79</f>
        <v>439507239.547997</v>
      </c>
      <c r="E92" s="147">
        <f>E78+E79+0.5</f>
        <v>436108519.83671534</v>
      </c>
    </row>
    <row r="93" spans="2:5" ht="15.75">
      <c r="B93" s="230"/>
      <c r="C93" s="231"/>
      <c r="D93" s="143"/>
      <c r="E93" s="143"/>
    </row>
    <row r="94" spans="4:8" ht="15.75">
      <c r="D94" s="315" t="s">
        <v>87</v>
      </c>
      <c r="E94" s="315"/>
      <c r="F94" s="6"/>
      <c r="G94" s="6"/>
      <c r="H94" s="6"/>
    </row>
    <row r="95" spans="4:8" ht="15.75">
      <c r="D95" s="315" t="s">
        <v>88</v>
      </c>
      <c r="E95" s="315"/>
      <c r="F95" s="6"/>
      <c r="G95" s="6"/>
      <c r="H95" s="6"/>
    </row>
    <row r="96" spans="2:8" ht="15.75">
      <c r="B96" s="1"/>
      <c r="C96" s="7"/>
      <c r="D96" s="7"/>
      <c r="F96" s="6"/>
      <c r="G96" s="6"/>
      <c r="H96" s="6"/>
    </row>
    <row r="97" spans="6:8" ht="15.75">
      <c r="F97" s="6"/>
      <c r="G97" s="6"/>
      <c r="H97" s="6"/>
    </row>
    <row r="98" spans="6:8" ht="15.75">
      <c r="F98" s="6"/>
      <c r="G98" s="6"/>
      <c r="H98" s="6"/>
    </row>
    <row r="99" spans="6:8" ht="15.75">
      <c r="F99" s="6"/>
      <c r="G99" s="6"/>
      <c r="H99" s="6"/>
    </row>
    <row r="100" spans="6:8" ht="15.75">
      <c r="F100" s="6"/>
      <c r="G100" s="6"/>
      <c r="H100" s="6"/>
    </row>
    <row r="101" spans="6:8" ht="15.75">
      <c r="F101" s="6"/>
      <c r="G101" s="6"/>
      <c r="H101" s="6"/>
    </row>
    <row r="102" spans="6:8" ht="15.75">
      <c r="F102" s="6"/>
      <c r="G102" s="6"/>
      <c r="H102" s="6"/>
    </row>
  </sheetData>
  <sheetProtection/>
  <mergeCells count="6">
    <mergeCell ref="D94:E94"/>
    <mergeCell ref="D95:E95"/>
    <mergeCell ref="D46:E46"/>
    <mergeCell ref="D47:E47"/>
    <mergeCell ref="A1:E1"/>
    <mergeCell ref="A49:E49"/>
  </mergeCells>
  <printOptions horizontalCentered="1"/>
  <pageMargins left="0.7" right="0.7" top="0.75" bottom="0.75" header="0.3" footer="0.3"/>
  <pageSetup horizontalDpi="600" verticalDpi="600" orientation="portrait" scale="88" r:id="rId1"/>
  <rowBreaks count="1" manualBreakCount="1">
    <brk id="47" max="255" man="1"/>
  </rowBreaks>
  <ignoredErrors>
    <ignoredError sqref="D34:E34 D17:E17 D56:E56 D69:E69" formulaRange="1"/>
  </ignoredErrors>
</worksheet>
</file>

<file path=xl/worksheets/sheet3.xml><?xml version="1.0" encoding="utf-8"?>
<worksheet xmlns="http://schemas.openxmlformats.org/spreadsheetml/2006/main" xmlns:r="http://schemas.openxmlformats.org/officeDocument/2006/relationships">
  <sheetPr>
    <tabColor theme="1"/>
  </sheetPr>
  <dimension ref="A2:D32"/>
  <sheetViews>
    <sheetView view="pageBreakPreview" zoomScaleSheetLayoutView="100" zoomScalePageLayoutView="0" workbookViewId="0" topLeftCell="A31">
      <selection activeCell="E1" sqref="E1:I16384"/>
    </sheetView>
  </sheetViews>
  <sheetFormatPr defaultColWidth="9.140625" defaultRowHeight="15"/>
  <cols>
    <col min="1" max="1" width="42.00390625" style="8" customWidth="1"/>
    <col min="2" max="2" width="15.8515625" style="30" customWidth="1"/>
    <col min="3" max="3" width="12.8515625" style="30" bestFit="1" customWidth="1"/>
    <col min="4" max="16384" width="9.140625" style="8" customWidth="1"/>
  </cols>
  <sheetData>
    <row r="2" spans="1:2" ht="15.75">
      <c r="A2" s="318" t="s">
        <v>309</v>
      </c>
      <c r="B2" s="318"/>
    </row>
    <row r="3" spans="1:2" ht="15.75">
      <c r="A3" s="41"/>
      <c r="B3" s="39"/>
    </row>
    <row r="4" spans="1:3" ht="15.75">
      <c r="A4" s="32" t="s">
        <v>152</v>
      </c>
      <c r="B4" s="42">
        <v>2013</v>
      </c>
      <c r="C4" s="42">
        <v>2012</v>
      </c>
    </row>
    <row r="5" spans="1:3" ht="15.75">
      <c r="A5" s="43" t="s">
        <v>153</v>
      </c>
      <c r="B5" s="34">
        <v>293014267</v>
      </c>
      <c r="C5" s="34">
        <v>247333777</v>
      </c>
    </row>
    <row r="6" spans="1:3" ht="15.75">
      <c r="A6" s="43" t="s">
        <v>148</v>
      </c>
      <c r="B6" s="34">
        <v>600000</v>
      </c>
      <c r="C6" s="34">
        <v>1380000</v>
      </c>
    </row>
    <row r="7" spans="1:3" ht="15.75">
      <c r="A7" s="169" t="s">
        <v>154</v>
      </c>
      <c r="B7" s="170">
        <f>SUM(B5:B6)</f>
        <v>293614267</v>
      </c>
      <c r="C7" s="170">
        <f>SUM(C5:C6)</f>
        <v>248713777</v>
      </c>
    </row>
    <row r="8" spans="1:3" ht="15.75">
      <c r="A8" s="171" t="s">
        <v>344</v>
      </c>
      <c r="B8" s="74">
        <v>129596595.2956465</v>
      </c>
      <c r="C8" s="74">
        <v>104702832</v>
      </c>
    </row>
    <row r="9" spans="1:3" ht="15.75">
      <c r="A9" s="171" t="s">
        <v>335</v>
      </c>
      <c r="B9" s="74">
        <v>93206702.77666667</v>
      </c>
      <c r="C9" s="74">
        <v>98600172</v>
      </c>
    </row>
    <row r="10" spans="1:3" ht="15.75">
      <c r="A10" s="44" t="s">
        <v>342</v>
      </c>
      <c r="B10" s="45">
        <f>B7-B8-B9</f>
        <v>70810968.92768684</v>
      </c>
      <c r="C10" s="45">
        <f>C7-C8-C9</f>
        <v>45410773</v>
      </c>
    </row>
    <row r="11" spans="1:3" ht="15.75">
      <c r="A11" s="168" t="s">
        <v>155</v>
      </c>
      <c r="B11" s="74"/>
      <c r="C11" s="74"/>
    </row>
    <row r="12" spans="1:3" ht="15.75">
      <c r="A12" s="31" t="s">
        <v>156</v>
      </c>
      <c r="B12" s="34">
        <v>10432000</v>
      </c>
      <c r="C12" s="34">
        <v>13781791</v>
      </c>
    </row>
    <row r="13" spans="1:3" ht="15.75">
      <c r="A13" s="31" t="s">
        <v>157</v>
      </c>
      <c r="B13" s="34">
        <v>1742143.9999999998</v>
      </c>
      <c r="C13" s="34">
        <v>2063712</v>
      </c>
    </row>
    <row r="14" spans="1:3" ht="15.75">
      <c r="A14" s="31" t="s">
        <v>158</v>
      </c>
      <c r="B14" s="34">
        <v>3028954.19107678</v>
      </c>
      <c r="C14" s="34">
        <v>1472115</v>
      </c>
    </row>
    <row r="15" spans="1:3" ht="15.75">
      <c r="A15" s="31" t="s">
        <v>159</v>
      </c>
      <c r="B15" s="34">
        <v>369927.60000000003</v>
      </c>
      <c r="C15" s="34">
        <v>211141</v>
      </c>
    </row>
    <row r="16" spans="1:3" ht="15.75">
      <c r="A16" s="31" t="s">
        <v>160</v>
      </c>
      <c r="B16" s="34">
        <v>24524055.58</v>
      </c>
      <c r="C16" s="34">
        <v>5434178</v>
      </c>
    </row>
    <row r="17" spans="1:4" ht="15.75">
      <c r="A17" s="31" t="s">
        <v>337</v>
      </c>
      <c r="B17" s="34">
        <v>1013536.1409000001</v>
      </c>
      <c r="C17" s="34">
        <v>1223474</v>
      </c>
      <c r="D17" s="40"/>
    </row>
    <row r="18" spans="1:3" ht="15.75">
      <c r="A18" s="31" t="s">
        <v>338</v>
      </c>
      <c r="B18" s="34">
        <v>2600000</v>
      </c>
      <c r="C18" s="34">
        <v>0</v>
      </c>
    </row>
    <row r="19" spans="1:3" ht="15.75">
      <c r="A19" s="31" t="s">
        <v>339</v>
      </c>
      <c r="B19" s="34">
        <v>233967</v>
      </c>
      <c r="C19" s="34">
        <v>138667</v>
      </c>
    </row>
    <row r="20" spans="1:3" ht="15.75">
      <c r="A20" s="31" t="s">
        <v>161</v>
      </c>
      <c r="B20" s="34">
        <v>493734</v>
      </c>
      <c r="C20" s="34">
        <v>431762</v>
      </c>
    </row>
    <row r="21" spans="1:3" ht="15.75">
      <c r="A21" s="31" t="s">
        <v>340</v>
      </c>
      <c r="B21" s="34">
        <v>489837</v>
      </c>
      <c r="C21" s="34">
        <f>360321+311016</f>
        <v>671337</v>
      </c>
    </row>
    <row r="22" spans="1:3" ht="15.75">
      <c r="A22" s="31" t="s">
        <v>341</v>
      </c>
      <c r="B22" s="34">
        <v>546000</v>
      </c>
      <c r="C22" s="34">
        <v>430900</v>
      </c>
    </row>
    <row r="23" spans="1:3" ht="15.75">
      <c r="A23" s="33" t="s">
        <v>145</v>
      </c>
      <c r="B23" s="35">
        <v>381691</v>
      </c>
      <c r="C23" s="34">
        <v>97514</v>
      </c>
    </row>
    <row r="24" spans="1:3" ht="15.75">
      <c r="A24" s="167" t="s">
        <v>343</v>
      </c>
      <c r="B24" s="172">
        <f>SUM(B12:B23)</f>
        <v>45855846.51197678</v>
      </c>
      <c r="C24" s="172">
        <f>SUM(C12:C23)</f>
        <v>25956591</v>
      </c>
    </row>
    <row r="25" spans="1:3" ht="15.75">
      <c r="A25" s="44" t="s">
        <v>162</v>
      </c>
      <c r="B25" s="45">
        <f>B10-B24</f>
        <v>24955122.41571006</v>
      </c>
      <c r="C25" s="45">
        <f>C10-C24</f>
        <v>19454182</v>
      </c>
    </row>
    <row r="26" spans="1:3" ht="15.75">
      <c r="A26" s="31" t="s">
        <v>163</v>
      </c>
      <c r="B26" s="34">
        <v>1207598</v>
      </c>
      <c r="C26" s="34">
        <v>1740078</v>
      </c>
    </row>
    <row r="27" spans="1:3" ht="15.75">
      <c r="A27" s="44" t="s">
        <v>164</v>
      </c>
      <c r="B27" s="45">
        <f>B25-B26</f>
        <v>23747524.41571006</v>
      </c>
      <c r="C27" s="45">
        <f>C25-C26</f>
        <v>17714104</v>
      </c>
    </row>
    <row r="28" spans="1:3" ht="15.75">
      <c r="A28" s="46" t="s">
        <v>165</v>
      </c>
      <c r="B28" s="36">
        <f>B27*0.1</f>
        <v>2374752.441571006</v>
      </c>
      <c r="C28" s="36">
        <f>C27*0.1</f>
        <v>1771410.4000000001</v>
      </c>
    </row>
    <row r="29" spans="1:3" ht="15.75">
      <c r="A29" s="44" t="s">
        <v>166</v>
      </c>
      <c r="B29" s="45">
        <f>B27-B28</f>
        <v>21372771.974139057</v>
      </c>
      <c r="C29" s="45">
        <f>C27-C28</f>
        <v>15942693.6</v>
      </c>
    </row>
    <row r="31" spans="2:3" ht="15.75">
      <c r="B31" s="319" t="s">
        <v>87</v>
      </c>
      <c r="C31" s="319"/>
    </row>
    <row r="32" spans="2:3" ht="15.75">
      <c r="B32" s="319" t="s">
        <v>88</v>
      </c>
      <c r="C32" s="319"/>
    </row>
  </sheetData>
  <sheetProtection/>
  <mergeCells count="3">
    <mergeCell ref="A2:B2"/>
    <mergeCell ref="B31:C31"/>
    <mergeCell ref="B32:C32"/>
  </mergeCells>
  <printOptions horizontalCentered="1"/>
  <pageMargins left="0.7" right="0.7" top="0.75" bottom="0.75" header="0.3" footer="0.3"/>
  <pageSetup horizontalDpi="600" verticalDpi="600" orientation="portrait" r:id="rId1"/>
  <ignoredErrors>
    <ignoredError sqref="B7:C7" formulaRange="1"/>
    <ignoredError sqref="B28:C28" formula="1"/>
  </ignoredErrors>
</worksheet>
</file>

<file path=xl/worksheets/sheet4.xml><?xml version="1.0" encoding="utf-8"?>
<worksheet xmlns="http://schemas.openxmlformats.org/spreadsheetml/2006/main" xmlns:r="http://schemas.openxmlformats.org/officeDocument/2006/relationships">
  <sheetPr>
    <tabColor rgb="FFC00000"/>
  </sheetPr>
  <dimension ref="A2:C207"/>
  <sheetViews>
    <sheetView view="pageBreakPreview" zoomScale="91" zoomScaleSheetLayoutView="91" workbookViewId="0" topLeftCell="A58">
      <selection activeCell="F7" sqref="F7"/>
    </sheetView>
  </sheetViews>
  <sheetFormatPr defaultColWidth="9.140625" defaultRowHeight="15"/>
  <cols>
    <col min="1" max="1" width="5.140625" style="128" customWidth="1"/>
    <col min="2" max="2" width="51.7109375" style="128" customWidth="1"/>
    <col min="3" max="3" width="15.8515625" style="129" customWidth="1"/>
    <col min="4" max="16384" width="9.140625" style="128" customWidth="1"/>
  </cols>
  <sheetData>
    <row r="2" spans="1:3" ht="15.75">
      <c r="A2" s="320" t="s">
        <v>307</v>
      </c>
      <c r="B2" s="320"/>
      <c r="C2" s="320"/>
    </row>
    <row r="3" spans="1:2" ht="15.75">
      <c r="A3" s="157"/>
      <c r="B3" s="157"/>
    </row>
    <row r="4" spans="1:3" ht="15.75">
      <c r="A4" s="130"/>
      <c r="B4" s="159" t="s">
        <v>116</v>
      </c>
      <c r="C4" s="160" t="s">
        <v>308</v>
      </c>
    </row>
    <row r="5" spans="1:3" ht="15.75">
      <c r="A5" s="130"/>
      <c r="B5" s="159" t="s">
        <v>117</v>
      </c>
      <c r="C5" s="160"/>
    </row>
    <row r="6" spans="1:3" ht="15.75">
      <c r="A6" s="130"/>
      <c r="B6" s="134" t="s">
        <v>118</v>
      </c>
      <c r="C6" s="132">
        <v>225858735.4037332</v>
      </c>
    </row>
    <row r="7" spans="1:3" ht="15.75">
      <c r="A7" s="130"/>
      <c r="B7" s="134" t="s">
        <v>119</v>
      </c>
      <c r="C7" s="132">
        <v>2084370</v>
      </c>
    </row>
    <row r="8" spans="1:3" ht="15.75">
      <c r="A8" s="130"/>
      <c r="B8" s="134" t="s">
        <v>120</v>
      </c>
      <c r="C8" s="131">
        <v>689250</v>
      </c>
    </row>
    <row r="9" spans="1:3" ht="15.75">
      <c r="A9" s="130"/>
      <c r="B9" s="173" t="s">
        <v>121</v>
      </c>
      <c r="C9" s="45">
        <f>SUM(C6:C8)</f>
        <v>228632355.4037332</v>
      </c>
    </row>
    <row r="10" spans="1:3" ht="15.75">
      <c r="A10" s="130"/>
      <c r="B10" s="173" t="s">
        <v>122</v>
      </c>
      <c r="C10" s="45">
        <f>1572334</f>
        <v>1572334</v>
      </c>
    </row>
    <row r="11" spans="1:3" ht="15.75">
      <c r="A11" s="130"/>
      <c r="B11" s="174" t="s">
        <v>123</v>
      </c>
      <c r="C11" s="45">
        <v>93206702.7766667</v>
      </c>
    </row>
    <row r="12" spans="1:3" ht="15.75">
      <c r="A12" s="130"/>
      <c r="B12" s="174" t="s">
        <v>124</v>
      </c>
      <c r="C12" s="45">
        <f>SUM(C13:C19)</f>
        <v>29777323.3209</v>
      </c>
    </row>
    <row r="13" spans="1:3" ht="15.75">
      <c r="A13" s="130"/>
      <c r="B13" s="130" t="s">
        <v>125</v>
      </c>
      <c r="C13" s="131">
        <v>369927.6</v>
      </c>
    </row>
    <row r="14" spans="1:3" ht="15.75">
      <c r="A14" s="130"/>
      <c r="B14" s="130" t="s">
        <v>126</v>
      </c>
      <c r="C14" s="131">
        <v>24524055.58</v>
      </c>
    </row>
    <row r="15" spans="1:3" ht="15.75">
      <c r="A15" s="130"/>
      <c r="B15" s="134" t="s">
        <v>322</v>
      </c>
      <c r="C15" s="132">
        <v>1013536.1409</v>
      </c>
    </row>
    <row r="16" spans="1:3" ht="15.75">
      <c r="A16" s="130"/>
      <c r="B16" s="130" t="s">
        <v>336</v>
      </c>
      <c r="C16" s="132">
        <v>2600000</v>
      </c>
    </row>
    <row r="17" spans="1:3" ht="15.75">
      <c r="A17" s="130"/>
      <c r="B17" s="134" t="s">
        <v>127</v>
      </c>
      <c r="C17" s="131">
        <v>233967</v>
      </c>
    </row>
    <row r="18" spans="1:3" ht="15.75">
      <c r="A18" s="130"/>
      <c r="B18" s="130" t="s">
        <v>323</v>
      </c>
      <c r="C18" s="131">
        <v>489837</v>
      </c>
    </row>
    <row r="19" spans="1:3" ht="15.75">
      <c r="A19" s="130"/>
      <c r="B19" s="130" t="s">
        <v>324</v>
      </c>
      <c r="C19" s="132">
        <v>546000</v>
      </c>
    </row>
    <row r="20" spans="1:3" ht="15.75">
      <c r="A20" s="130"/>
      <c r="B20" s="130"/>
      <c r="C20" s="131"/>
    </row>
    <row r="21" spans="1:3" ht="15.75">
      <c r="A21" s="130"/>
      <c r="B21" s="174" t="s">
        <v>128</v>
      </c>
      <c r="C21" s="45">
        <f>C9-C10-C11-C12</f>
        <v>104075995.3061665</v>
      </c>
    </row>
    <row r="22" spans="1:3" ht="15.75">
      <c r="A22" s="130"/>
      <c r="B22" s="174" t="s">
        <v>129</v>
      </c>
      <c r="C22" s="166">
        <v>27435599.98948</v>
      </c>
    </row>
    <row r="23" spans="1:3" ht="15.75">
      <c r="A23" s="130"/>
      <c r="B23" s="174" t="s">
        <v>130</v>
      </c>
      <c r="C23" s="166">
        <f>1915000</f>
        <v>1915000</v>
      </c>
    </row>
    <row r="24" spans="1:3" ht="15.75">
      <c r="A24" s="130"/>
      <c r="B24" s="174" t="s">
        <v>131</v>
      </c>
      <c r="C24" s="45">
        <f>C21+C22-C23</f>
        <v>129596595.2956465</v>
      </c>
    </row>
    <row r="25" spans="1:3" ht="15.75">
      <c r="A25" s="130"/>
      <c r="B25" s="161"/>
      <c r="C25" s="131"/>
    </row>
    <row r="26" spans="1:3" ht="15.75">
      <c r="A26" s="130"/>
      <c r="B26" s="159" t="s">
        <v>132</v>
      </c>
      <c r="C26" s="160" t="s">
        <v>308</v>
      </c>
    </row>
    <row r="27" spans="1:3" ht="15.75">
      <c r="A27" s="130"/>
      <c r="B27" s="159"/>
      <c r="C27" s="131"/>
    </row>
    <row r="28" spans="1:3" ht="15.75">
      <c r="A28" s="130"/>
      <c r="B28" s="162" t="s">
        <v>133</v>
      </c>
      <c r="C28" s="156">
        <f>C24</f>
        <v>129596595.2956465</v>
      </c>
    </row>
    <row r="29" spans="1:3" ht="15.75">
      <c r="A29" s="130"/>
      <c r="B29" s="161" t="s">
        <v>134</v>
      </c>
      <c r="C29" s="163">
        <f>C11</f>
        <v>93206702.7766667</v>
      </c>
    </row>
    <row r="30" spans="1:3" ht="15.75">
      <c r="A30" s="130"/>
      <c r="B30" s="161" t="s">
        <v>135</v>
      </c>
      <c r="C30" s="163">
        <f>SUM(C31:C32)</f>
        <v>12174144</v>
      </c>
    </row>
    <row r="31" spans="1:3" ht="15.75">
      <c r="A31" s="130"/>
      <c r="B31" s="134" t="s">
        <v>136</v>
      </c>
      <c r="C31" s="132">
        <v>10432000</v>
      </c>
    </row>
    <row r="32" spans="1:3" ht="15.75">
      <c r="A32" s="130"/>
      <c r="B32" s="134" t="s">
        <v>137</v>
      </c>
      <c r="C32" s="132">
        <v>1742143.9999999998</v>
      </c>
    </row>
    <row r="33" spans="1:3" ht="15.75">
      <c r="A33" s="130"/>
      <c r="B33" s="161" t="s">
        <v>138</v>
      </c>
      <c r="C33" s="163">
        <f>SUM(C34:C35)</f>
        <v>3028954.19107678</v>
      </c>
    </row>
    <row r="34" spans="1:3" ht="15.75">
      <c r="A34" s="130"/>
      <c r="B34" s="134" t="s">
        <v>139</v>
      </c>
      <c r="C34" s="132">
        <f>1514477.09553839*2</f>
        <v>3028954.19107678</v>
      </c>
    </row>
    <row r="35" spans="1:3" ht="15.75">
      <c r="A35" s="130"/>
      <c r="B35" s="134" t="s">
        <v>140</v>
      </c>
      <c r="C35" s="132">
        <v>0</v>
      </c>
    </row>
    <row r="36" spans="1:3" ht="15.75">
      <c r="A36" s="130"/>
      <c r="B36" s="161" t="s">
        <v>141</v>
      </c>
      <c r="C36" s="163">
        <f>SUM(C37:C38)</f>
        <v>1701332</v>
      </c>
    </row>
    <row r="37" spans="1:3" ht="15.75">
      <c r="A37" s="130"/>
      <c r="B37" s="134" t="s">
        <v>142</v>
      </c>
      <c r="C37" s="132">
        <v>1207598</v>
      </c>
    </row>
    <row r="38" spans="1:3" ht="15.75">
      <c r="A38" s="130"/>
      <c r="B38" s="134" t="s">
        <v>143</v>
      </c>
      <c r="C38" s="132">
        <v>493734</v>
      </c>
    </row>
    <row r="39" spans="1:3" ht="15.75">
      <c r="A39" s="130"/>
      <c r="B39" s="161" t="s">
        <v>144</v>
      </c>
      <c r="C39" s="163">
        <f>SUM(C40:C40)</f>
        <v>381691</v>
      </c>
    </row>
    <row r="40" spans="1:3" ht="15.75">
      <c r="A40" s="130"/>
      <c r="B40" s="134" t="s">
        <v>145</v>
      </c>
      <c r="C40" s="132">
        <v>381691</v>
      </c>
    </row>
    <row r="41" spans="1:3" ht="15.75">
      <c r="A41" s="130"/>
      <c r="B41" s="161" t="s">
        <v>146</v>
      </c>
      <c r="C41" s="137">
        <f>SUM(C42:C48)</f>
        <v>29777323.3209</v>
      </c>
    </row>
    <row r="42" spans="1:3" ht="15.75">
      <c r="A42" s="130"/>
      <c r="B42" s="130" t="s">
        <v>125</v>
      </c>
      <c r="C42" s="132">
        <f aca="true" t="shared" si="0" ref="C42:C48">C13</f>
        <v>369927.6</v>
      </c>
    </row>
    <row r="43" spans="1:3" ht="15.75">
      <c r="A43" s="130"/>
      <c r="B43" s="130" t="s">
        <v>126</v>
      </c>
      <c r="C43" s="132">
        <f t="shared" si="0"/>
        <v>24524055.58</v>
      </c>
    </row>
    <row r="44" spans="1:3" ht="15.75">
      <c r="A44" s="130"/>
      <c r="B44" s="134" t="s">
        <v>322</v>
      </c>
      <c r="C44" s="132">
        <f t="shared" si="0"/>
        <v>1013536.1409</v>
      </c>
    </row>
    <row r="45" spans="1:3" ht="15.75">
      <c r="A45" s="130"/>
      <c r="B45" s="130" t="s">
        <v>321</v>
      </c>
      <c r="C45" s="132">
        <f t="shared" si="0"/>
        <v>2600000</v>
      </c>
    </row>
    <row r="46" spans="1:3" ht="15.75">
      <c r="A46" s="130"/>
      <c r="B46" s="134" t="s">
        <v>127</v>
      </c>
      <c r="C46" s="132">
        <f t="shared" si="0"/>
        <v>233967</v>
      </c>
    </row>
    <row r="47" spans="1:3" ht="15.75">
      <c r="A47" s="130"/>
      <c r="B47" s="130" t="s">
        <v>323</v>
      </c>
      <c r="C47" s="132">
        <f t="shared" si="0"/>
        <v>489837</v>
      </c>
    </row>
    <row r="48" spans="1:3" ht="15.75">
      <c r="A48" s="130"/>
      <c r="B48" s="130" t="s">
        <v>324</v>
      </c>
      <c r="C48" s="132">
        <f t="shared" si="0"/>
        <v>546000</v>
      </c>
    </row>
    <row r="49" spans="1:3" ht="15.75">
      <c r="A49" s="130"/>
      <c r="B49" s="308" t="s">
        <v>346</v>
      </c>
      <c r="C49" s="309">
        <f>C28+C29+C30+C33+C36+C39+C41</f>
        <v>269866742.58428997</v>
      </c>
    </row>
    <row r="50" spans="1:3" ht="15.75">
      <c r="A50" s="130"/>
      <c r="B50" s="161" t="s">
        <v>147</v>
      </c>
      <c r="C50" s="163"/>
    </row>
    <row r="51" spans="1:3" ht="15" customHeight="1">
      <c r="A51" s="132"/>
      <c r="B51" s="214" t="s">
        <v>356</v>
      </c>
      <c r="C51" s="131">
        <v>1000000</v>
      </c>
    </row>
    <row r="52" spans="1:3" ht="15" customHeight="1">
      <c r="A52" s="132"/>
      <c r="B52" s="215" t="s">
        <v>357</v>
      </c>
      <c r="C52" s="131">
        <v>315000</v>
      </c>
    </row>
    <row r="53" spans="1:3" ht="15" customHeight="1">
      <c r="A53" s="132"/>
      <c r="B53" s="136" t="s">
        <v>358</v>
      </c>
      <c r="C53" s="131">
        <v>3347354</v>
      </c>
    </row>
    <row r="54" spans="1:3" ht="15" customHeight="1">
      <c r="A54" s="132"/>
      <c r="B54" s="136" t="s">
        <v>359</v>
      </c>
      <c r="C54" s="131">
        <v>1500000</v>
      </c>
    </row>
    <row r="55" spans="1:3" ht="31.5">
      <c r="A55" s="132"/>
      <c r="B55" s="215" t="s">
        <v>351</v>
      </c>
      <c r="C55" s="131">
        <v>38686808</v>
      </c>
    </row>
    <row r="56" spans="1:3" ht="31.5">
      <c r="A56" s="132"/>
      <c r="B56" s="215" t="s">
        <v>350</v>
      </c>
      <c r="C56" s="131">
        <v>47995281</v>
      </c>
    </row>
    <row r="57" spans="1:3" ht="15" customHeight="1">
      <c r="A57" s="132"/>
      <c r="B57" s="216" t="s">
        <v>355</v>
      </c>
      <c r="C57" s="131">
        <v>4594820</v>
      </c>
    </row>
    <row r="58" spans="1:3" ht="15" customHeight="1">
      <c r="A58" s="132"/>
      <c r="B58" s="158" t="s">
        <v>354</v>
      </c>
      <c r="C58" s="131">
        <v>11020630</v>
      </c>
    </row>
    <row r="59" spans="1:3" ht="15" customHeight="1">
      <c r="A59" s="132"/>
      <c r="B59" s="215" t="s">
        <v>348</v>
      </c>
      <c r="C59" s="131">
        <v>28866100</v>
      </c>
    </row>
    <row r="60" spans="1:3" ht="15" customHeight="1">
      <c r="A60" s="132"/>
      <c r="B60" s="214" t="s">
        <v>349</v>
      </c>
      <c r="C60" s="150">
        <v>56050828</v>
      </c>
    </row>
    <row r="61" spans="1:3" ht="15" customHeight="1">
      <c r="A61" s="132"/>
      <c r="B61" s="213" t="s">
        <v>353</v>
      </c>
      <c r="C61" s="131">
        <v>2556750</v>
      </c>
    </row>
    <row r="62" spans="1:3" ht="15" customHeight="1">
      <c r="A62" s="132"/>
      <c r="B62" s="216" t="s">
        <v>352</v>
      </c>
      <c r="C62" s="131">
        <v>51351626</v>
      </c>
    </row>
    <row r="63" spans="1:3" ht="15" customHeight="1">
      <c r="A63" s="132"/>
      <c r="B63" s="214" t="s">
        <v>347</v>
      </c>
      <c r="C63" s="131">
        <v>44729070</v>
      </c>
    </row>
    <row r="64" spans="1:3" ht="15" customHeight="1">
      <c r="A64" s="132"/>
      <c r="B64" s="214" t="s">
        <v>360</v>
      </c>
      <c r="C64" s="131">
        <v>1000000</v>
      </c>
    </row>
    <row r="65" spans="1:3" ht="15.75">
      <c r="A65" s="130"/>
      <c r="B65" s="161" t="s">
        <v>326</v>
      </c>
      <c r="C65" s="163">
        <f>SUM(C51:C64)</f>
        <v>293014267</v>
      </c>
    </row>
    <row r="66" spans="1:3" ht="15.75">
      <c r="A66" s="130"/>
      <c r="B66" s="310" t="s">
        <v>148</v>
      </c>
      <c r="C66" s="311">
        <v>600000</v>
      </c>
    </row>
    <row r="67" spans="1:3" ht="15.75">
      <c r="A67" s="130"/>
      <c r="B67" s="161" t="s">
        <v>325</v>
      </c>
      <c r="C67" s="163">
        <f>SUM(C66)</f>
        <v>600000</v>
      </c>
    </row>
    <row r="68" spans="1:3" ht="15.75">
      <c r="A68" s="130"/>
      <c r="B68" s="161" t="s">
        <v>327</v>
      </c>
      <c r="C68" s="163">
        <f>C65+C67</f>
        <v>293614267</v>
      </c>
    </row>
    <row r="69" spans="1:3" ht="15.75">
      <c r="A69" s="130"/>
      <c r="B69" s="130"/>
      <c r="C69" s="131"/>
    </row>
    <row r="70" spans="1:3" ht="15.75">
      <c r="A70" s="130"/>
      <c r="B70" s="177" t="s">
        <v>149</v>
      </c>
      <c r="C70" s="164">
        <f>C68-C49</f>
        <v>23747524.415710032</v>
      </c>
    </row>
    <row r="71" spans="1:3" ht="15.75">
      <c r="A71" s="130"/>
      <c r="B71" s="177" t="s">
        <v>150</v>
      </c>
      <c r="C71" s="175">
        <f>C70*10%</f>
        <v>2374752.4415710033</v>
      </c>
    </row>
    <row r="72" spans="1:3" ht="15.75">
      <c r="A72" s="130"/>
      <c r="B72" s="177" t="s">
        <v>151</v>
      </c>
      <c r="C72" s="164">
        <f>C70-C71</f>
        <v>21372771.974139027</v>
      </c>
    </row>
    <row r="74" ht="15.75">
      <c r="C74" s="165" t="s">
        <v>87</v>
      </c>
    </row>
    <row r="75" ht="15.75">
      <c r="C75" s="176" t="s">
        <v>88</v>
      </c>
    </row>
    <row r="125" spans="1:3" s="148" customFormat="1" ht="15.75">
      <c r="A125" s="128"/>
      <c r="B125" s="128"/>
      <c r="C125" s="129"/>
    </row>
    <row r="126" spans="1:3" s="148" customFormat="1" ht="15.75">
      <c r="A126" s="128"/>
      <c r="B126" s="128"/>
      <c r="C126" s="129"/>
    </row>
    <row r="127" spans="1:3" s="149" customFormat="1" ht="15.75">
      <c r="A127" s="128"/>
      <c r="B127" s="128"/>
      <c r="C127" s="129"/>
    </row>
    <row r="128" spans="1:3" s="152" customFormat="1" ht="15.75">
      <c r="A128" s="128"/>
      <c r="B128" s="128"/>
      <c r="C128" s="129"/>
    </row>
    <row r="129" spans="1:3" s="152" customFormat="1" ht="15.75">
      <c r="A129" s="128"/>
      <c r="B129" s="128"/>
      <c r="C129" s="129"/>
    </row>
    <row r="130" spans="1:3" s="152" customFormat="1" ht="15.75">
      <c r="A130" s="128"/>
      <c r="B130" s="128"/>
      <c r="C130" s="129"/>
    </row>
    <row r="131" spans="1:3" s="153" customFormat="1" ht="15.75">
      <c r="A131" s="128"/>
      <c r="B131" s="128"/>
      <c r="C131" s="129"/>
    </row>
    <row r="132" spans="1:3" s="153" customFormat="1" ht="15.75">
      <c r="A132" s="128"/>
      <c r="B132" s="128"/>
      <c r="C132" s="129"/>
    </row>
    <row r="133" spans="1:3" s="153" customFormat="1" ht="15.75">
      <c r="A133" s="128"/>
      <c r="B133" s="128"/>
      <c r="C133" s="129"/>
    </row>
    <row r="134" spans="1:3" s="153" customFormat="1" ht="15.75">
      <c r="A134" s="128"/>
      <c r="B134" s="128"/>
      <c r="C134" s="129"/>
    </row>
    <row r="135" spans="1:3" s="153" customFormat="1" ht="15.75">
      <c r="A135" s="128"/>
      <c r="B135" s="128"/>
      <c r="C135" s="129"/>
    </row>
    <row r="136" spans="1:3" s="149" customFormat="1" ht="15.75">
      <c r="A136" s="128"/>
      <c r="B136" s="128"/>
      <c r="C136" s="129"/>
    </row>
    <row r="137" spans="1:3" s="149" customFormat="1" ht="15.75">
      <c r="A137" s="128"/>
      <c r="B137" s="128"/>
      <c r="C137" s="129"/>
    </row>
    <row r="138" spans="1:3" s="153" customFormat="1" ht="15.75">
      <c r="A138" s="128"/>
      <c r="B138" s="128"/>
      <c r="C138" s="129"/>
    </row>
    <row r="139" spans="1:3" s="153" customFormat="1" ht="15.75">
      <c r="A139" s="128"/>
      <c r="B139" s="128"/>
      <c r="C139" s="129"/>
    </row>
    <row r="140" spans="1:3" s="153" customFormat="1" ht="15.75">
      <c r="A140" s="128"/>
      <c r="B140" s="128"/>
      <c r="C140" s="129"/>
    </row>
    <row r="141" spans="1:3" s="153" customFormat="1" ht="15.75">
      <c r="A141" s="128"/>
      <c r="B141" s="128"/>
      <c r="C141" s="129"/>
    </row>
    <row r="142" spans="1:3" s="149" customFormat="1" ht="15.75">
      <c r="A142" s="128"/>
      <c r="B142" s="128"/>
      <c r="C142" s="129"/>
    </row>
    <row r="143" spans="1:3" s="152" customFormat="1" ht="15.75">
      <c r="A143" s="128"/>
      <c r="B143" s="128"/>
      <c r="C143" s="129"/>
    </row>
    <row r="144" spans="1:3" s="152" customFormat="1" ht="15.75">
      <c r="A144" s="128"/>
      <c r="B144" s="128"/>
      <c r="C144" s="129"/>
    </row>
    <row r="145" spans="1:3" s="152" customFormat="1" ht="15.75">
      <c r="A145" s="128"/>
      <c r="B145" s="128"/>
      <c r="C145" s="129"/>
    </row>
    <row r="146" spans="1:3" s="152" customFormat="1" ht="15.75">
      <c r="A146" s="128"/>
      <c r="B146" s="128"/>
      <c r="C146" s="129"/>
    </row>
    <row r="147" spans="1:3" s="152" customFormat="1" ht="15.75">
      <c r="A147" s="128"/>
      <c r="B147" s="128"/>
      <c r="C147" s="129"/>
    </row>
    <row r="148" spans="1:3" s="152" customFormat="1" ht="15.75">
      <c r="A148" s="128"/>
      <c r="B148" s="128"/>
      <c r="C148" s="129"/>
    </row>
    <row r="149" spans="1:3" s="152" customFormat="1" ht="15.75">
      <c r="A149" s="128"/>
      <c r="B149" s="128"/>
      <c r="C149" s="129"/>
    </row>
    <row r="150" spans="1:3" s="152" customFormat="1" ht="15.75">
      <c r="A150" s="128"/>
      <c r="B150" s="128"/>
      <c r="C150" s="129"/>
    </row>
    <row r="151" spans="1:3" s="152" customFormat="1" ht="15.75">
      <c r="A151" s="128"/>
      <c r="B151" s="128"/>
      <c r="C151" s="129"/>
    </row>
    <row r="152" spans="1:3" s="152" customFormat="1" ht="15.75">
      <c r="A152" s="128"/>
      <c r="B152" s="128"/>
      <c r="C152" s="129"/>
    </row>
    <row r="154" spans="1:3" s="155" customFormat="1" ht="15.75">
      <c r="A154" s="128"/>
      <c r="B154" s="128"/>
      <c r="C154" s="129"/>
    </row>
    <row r="200" spans="1:3" s="152" customFormat="1" ht="15.75">
      <c r="A200" s="128"/>
      <c r="B200" s="128"/>
      <c r="C200" s="129"/>
    </row>
    <row r="201" spans="1:3" s="153" customFormat="1" ht="15.75">
      <c r="A201" s="128"/>
      <c r="B201" s="128"/>
      <c r="C201" s="129"/>
    </row>
    <row r="202" spans="1:3" s="151" customFormat="1" ht="15.75" customHeight="1">
      <c r="A202" s="128"/>
      <c r="B202" s="128"/>
      <c r="C202" s="129"/>
    </row>
    <row r="203" spans="1:3" s="153" customFormat="1" ht="15.75">
      <c r="A203" s="128"/>
      <c r="B203" s="128"/>
      <c r="C203" s="129"/>
    </row>
    <row r="206" spans="1:3" s="149" customFormat="1" ht="15.75" customHeight="1">
      <c r="A206" s="128"/>
      <c r="B206" s="128"/>
      <c r="C206" s="129"/>
    </row>
    <row r="207" spans="1:3" s="152" customFormat="1" ht="15.75">
      <c r="A207" s="128"/>
      <c r="B207" s="128"/>
      <c r="C207" s="129"/>
    </row>
  </sheetData>
  <sheetProtection/>
  <mergeCells count="1">
    <mergeCell ref="A2:C2"/>
  </mergeCells>
  <printOptions horizontalCentered="1"/>
  <pageMargins left="0.7" right="0.7" top="0.75" bottom="0.75" header="0.3" footer="0.3"/>
  <pageSetup horizontalDpi="600" verticalDpi="600" orientation="portrait" scale="57" r:id="rId1"/>
  <rowBreaks count="1" manualBreakCount="1">
    <brk id="77" max="2" man="1"/>
  </rowBreaks>
</worksheet>
</file>

<file path=xl/worksheets/sheet5.xml><?xml version="1.0" encoding="utf-8"?>
<worksheet xmlns="http://schemas.openxmlformats.org/spreadsheetml/2006/main" xmlns:r="http://schemas.openxmlformats.org/officeDocument/2006/relationships">
  <sheetPr>
    <tabColor theme="1"/>
  </sheetPr>
  <dimension ref="A1:F40"/>
  <sheetViews>
    <sheetView view="pageBreakPreview" zoomScale="91" zoomScaleSheetLayoutView="91" zoomScalePageLayoutView="0" workbookViewId="0" topLeftCell="A1">
      <selection activeCell="C19" sqref="C19:C21"/>
    </sheetView>
  </sheetViews>
  <sheetFormatPr defaultColWidth="9.140625" defaultRowHeight="15"/>
  <cols>
    <col min="1" max="1" width="6.140625" style="8" customWidth="1"/>
    <col min="2" max="2" width="45.7109375" style="8" customWidth="1"/>
    <col min="3" max="3" width="15.8515625" style="16" customWidth="1"/>
    <col min="4" max="4" width="15.00390625" style="8" customWidth="1"/>
    <col min="5" max="5" width="9.140625" style="8" customWidth="1"/>
    <col min="6" max="6" width="13.421875" style="8" customWidth="1"/>
    <col min="7" max="7" width="12.421875" style="8" customWidth="1"/>
    <col min="8" max="16384" width="9.140625" style="8" customWidth="1"/>
  </cols>
  <sheetData>
    <row r="1" spans="1:4" ht="15.75">
      <c r="A1" s="316" t="s">
        <v>306</v>
      </c>
      <c r="B1" s="316"/>
      <c r="C1" s="316"/>
      <c r="D1" s="316"/>
    </row>
    <row r="2" spans="1:4" ht="15.75">
      <c r="A2" s="2"/>
      <c r="B2" s="2"/>
      <c r="C2" s="9"/>
      <c r="D2" s="2"/>
    </row>
    <row r="3" spans="1:4" ht="15.75">
      <c r="A3" s="2" t="s">
        <v>89</v>
      </c>
      <c r="B3" s="2"/>
      <c r="C3" s="9"/>
      <c r="D3" s="2"/>
    </row>
    <row r="4" spans="1:4" ht="15.75">
      <c r="A4" s="2"/>
      <c r="B4" s="2"/>
      <c r="C4" s="9"/>
      <c r="D4" s="2"/>
    </row>
    <row r="5" spans="1:4" ht="15.75">
      <c r="A5" s="10" t="s">
        <v>0</v>
      </c>
      <c r="B5" s="11" t="s">
        <v>90</v>
      </c>
      <c r="C5" s="12">
        <v>2013</v>
      </c>
      <c r="D5" s="12">
        <v>2012</v>
      </c>
    </row>
    <row r="6" spans="1:6" s="16" customFormat="1" ht="15.75">
      <c r="A6" s="13" t="s">
        <v>3</v>
      </c>
      <c r="B6" s="14" t="s">
        <v>91</v>
      </c>
      <c r="C6" s="15">
        <f>'Ardh-Shpen-Formati Stand-2013'!B5</f>
        <v>293014267</v>
      </c>
      <c r="D6" s="15">
        <v>247333776.5</v>
      </c>
      <c r="F6" s="8"/>
    </row>
    <row r="7" spans="1:6" s="16" customFormat="1" ht="15.75">
      <c r="A7" s="13">
        <v>2</v>
      </c>
      <c r="B7" s="14" t="s">
        <v>333</v>
      </c>
      <c r="C7" s="15">
        <v>0</v>
      </c>
      <c r="D7" s="15">
        <v>0</v>
      </c>
      <c r="F7" s="8"/>
    </row>
    <row r="8" spans="1:6" s="16" customFormat="1" ht="15.75">
      <c r="A8" s="13">
        <v>3</v>
      </c>
      <c r="B8" s="14" t="s">
        <v>92</v>
      </c>
      <c r="C8" s="15">
        <f>'Ardh-Shpen-Formati Stand-2013'!B6</f>
        <v>600000</v>
      </c>
      <c r="D8" s="15">
        <v>1380000</v>
      </c>
      <c r="F8" s="8"/>
    </row>
    <row r="9" spans="1:6" s="16" customFormat="1" ht="15.75">
      <c r="A9" s="13">
        <v>4</v>
      </c>
      <c r="B9" s="17" t="s">
        <v>332</v>
      </c>
      <c r="C9" s="18">
        <v>-25520600</v>
      </c>
      <c r="D9" s="18">
        <v>10558060</v>
      </c>
      <c r="F9" s="8"/>
    </row>
    <row r="10" spans="1:6" s="16" customFormat="1" ht="15.75">
      <c r="A10" s="13">
        <v>5</v>
      </c>
      <c r="B10" s="14" t="s">
        <v>331</v>
      </c>
      <c r="C10" s="19">
        <v>-104075995.306166</v>
      </c>
      <c r="D10" s="19">
        <v>-115260891.7</v>
      </c>
      <c r="F10" s="8"/>
    </row>
    <row r="11" spans="1:6" s="16" customFormat="1" ht="15.75">
      <c r="A11" s="13">
        <v>6</v>
      </c>
      <c r="B11" s="20" t="s">
        <v>93</v>
      </c>
      <c r="C11" s="21"/>
      <c r="D11" s="21"/>
      <c r="F11" s="8"/>
    </row>
    <row r="12" spans="1:6" s="16" customFormat="1" ht="15.75">
      <c r="A12" s="13"/>
      <c r="B12" s="22" t="s">
        <v>94</v>
      </c>
      <c r="C12" s="23">
        <v>-10432000</v>
      </c>
      <c r="D12" s="23">
        <v>-13781790.81</v>
      </c>
      <c r="F12" s="8"/>
    </row>
    <row r="13" spans="1:6" s="16" customFormat="1" ht="15.75">
      <c r="A13" s="13"/>
      <c r="B13" s="22" t="s">
        <v>95</v>
      </c>
      <c r="C13" s="23">
        <v>-1742143.9999999998</v>
      </c>
      <c r="D13" s="23">
        <v>-2063712.019</v>
      </c>
      <c r="F13" s="8"/>
    </row>
    <row r="14" spans="1:6" s="16" customFormat="1" ht="15.75">
      <c r="A14" s="13">
        <v>7</v>
      </c>
      <c r="B14" s="24" t="s">
        <v>96</v>
      </c>
      <c r="C14" s="15"/>
      <c r="D14" s="15"/>
      <c r="F14" s="8"/>
    </row>
    <row r="15" spans="1:6" s="16" customFormat="1" ht="15.75">
      <c r="A15" s="13"/>
      <c r="B15" s="25" t="s">
        <v>97</v>
      </c>
      <c r="C15" s="18">
        <f>-'Analiza-Ardh-Shpenz.2013'!C34</f>
        <v>-3028954.19107678</v>
      </c>
      <c r="D15" s="18">
        <v>-1472115</v>
      </c>
      <c r="F15" s="8"/>
    </row>
    <row r="16" spans="1:6" s="16" customFormat="1" ht="15.75">
      <c r="A16" s="13"/>
      <c r="B16" s="25" t="s">
        <v>334</v>
      </c>
      <c r="C16" s="18"/>
      <c r="D16" s="18"/>
      <c r="F16" s="8"/>
    </row>
    <row r="17" spans="1:6" s="16" customFormat="1" ht="15.75">
      <c r="A17" s="13">
        <v>8</v>
      </c>
      <c r="B17" s="24" t="s">
        <v>98</v>
      </c>
      <c r="C17" s="18"/>
      <c r="D17" s="18"/>
      <c r="F17" s="8"/>
    </row>
    <row r="18" spans="1:6" s="16" customFormat="1" ht="15.75">
      <c r="A18" s="13"/>
      <c r="B18" s="25" t="s">
        <v>335</v>
      </c>
      <c r="C18" s="18">
        <f>-'Analiza-Ardh-Shpenz.2013'!C29</f>
        <v>-93206702.7766667</v>
      </c>
      <c r="D18" s="18">
        <v>-98600172.4</v>
      </c>
      <c r="F18" s="8"/>
    </row>
    <row r="19" spans="1:6" s="16" customFormat="1" ht="15.75">
      <c r="A19" s="13"/>
      <c r="B19" s="26" t="s">
        <v>330</v>
      </c>
      <c r="C19" s="18">
        <f>-'Analiza-Ardh-Shpenz.2013'!C41</f>
        <v>-29777323.3209</v>
      </c>
      <c r="D19" s="18">
        <v>-5956335.092</v>
      </c>
      <c r="F19" s="8"/>
    </row>
    <row r="20" spans="1:6" s="16" customFormat="1" ht="31.5">
      <c r="A20" s="13"/>
      <c r="B20" s="26" t="s">
        <v>99</v>
      </c>
      <c r="C20" s="18"/>
      <c r="D20" s="18">
        <v>-2153361.219</v>
      </c>
      <c r="F20" s="8"/>
    </row>
    <row r="21" spans="1:6" s="16" customFormat="1" ht="15.75">
      <c r="A21" s="13">
        <v>9</v>
      </c>
      <c r="B21" s="25" t="s">
        <v>100</v>
      </c>
      <c r="C21" s="18">
        <f>-'Analiza-Ardh-Shpenz.2013'!C40</f>
        <v>-381691</v>
      </c>
      <c r="D21" s="18">
        <v>-97514</v>
      </c>
      <c r="F21" s="8"/>
    </row>
    <row r="22" spans="1:6" s="16" customFormat="1" ht="15.75">
      <c r="A22" s="13"/>
      <c r="B22" s="14"/>
      <c r="C22" s="18"/>
      <c r="D22" s="18"/>
      <c r="F22" s="8"/>
    </row>
    <row r="23" spans="1:4" s="16" customFormat="1" ht="15.75">
      <c r="A23" s="13">
        <v>10</v>
      </c>
      <c r="B23" s="24" t="s">
        <v>101</v>
      </c>
      <c r="C23" s="27">
        <f>SUM(C9:C22)</f>
        <v>-268165410.59480947</v>
      </c>
      <c r="D23" s="27">
        <f>SUM(D9:D22)</f>
        <v>-228827832.24000004</v>
      </c>
    </row>
    <row r="24" spans="1:4" s="16" customFormat="1" ht="15.75">
      <c r="A24" s="13">
        <v>11</v>
      </c>
      <c r="B24" s="24" t="s">
        <v>102</v>
      </c>
      <c r="C24" s="27">
        <f>C6+C7+C8+C23</f>
        <v>25448856.405190527</v>
      </c>
      <c r="D24" s="27">
        <f>D6+D7+D8+D23</f>
        <v>19885944.25999996</v>
      </c>
    </row>
    <row r="25" spans="1:4" s="16" customFormat="1" ht="15.75">
      <c r="A25" s="13">
        <v>12</v>
      </c>
      <c r="B25" s="25" t="s">
        <v>103</v>
      </c>
      <c r="C25" s="13"/>
      <c r="D25" s="13"/>
    </row>
    <row r="26" spans="1:4" s="16" customFormat="1" ht="15.75">
      <c r="A26" s="13">
        <v>13</v>
      </c>
      <c r="B26" s="25" t="s">
        <v>104</v>
      </c>
      <c r="C26" s="18"/>
      <c r="D26" s="18"/>
    </row>
    <row r="27" spans="1:4" s="16" customFormat="1" ht="15.75">
      <c r="A27" s="13">
        <v>14</v>
      </c>
      <c r="B27" s="25" t="s">
        <v>105</v>
      </c>
      <c r="C27" s="21"/>
      <c r="D27" s="21"/>
    </row>
    <row r="28" spans="1:4" s="16" customFormat="1" ht="15.75">
      <c r="A28" s="13"/>
      <c r="B28" s="25" t="s">
        <v>106</v>
      </c>
      <c r="C28" s="21"/>
      <c r="D28" s="21"/>
    </row>
    <row r="29" spans="1:4" s="16" customFormat="1" ht="15.75">
      <c r="A29" s="13"/>
      <c r="B29" s="25" t="s">
        <v>107</v>
      </c>
      <c r="C29" s="28">
        <v>-1207598</v>
      </c>
      <c r="D29" s="28">
        <v>-1740078</v>
      </c>
    </row>
    <row r="30" spans="1:4" s="16" customFormat="1" ht="15.75">
      <c r="A30" s="13"/>
      <c r="B30" s="25" t="s">
        <v>108</v>
      </c>
      <c r="C30" s="28">
        <v>-493734</v>
      </c>
      <c r="D30" s="28">
        <v>-431762</v>
      </c>
    </row>
    <row r="31" spans="1:4" s="16" customFormat="1" ht="15.75">
      <c r="A31" s="13"/>
      <c r="B31" s="25" t="s">
        <v>109</v>
      </c>
      <c r="C31" s="21"/>
      <c r="D31" s="21"/>
    </row>
    <row r="32" spans="1:4" s="16" customFormat="1" ht="15.75">
      <c r="A32" s="13"/>
      <c r="B32" s="25" t="s">
        <v>110</v>
      </c>
      <c r="C32" s="19"/>
      <c r="D32" s="19"/>
    </row>
    <row r="33" spans="1:4" s="16" customFormat="1" ht="15.75">
      <c r="A33" s="13">
        <v>15</v>
      </c>
      <c r="B33" s="24" t="s">
        <v>111</v>
      </c>
      <c r="C33" s="15">
        <f>SUM(C25:C30)</f>
        <v>-1701332</v>
      </c>
      <c r="D33" s="15">
        <f>SUM(D25:D30)</f>
        <v>-2171840</v>
      </c>
    </row>
    <row r="34" spans="1:4" s="16" customFormat="1" ht="15.75">
      <c r="A34" s="13">
        <v>16</v>
      </c>
      <c r="B34" s="24" t="s">
        <v>112</v>
      </c>
      <c r="C34" s="27">
        <f>C24+C33</f>
        <v>23747524.405190527</v>
      </c>
      <c r="D34" s="27">
        <f>D24+D33</f>
        <v>17714104.25999996</v>
      </c>
    </row>
    <row r="35" spans="1:4" s="16" customFormat="1" ht="15.75">
      <c r="A35" s="13">
        <v>17</v>
      </c>
      <c r="B35" s="25" t="s">
        <v>113</v>
      </c>
      <c r="C35" s="18">
        <f>C34*10%</f>
        <v>2374752.440519053</v>
      </c>
      <c r="D35" s="18">
        <f>D34*10%</f>
        <v>1771410.4259999963</v>
      </c>
    </row>
    <row r="36" spans="1:4" s="16" customFormat="1" ht="15.75">
      <c r="A36" s="13">
        <v>18</v>
      </c>
      <c r="B36" s="24" t="s">
        <v>114</v>
      </c>
      <c r="C36" s="15">
        <f>C34-C35</f>
        <v>21372771.964671474</v>
      </c>
      <c r="D36" s="15">
        <f>D34-D35</f>
        <v>15942693.833999965</v>
      </c>
    </row>
    <row r="37" spans="1:4" s="16" customFormat="1" ht="15.75">
      <c r="A37" s="13">
        <v>19</v>
      </c>
      <c r="B37" s="25" t="s">
        <v>115</v>
      </c>
      <c r="C37" s="13"/>
      <c r="D37" s="13"/>
    </row>
    <row r="38" spans="1:2" ht="15.75">
      <c r="A38" s="2"/>
      <c r="B38" s="2"/>
    </row>
    <row r="39" spans="3:4" ht="15.75">
      <c r="C39" s="321" t="s">
        <v>87</v>
      </c>
      <c r="D39" s="321"/>
    </row>
    <row r="40" spans="3:4" ht="15.75">
      <c r="C40" s="318" t="s">
        <v>88</v>
      </c>
      <c r="D40" s="318"/>
    </row>
  </sheetData>
  <sheetProtection/>
  <mergeCells count="3">
    <mergeCell ref="A1:D1"/>
    <mergeCell ref="C39:D39"/>
    <mergeCell ref="C40:D40"/>
  </mergeCells>
  <printOptions horizontalCentered="1"/>
  <pageMargins left="0.7" right="0.7" top="0.75" bottom="0.75" header="0.3" footer="0.3"/>
  <pageSetup horizontalDpi="600" verticalDpi="600" orientation="portrait" r:id="rId1"/>
  <ignoredErrors>
    <ignoredError sqref="D23" formulaRange="1"/>
  </ignoredErrors>
</worksheet>
</file>

<file path=xl/worksheets/sheet6.xml><?xml version="1.0" encoding="utf-8"?>
<worksheet xmlns="http://schemas.openxmlformats.org/spreadsheetml/2006/main" xmlns:r="http://schemas.openxmlformats.org/officeDocument/2006/relationships">
  <sheetPr>
    <tabColor rgb="FFC00000"/>
  </sheetPr>
  <dimension ref="A2:T9"/>
  <sheetViews>
    <sheetView view="pageBreakPreview" zoomScaleSheetLayoutView="100" workbookViewId="0" topLeftCell="A1">
      <selection activeCell="A5" sqref="A5"/>
    </sheetView>
  </sheetViews>
  <sheetFormatPr defaultColWidth="9.140625" defaultRowHeight="15"/>
  <cols>
    <col min="1" max="1" width="40.8515625" style="8" customWidth="1"/>
    <col min="2" max="2" width="9.140625" style="138" customWidth="1"/>
    <col min="3" max="3" width="11.00390625" style="8" customWidth="1"/>
    <col min="4" max="4" width="13.28125" style="40" bestFit="1" customWidth="1"/>
    <col min="5" max="5" width="9.140625" style="8" customWidth="1"/>
    <col min="6" max="6" width="16.00390625" style="8" customWidth="1"/>
    <col min="7" max="7" width="9.57421875" style="8" bestFit="1" customWidth="1"/>
    <col min="8" max="8" width="15.00390625" style="8" customWidth="1"/>
    <col min="9" max="16384" width="9.140625" style="8" customWidth="1"/>
  </cols>
  <sheetData>
    <row r="2" spans="1:4" ht="15.75">
      <c r="A2" s="318" t="s">
        <v>379</v>
      </c>
      <c r="B2" s="318"/>
      <c r="C2" s="318"/>
      <c r="D2" s="318"/>
    </row>
    <row r="4" spans="1:4" ht="15.75" customHeight="1">
      <c r="A4" s="42" t="s">
        <v>261</v>
      </c>
      <c r="B4" s="42" t="s">
        <v>300</v>
      </c>
      <c r="C4" s="42" t="s">
        <v>301</v>
      </c>
      <c r="D4" s="42" t="s">
        <v>303</v>
      </c>
    </row>
    <row r="5" spans="1:20" s="135" customFormat="1" ht="15.75" customHeight="1">
      <c r="A5" s="140" t="s">
        <v>304</v>
      </c>
      <c r="B5" s="139" t="s">
        <v>305</v>
      </c>
      <c r="C5" s="141"/>
      <c r="D5" s="141">
        <v>1914999.9894799888</v>
      </c>
      <c r="E5" s="8"/>
      <c r="F5" s="8"/>
      <c r="G5" s="8"/>
      <c r="H5" s="8"/>
      <c r="I5" s="8"/>
      <c r="J5" s="8"/>
      <c r="K5" s="8"/>
      <c r="L5" s="8"/>
      <c r="M5" s="8"/>
      <c r="N5" s="8"/>
      <c r="O5" s="8"/>
      <c r="P5" s="8"/>
      <c r="Q5" s="8"/>
      <c r="R5" s="8"/>
      <c r="S5" s="8"/>
      <c r="T5" s="8"/>
    </row>
    <row r="6" spans="1:4" ht="15.75" customHeight="1">
      <c r="A6" s="46" t="s">
        <v>297</v>
      </c>
      <c r="B6" s="142"/>
      <c r="C6" s="31"/>
      <c r="D6" s="36">
        <f>SUM(D5:D5)</f>
        <v>1914999.9894799888</v>
      </c>
    </row>
    <row r="8" spans="3:4" ht="15.75">
      <c r="C8" s="322" t="s">
        <v>87</v>
      </c>
      <c r="D8" s="322"/>
    </row>
    <row r="9" spans="3:4" ht="15.75">
      <c r="C9" s="323" t="s">
        <v>88</v>
      </c>
      <c r="D9" s="323"/>
    </row>
  </sheetData>
  <sheetProtection/>
  <mergeCells count="3">
    <mergeCell ref="A2:D2"/>
    <mergeCell ref="C8:D8"/>
    <mergeCell ref="C9:D9"/>
  </mergeCells>
  <printOptions horizontalCentered="1"/>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1"/>
  </sheetPr>
  <dimension ref="A1:K57"/>
  <sheetViews>
    <sheetView zoomScalePageLayoutView="0" workbookViewId="0" topLeftCell="A37">
      <selection activeCell="L34" sqref="L34"/>
    </sheetView>
  </sheetViews>
  <sheetFormatPr defaultColWidth="9.140625" defaultRowHeight="15"/>
  <cols>
    <col min="1" max="1" width="5.00390625" style="8" customWidth="1"/>
    <col min="2" max="2" width="15.57421875" style="8" customWidth="1"/>
    <col min="3" max="3" width="13.421875" style="8" hidden="1" customWidth="1"/>
    <col min="4" max="4" width="12.8515625" style="8" hidden="1" customWidth="1"/>
    <col min="5" max="5" width="11.28125" style="8" hidden="1" customWidth="1"/>
    <col min="6" max="6" width="14.421875" style="8" bestFit="1" customWidth="1"/>
    <col min="7" max="7" width="14.421875" style="8" customWidth="1"/>
    <col min="8" max="8" width="13.28125" style="8" customWidth="1"/>
    <col min="9" max="9" width="12.421875" style="8" bestFit="1" customWidth="1"/>
    <col min="10" max="10" width="12.28125" style="8" customWidth="1"/>
    <col min="11" max="16384" width="9.140625" style="8" customWidth="1"/>
  </cols>
  <sheetData>
    <row r="1" ht="15.75">
      <c r="A1" s="255" t="s">
        <v>390</v>
      </c>
    </row>
    <row r="2" ht="15.75">
      <c r="A2" s="29" t="s">
        <v>391</v>
      </c>
    </row>
    <row r="3" ht="15.75">
      <c r="A3" s="48"/>
    </row>
    <row r="4" spans="1:9" ht="15.75">
      <c r="A4" s="326" t="s">
        <v>411</v>
      </c>
      <c r="B4" s="326"/>
      <c r="C4" s="326"/>
      <c r="D4" s="326"/>
      <c r="E4" s="326"/>
      <c r="F4" s="326"/>
      <c r="G4" s="326"/>
      <c r="H4" s="326"/>
      <c r="I4" s="326"/>
    </row>
    <row r="6" spans="1:9" ht="15.75">
      <c r="A6" s="324" t="s">
        <v>0</v>
      </c>
      <c r="B6" s="324" t="s">
        <v>261</v>
      </c>
      <c r="C6" s="282" t="s">
        <v>392</v>
      </c>
      <c r="D6" s="324" t="s">
        <v>408</v>
      </c>
      <c r="E6" s="324" t="s">
        <v>409</v>
      </c>
      <c r="F6" s="282" t="s">
        <v>392</v>
      </c>
      <c r="G6" s="324" t="s">
        <v>406</v>
      </c>
      <c r="H6" s="324" t="s">
        <v>407</v>
      </c>
      <c r="I6" s="283" t="s">
        <v>392</v>
      </c>
    </row>
    <row r="7" spans="1:9" ht="15.75">
      <c r="A7" s="325"/>
      <c r="B7" s="325"/>
      <c r="C7" s="284" t="s">
        <v>393</v>
      </c>
      <c r="D7" s="325"/>
      <c r="E7" s="325"/>
      <c r="F7" s="284" t="s">
        <v>403</v>
      </c>
      <c r="G7" s="325"/>
      <c r="H7" s="325"/>
      <c r="I7" s="285" t="s">
        <v>404</v>
      </c>
    </row>
    <row r="8" spans="1:9" ht="15.75">
      <c r="A8" s="256">
        <v>1</v>
      </c>
      <c r="B8" s="37" t="s">
        <v>394</v>
      </c>
      <c r="C8" s="257">
        <v>80059800</v>
      </c>
      <c r="D8" s="5"/>
      <c r="E8" s="31"/>
      <c r="F8" s="258">
        <f>C8+D8-E8</f>
        <v>80059800</v>
      </c>
      <c r="G8" s="258"/>
      <c r="H8" s="31"/>
      <c r="I8" s="34">
        <f>F8+G8-H8</f>
        <v>80059800</v>
      </c>
    </row>
    <row r="9" spans="1:9" ht="15.75">
      <c r="A9" s="256">
        <v>2</v>
      </c>
      <c r="B9" s="37" t="s">
        <v>395</v>
      </c>
      <c r="C9" s="257">
        <v>134043553.56630899</v>
      </c>
      <c r="D9" s="35"/>
      <c r="E9" s="258"/>
      <c r="F9" s="258">
        <f aca="true" t="shared" si="0" ref="F9:F17">C9+D9-E9</f>
        <v>134043553.56630899</v>
      </c>
      <c r="G9" s="258"/>
      <c r="H9" s="31"/>
      <c r="I9" s="34">
        <f aca="true" t="shared" si="1" ref="I9:I17">F9+G9-H9</f>
        <v>134043553.56630899</v>
      </c>
    </row>
    <row r="10" spans="1:9" ht="15.75">
      <c r="A10" s="256">
        <v>3</v>
      </c>
      <c r="B10" s="37" t="s">
        <v>396</v>
      </c>
      <c r="C10" s="257">
        <v>21395097.003676753</v>
      </c>
      <c r="D10" s="35">
        <v>1798373</v>
      </c>
      <c r="E10" s="35">
        <v>1084042</v>
      </c>
      <c r="F10" s="258">
        <f t="shared" si="0"/>
        <v>22109428.003676753</v>
      </c>
      <c r="G10" s="258"/>
      <c r="H10" s="34">
        <f>F10*10%</f>
        <v>2210942.8003676753</v>
      </c>
      <c r="I10" s="34">
        <f t="shared" si="1"/>
        <v>19898485.203309078</v>
      </c>
    </row>
    <row r="11" spans="1:9" ht="15.75">
      <c r="A11" s="256">
        <v>4</v>
      </c>
      <c r="B11" s="37" t="s">
        <v>397</v>
      </c>
      <c r="C11" s="257">
        <v>7352525.000009622</v>
      </c>
      <c r="D11" s="35"/>
      <c r="E11" s="35">
        <f>C11*5%</f>
        <v>367626.25000048114</v>
      </c>
      <c r="F11" s="258">
        <f t="shared" si="0"/>
        <v>6984898.750009141</v>
      </c>
      <c r="G11" s="258"/>
      <c r="H11" s="34">
        <f aca="true" t="shared" si="2" ref="H11:H17">F11*10%</f>
        <v>698489.8750009141</v>
      </c>
      <c r="I11" s="34">
        <f t="shared" si="1"/>
        <v>6286408.875008227</v>
      </c>
    </row>
    <row r="12" spans="1:9" ht="15.75">
      <c r="A12" s="256">
        <v>5</v>
      </c>
      <c r="B12" s="37" t="s">
        <v>302</v>
      </c>
      <c r="C12" s="257"/>
      <c r="D12" s="35">
        <v>520981</v>
      </c>
      <c r="E12" s="35"/>
      <c r="F12" s="258">
        <f t="shared" si="0"/>
        <v>520981</v>
      </c>
      <c r="G12" s="258"/>
      <c r="H12" s="34">
        <f t="shared" si="2"/>
        <v>52098.100000000006</v>
      </c>
      <c r="I12" s="34">
        <f t="shared" si="1"/>
        <v>468882.9</v>
      </c>
    </row>
    <row r="13" spans="1:9" ht="15.75">
      <c r="A13" s="256">
        <v>6</v>
      </c>
      <c r="B13" s="37" t="s">
        <v>398</v>
      </c>
      <c r="C13" s="257">
        <v>362392.6729670671</v>
      </c>
      <c r="D13" s="35"/>
      <c r="E13" s="35">
        <v>11611</v>
      </c>
      <c r="F13" s="258">
        <f t="shared" si="0"/>
        <v>350781.6729670671</v>
      </c>
      <c r="G13" s="258">
        <v>122334</v>
      </c>
      <c r="H13" s="34">
        <f t="shared" si="2"/>
        <v>35078.16729670671</v>
      </c>
      <c r="I13" s="34">
        <f t="shared" si="1"/>
        <v>438037.5056703604</v>
      </c>
    </row>
    <row r="14" spans="1:9" ht="15.75">
      <c r="A14" s="256">
        <v>7</v>
      </c>
      <c r="B14" s="37" t="s">
        <v>399</v>
      </c>
      <c r="C14" s="257">
        <v>332289</v>
      </c>
      <c r="D14" s="35"/>
      <c r="E14" s="35">
        <v>8836</v>
      </c>
      <c r="F14" s="258">
        <f t="shared" si="0"/>
        <v>323453</v>
      </c>
      <c r="G14" s="258"/>
      <c r="H14" s="34">
        <f t="shared" si="2"/>
        <v>32345.300000000003</v>
      </c>
      <c r="I14" s="34">
        <f t="shared" si="1"/>
        <v>291107.7</v>
      </c>
    </row>
    <row r="15" spans="1:9" ht="15.75">
      <c r="A15" s="256">
        <v>8</v>
      </c>
      <c r="B15" s="37" t="s">
        <v>405</v>
      </c>
      <c r="C15" s="257">
        <v>0</v>
      </c>
      <c r="D15" s="35"/>
      <c r="E15" s="31"/>
      <c r="F15" s="258">
        <f t="shared" si="0"/>
        <v>0</v>
      </c>
      <c r="G15" s="258">
        <v>1450000</v>
      </c>
      <c r="H15" s="34">
        <f t="shared" si="2"/>
        <v>0</v>
      </c>
      <c r="I15" s="34">
        <f t="shared" si="1"/>
        <v>1450000</v>
      </c>
    </row>
    <row r="16" spans="1:9" ht="15.75">
      <c r="A16" s="256">
        <v>9</v>
      </c>
      <c r="B16" s="31"/>
      <c r="C16" s="257">
        <v>0</v>
      </c>
      <c r="D16" s="31"/>
      <c r="E16" s="31"/>
      <c r="F16" s="258">
        <f t="shared" si="0"/>
        <v>0</v>
      </c>
      <c r="G16" s="258"/>
      <c r="H16" s="34">
        <f t="shared" si="2"/>
        <v>0</v>
      </c>
      <c r="I16" s="34">
        <f t="shared" si="1"/>
        <v>0</v>
      </c>
    </row>
    <row r="17" spans="1:9" ht="15.75">
      <c r="A17" s="256">
        <v>10</v>
      </c>
      <c r="B17" s="31"/>
      <c r="C17" s="257">
        <v>0</v>
      </c>
      <c r="D17" s="31"/>
      <c r="E17" s="31"/>
      <c r="F17" s="258">
        <f t="shared" si="0"/>
        <v>0</v>
      </c>
      <c r="G17" s="258"/>
      <c r="H17" s="34">
        <f t="shared" si="2"/>
        <v>0</v>
      </c>
      <c r="I17" s="34">
        <f t="shared" si="1"/>
        <v>0</v>
      </c>
    </row>
    <row r="18" spans="1:9" ht="16.5" thickBot="1">
      <c r="A18" s="259"/>
      <c r="B18" s="260" t="s">
        <v>400</v>
      </c>
      <c r="C18" s="261">
        <f aca="true" t="shared" si="3" ref="C18:I18">SUM(C8:C17)</f>
        <v>243545657.24296242</v>
      </c>
      <c r="D18" s="261">
        <f t="shared" si="3"/>
        <v>2319354</v>
      </c>
      <c r="E18" s="261">
        <f t="shared" si="3"/>
        <v>1472115.250000481</v>
      </c>
      <c r="F18" s="261">
        <f t="shared" si="3"/>
        <v>244392895.99296194</v>
      </c>
      <c r="G18" s="261">
        <f t="shared" si="3"/>
        <v>1572334</v>
      </c>
      <c r="H18" s="261">
        <f t="shared" si="3"/>
        <v>3028954.242665296</v>
      </c>
      <c r="I18" s="261">
        <f t="shared" si="3"/>
        <v>242936275.75029665</v>
      </c>
    </row>
    <row r="20" spans="6:7" ht="15.75">
      <c r="F20" s="30"/>
      <c r="G20" s="30"/>
    </row>
    <row r="21" spans="1:9" ht="15.75">
      <c r="A21" s="326" t="s">
        <v>410</v>
      </c>
      <c r="B21" s="326"/>
      <c r="C21" s="326"/>
      <c r="D21" s="326"/>
      <c r="E21" s="326"/>
      <c r="F21" s="326"/>
      <c r="G21" s="326"/>
      <c r="H21" s="326"/>
      <c r="I21" s="326"/>
    </row>
    <row r="23" spans="1:9" ht="15.75">
      <c r="A23" s="324" t="s">
        <v>0</v>
      </c>
      <c r="B23" s="324" t="s">
        <v>261</v>
      </c>
      <c r="C23" s="282" t="s">
        <v>392</v>
      </c>
      <c r="D23" s="324" t="s">
        <v>408</v>
      </c>
      <c r="E23" s="324" t="s">
        <v>409</v>
      </c>
      <c r="F23" s="282" t="s">
        <v>392</v>
      </c>
      <c r="G23" s="324" t="s">
        <v>406</v>
      </c>
      <c r="H23" s="324" t="s">
        <v>407</v>
      </c>
      <c r="I23" s="282" t="s">
        <v>392</v>
      </c>
    </row>
    <row r="24" spans="1:9" ht="15.75">
      <c r="A24" s="325"/>
      <c r="B24" s="325"/>
      <c r="C24" s="284" t="s">
        <v>393</v>
      </c>
      <c r="D24" s="325"/>
      <c r="E24" s="325"/>
      <c r="F24" s="284" t="s">
        <v>403</v>
      </c>
      <c r="G24" s="325"/>
      <c r="H24" s="325"/>
      <c r="I24" s="284" t="s">
        <v>404</v>
      </c>
    </row>
    <row r="25" spans="1:9" ht="15.75">
      <c r="A25" s="256">
        <v>1</v>
      </c>
      <c r="B25" s="37" t="s">
        <v>394</v>
      </c>
      <c r="C25" s="257">
        <v>0</v>
      </c>
      <c r="D25" s="31"/>
      <c r="E25" s="31"/>
      <c r="F25" s="258">
        <f aca="true" t="shared" si="4" ref="F25:F34">C25+D25-E25</f>
        <v>0</v>
      </c>
      <c r="G25" s="31"/>
      <c r="H25" s="31"/>
      <c r="I25" s="258">
        <f>F25+G25-H25</f>
        <v>0</v>
      </c>
    </row>
    <row r="26" spans="1:9" ht="15.75">
      <c r="A26" s="256">
        <v>2</v>
      </c>
      <c r="B26" s="37" t="s">
        <v>401</v>
      </c>
      <c r="C26" s="257">
        <v>0</v>
      </c>
      <c r="D26" s="31"/>
      <c r="E26" s="31"/>
      <c r="F26" s="258">
        <f t="shared" si="4"/>
        <v>0</v>
      </c>
      <c r="G26" s="31"/>
      <c r="H26" s="31"/>
      <c r="I26" s="258">
        <f aca="true" t="shared" si="5" ref="I26:I34">F26+G26-H26</f>
        <v>0</v>
      </c>
    </row>
    <row r="27" spans="1:9" ht="15.75">
      <c r="A27" s="256">
        <v>3</v>
      </c>
      <c r="B27" s="37" t="s">
        <v>402</v>
      </c>
      <c r="C27" s="34">
        <v>6796744.491715835</v>
      </c>
      <c r="D27" s="257">
        <f>E10</f>
        <v>1084042</v>
      </c>
      <c r="E27" s="31"/>
      <c r="F27" s="258">
        <f t="shared" si="4"/>
        <v>7880786.491715835</v>
      </c>
      <c r="G27" s="34">
        <v>2210942.8003676753</v>
      </c>
      <c r="H27" s="31"/>
      <c r="I27" s="258">
        <f t="shared" si="5"/>
        <v>10091729.292083511</v>
      </c>
    </row>
    <row r="28" spans="1:9" ht="15.75">
      <c r="A28" s="256">
        <v>4</v>
      </c>
      <c r="B28" s="37" t="s">
        <v>397</v>
      </c>
      <c r="C28" s="34">
        <v>2674628.504365788</v>
      </c>
      <c r="D28" s="257">
        <f>E11</f>
        <v>367626.25000048114</v>
      </c>
      <c r="E28" s="31"/>
      <c r="F28" s="258">
        <f t="shared" si="4"/>
        <v>3042254.754366269</v>
      </c>
      <c r="G28" s="34">
        <v>750587.975000914</v>
      </c>
      <c r="H28" s="31"/>
      <c r="I28" s="258">
        <f t="shared" si="5"/>
        <v>3792842.7293671826</v>
      </c>
    </row>
    <row r="29" spans="1:9" ht="15.75">
      <c r="A29" s="256">
        <v>5</v>
      </c>
      <c r="B29" s="37" t="s">
        <v>398</v>
      </c>
      <c r="C29" s="34">
        <v>89958.47492233291</v>
      </c>
      <c r="D29" s="257">
        <f>E13</f>
        <v>11611</v>
      </c>
      <c r="E29" s="31"/>
      <c r="F29" s="258">
        <f t="shared" si="4"/>
        <v>101569.47492233291</v>
      </c>
      <c r="G29" s="34">
        <v>35078.16729670671</v>
      </c>
      <c r="H29" s="31"/>
      <c r="I29" s="258">
        <f t="shared" si="5"/>
        <v>136647.6422190396</v>
      </c>
    </row>
    <row r="30" spans="1:9" ht="15.75">
      <c r="A30" s="256">
        <v>6</v>
      </c>
      <c r="B30" s="37" t="s">
        <v>399</v>
      </c>
      <c r="C30" s="34">
        <v>270974.12834260054</v>
      </c>
      <c r="D30" s="257">
        <f>E14</f>
        <v>8836</v>
      </c>
      <c r="E30" s="31"/>
      <c r="F30" s="258">
        <f t="shared" si="4"/>
        <v>279810.12834260054</v>
      </c>
      <c r="G30" s="34">
        <v>32345.300000000003</v>
      </c>
      <c r="H30" s="31"/>
      <c r="I30" s="258">
        <f t="shared" si="5"/>
        <v>312155.4283426005</v>
      </c>
    </row>
    <row r="31" spans="1:9" ht="15.75">
      <c r="A31" s="256">
        <v>7</v>
      </c>
      <c r="B31" s="31"/>
      <c r="C31" s="31"/>
      <c r="D31" s="31"/>
      <c r="E31" s="31"/>
      <c r="F31" s="258">
        <f t="shared" si="4"/>
        <v>0</v>
      </c>
      <c r="G31" s="31"/>
      <c r="H31" s="31"/>
      <c r="I31" s="258">
        <f t="shared" si="5"/>
        <v>0</v>
      </c>
    </row>
    <row r="32" spans="1:9" ht="15.75">
      <c r="A32" s="262"/>
      <c r="B32" s="257"/>
      <c r="C32" s="257">
        <v>0</v>
      </c>
      <c r="D32" s="31"/>
      <c r="E32" s="31"/>
      <c r="F32" s="258">
        <f t="shared" si="4"/>
        <v>0</v>
      </c>
      <c r="G32" s="31"/>
      <c r="H32" s="31"/>
      <c r="I32" s="258">
        <f t="shared" si="5"/>
        <v>0</v>
      </c>
    </row>
    <row r="33" spans="1:9" ht="15.75">
      <c r="A33" s="262"/>
      <c r="B33" s="257"/>
      <c r="C33" s="257">
        <v>0</v>
      </c>
      <c r="D33" s="31"/>
      <c r="E33" s="31"/>
      <c r="F33" s="258">
        <f t="shared" si="4"/>
        <v>0</v>
      </c>
      <c r="G33" s="31"/>
      <c r="H33" s="31"/>
      <c r="I33" s="258">
        <f t="shared" si="5"/>
        <v>0</v>
      </c>
    </row>
    <row r="34" spans="1:9" ht="15.75">
      <c r="A34" s="262"/>
      <c r="B34" s="257"/>
      <c r="C34" s="257">
        <v>0</v>
      </c>
      <c r="D34" s="31"/>
      <c r="E34" s="31"/>
      <c r="F34" s="258">
        <f t="shared" si="4"/>
        <v>0</v>
      </c>
      <c r="G34" s="31"/>
      <c r="H34" s="31"/>
      <c r="I34" s="258">
        <f t="shared" si="5"/>
        <v>0</v>
      </c>
    </row>
    <row r="35" spans="1:9" ht="16.5" thickBot="1">
      <c r="A35" s="263"/>
      <c r="B35" s="264"/>
      <c r="C35" s="264">
        <f>SUM(C25:C34)+1</f>
        <v>9832306.599346558</v>
      </c>
      <c r="D35" s="264">
        <f>SUM(D25:D34)+1</f>
        <v>1472116.250000481</v>
      </c>
      <c r="E35" s="264"/>
      <c r="F35" s="264">
        <f>SUM(F25:F34)+1</f>
        <v>11304421.849347038</v>
      </c>
      <c r="G35" s="264">
        <f>SUM(G25:G34)+1</f>
        <v>3028955.2426652955</v>
      </c>
      <c r="H35" s="264"/>
      <c r="I35" s="264">
        <f>SUM(I25:I34)+1</f>
        <v>14333376.092012336</v>
      </c>
    </row>
    <row r="36" ht="15.75">
      <c r="C36" s="265"/>
    </row>
    <row r="38" spans="1:9" ht="15.75">
      <c r="A38" s="327" t="s">
        <v>412</v>
      </c>
      <c r="B38" s="327"/>
      <c r="C38" s="327"/>
      <c r="D38" s="327"/>
      <c r="E38" s="327"/>
      <c r="F38" s="327"/>
      <c r="G38" s="327"/>
      <c r="H38" s="327"/>
      <c r="I38" s="327"/>
    </row>
    <row r="40" spans="1:9" ht="15.75">
      <c r="A40" s="324" t="s">
        <v>0</v>
      </c>
      <c r="B40" s="324" t="s">
        <v>261</v>
      </c>
      <c r="C40" s="282" t="s">
        <v>392</v>
      </c>
      <c r="D40" s="324" t="s">
        <v>408</v>
      </c>
      <c r="E40" s="324" t="s">
        <v>409</v>
      </c>
      <c r="F40" s="282" t="s">
        <v>392</v>
      </c>
      <c r="G40" s="324" t="s">
        <v>406</v>
      </c>
      <c r="H40" s="324" t="s">
        <v>407</v>
      </c>
      <c r="I40" s="282" t="s">
        <v>392</v>
      </c>
    </row>
    <row r="41" spans="1:9" ht="15.75">
      <c r="A41" s="325"/>
      <c r="B41" s="325"/>
      <c r="C41" s="284">
        <v>40908</v>
      </c>
      <c r="D41" s="325"/>
      <c r="E41" s="325"/>
      <c r="F41" s="284" t="s">
        <v>403</v>
      </c>
      <c r="G41" s="325"/>
      <c r="H41" s="325"/>
      <c r="I41" s="284" t="s">
        <v>404</v>
      </c>
    </row>
    <row r="42" spans="1:9" ht="15.75">
      <c r="A42" s="256">
        <v>1</v>
      </c>
      <c r="B42" s="37" t="s">
        <v>394</v>
      </c>
      <c r="C42" s="266">
        <v>80059800</v>
      </c>
      <c r="D42" s="5"/>
      <c r="E42" s="31"/>
      <c r="F42" s="267">
        <f>C42+D42-E42</f>
        <v>80059800</v>
      </c>
      <c r="G42" s="267"/>
      <c r="H42" s="31"/>
      <c r="I42" s="287">
        <f>F42+G42-H42</f>
        <v>80059800</v>
      </c>
    </row>
    <row r="43" spans="1:11" ht="15.75">
      <c r="A43" s="256">
        <v>2</v>
      </c>
      <c r="B43" s="37" t="s">
        <v>401</v>
      </c>
      <c r="C43" s="266">
        <v>134043553.56630899</v>
      </c>
      <c r="D43" s="31"/>
      <c r="E43" s="31"/>
      <c r="F43" s="267">
        <f aca="true" t="shared" si="6" ref="F43:F48">C43+D43-E43</f>
        <v>134043553.56630899</v>
      </c>
      <c r="G43" s="267"/>
      <c r="H43" s="31"/>
      <c r="I43" s="287">
        <f aca="true" t="shared" si="7" ref="I43:I51">F43+G43-H43</f>
        <v>134043553.56630899</v>
      </c>
      <c r="J43" s="268"/>
      <c r="K43" s="268"/>
    </row>
    <row r="44" spans="1:11" ht="15.75">
      <c r="A44" s="256">
        <v>3</v>
      </c>
      <c r="B44" s="37" t="s">
        <v>402</v>
      </c>
      <c r="C44" s="266">
        <v>21395097.003676753</v>
      </c>
      <c r="D44" s="35">
        <f>D10</f>
        <v>1798373</v>
      </c>
      <c r="E44" s="35">
        <v>1084042</v>
      </c>
      <c r="F44" s="267">
        <f t="shared" si="6"/>
        <v>22109428.003676753</v>
      </c>
      <c r="G44" s="267"/>
      <c r="H44" s="34">
        <f>H10</f>
        <v>2210942.8003676753</v>
      </c>
      <c r="I44" s="287">
        <f t="shared" si="7"/>
        <v>19898485.203309078</v>
      </c>
      <c r="J44" s="268"/>
      <c r="K44" s="268"/>
    </row>
    <row r="45" spans="1:11" ht="15.75">
      <c r="A45" s="256">
        <v>4</v>
      </c>
      <c r="B45" s="37" t="s">
        <v>397</v>
      </c>
      <c r="C45" s="266">
        <v>7352525.000009622</v>
      </c>
      <c r="D45" s="35"/>
      <c r="E45" s="35">
        <v>367626.25000048114</v>
      </c>
      <c r="F45" s="267">
        <f t="shared" si="6"/>
        <v>6984898.750009141</v>
      </c>
      <c r="G45" s="267"/>
      <c r="H45" s="34">
        <f>H11</f>
        <v>698489.8750009141</v>
      </c>
      <c r="I45" s="287">
        <f t="shared" si="7"/>
        <v>6286408.875008227</v>
      </c>
      <c r="J45" s="268"/>
      <c r="K45" s="268"/>
    </row>
    <row r="46" spans="1:11" ht="15.75">
      <c r="A46" s="256">
        <v>5</v>
      </c>
      <c r="B46" s="37" t="s">
        <v>302</v>
      </c>
      <c r="C46" s="266"/>
      <c r="D46" s="35">
        <f>D12</f>
        <v>520981</v>
      </c>
      <c r="E46" s="35"/>
      <c r="F46" s="267">
        <f t="shared" si="6"/>
        <v>520981</v>
      </c>
      <c r="G46" s="267"/>
      <c r="H46" s="34">
        <f>H12</f>
        <v>52098.100000000006</v>
      </c>
      <c r="I46" s="287">
        <f t="shared" si="7"/>
        <v>468882.9</v>
      </c>
      <c r="J46" s="268"/>
      <c r="K46" s="268"/>
    </row>
    <row r="47" spans="1:11" ht="15.75">
      <c r="A47" s="256">
        <v>6</v>
      </c>
      <c r="B47" s="37" t="s">
        <v>398</v>
      </c>
      <c r="C47" s="266">
        <v>362392.6729670671</v>
      </c>
      <c r="D47" s="35"/>
      <c r="E47" s="35">
        <v>11611</v>
      </c>
      <c r="F47" s="267">
        <f t="shared" si="6"/>
        <v>350781.6729670671</v>
      </c>
      <c r="G47" s="267">
        <v>122334</v>
      </c>
      <c r="H47" s="34">
        <f>H13</f>
        <v>35078.16729670671</v>
      </c>
      <c r="I47" s="287">
        <f t="shared" si="7"/>
        <v>438037.5056703604</v>
      </c>
      <c r="J47" s="268"/>
      <c r="K47" s="268"/>
    </row>
    <row r="48" spans="1:11" ht="15.75">
      <c r="A48" s="256">
        <v>7</v>
      </c>
      <c r="B48" s="37" t="s">
        <v>399</v>
      </c>
      <c r="C48" s="266">
        <v>332289</v>
      </c>
      <c r="D48" s="35"/>
      <c r="E48" s="35">
        <v>8836</v>
      </c>
      <c r="F48" s="267">
        <f t="shared" si="6"/>
        <v>323453</v>
      </c>
      <c r="G48" s="31"/>
      <c r="H48" s="34">
        <v>32345.300000000003</v>
      </c>
      <c r="I48" s="287">
        <f t="shared" si="7"/>
        <v>291107.7</v>
      </c>
      <c r="J48" s="268"/>
      <c r="K48" s="268"/>
    </row>
    <row r="49" spans="1:11" ht="15.75">
      <c r="A49" s="256">
        <v>8</v>
      </c>
      <c r="B49" s="37" t="s">
        <v>405</v>
      </c>
      <c r="C49" s="266">
        <v>0</v>
      </c>
      <c r="D49" s="31"/>
      <c r="E49" s="31"/>
      <c r="F49" s="267">
        <v>0</v>
      </c>
      <c r="G49" s="267">
        <v>1450000</v>
      </c>
      <c r="H49" s="31"/>
      <c r="I49" s="287">
        <f t="shared" si="7"/>
        <v>1450000</v>
      </c>
      <c r="J49" s="268"/>
      <c r="K49" s="268"/>
    </row>
    <row r="50" spans="1:11" ht="15.75">
      <c r="A50" s="256">
        <v>9</v>
      </c>
      <c r="B50" s="31"/>
      <c r="C50" s="269">
        <v>0</v>
      </c>
      <c r="D50" s="31"/>
      <c r="E50" s="31"/>
      <c r="F50" s="267">
        <v>0</v>
      </c>
      <c r="G50" s="267"/>
      <c r="H50" s="31"/>
      <c r="I50" s="287">
        <f t="shared" si="7"/>
        <v>0</v>
      </c>
      <c r="J50" s="268"/>
      <c r="K50" s="268"/>
    </row>
    <row r="51" spans="1:11" ht="16.5" thickBot="1">
      <c r="A51" s="256">
        <v>10</v>
      </c>
      <c r="B51" s="270"/>
      <c r="C51" s="271">
        <v>0</v>
      </c>
      <c r="D51" s="270"/>
      <c r="E51" s="270"/>
      <c r="F51" s="272">
        <v>0</v>
      </c>
      <c r="G51" s="267"/>
      <c r="H51" s="31"/>
      <c r="I51" s="287">
        <f t="shared" si="7"/>
        <v>0</v>
      </c>
      <c r="J51" s="268"/>
      <c r="K51" s="268"/>
    </row>
    <row r="52" spans="1:11" ht="16.5" thickBot="1">
      <c r="A52" s="273"/>
      <c r="B52" s="274"/>
      <c r="C52" s="274">
        <f aca="true" t="shared" si="8" ref="C52:I52">SUM(C42:C51)</f>
        <v>243545657.24296242</v>
      </c>
      <c r="D52" s="275">
        <f t="shared" si="8"/>
        <v>2319354</v>
      </c>
      <c r="E52" s="276">
        <f t="shared" si="8"/>
        <v>1472115.250000481</v>
      </c>
      <c r="F52" s="277">
        <f t="shared" si="8"/>
        <v>244392895.99296194</v>
      </c>
      <c r="G52" s="286">
        <f t="shared" si="8"/>
        <v>1572334</v>
      </c>
      <c r="H52" s="286">
        <f t="shared" si="8"/>
        <v>3028954.242665296</v>
      </c>
      <c r="I52" s="286">
        <f t="shared" si="8"/>
        <v>242936275.75029665</v>
      </c>
      <c r="J52" s="278"/>
      <c r="K52" s="268"/>
    </row>
    <row r="53" spans="1:7" s="268" customFormat="1" ht="15.75">
      <c r="A53" s="279"/>
      <c r="B53" s="279"/>
      <c r="C53" s="280"/>
      <c r="F53" s="279"/>
      <c r="G53" s="279"/>
    </row>
    <row r="54" spans="3:11" ht="15.75">
      <c r="C54" s="281"/>
      <c r="G54" s="253"/>
      <c r="H54" s="322" t="s">
        <v>87</v>
      </c>
      <c r="I54" s="322"/>
      <c r="J54" s="268"/>
      <c r="K54" s="268"/>
    </row>
    <row r="55" spans="3:11" ht="15.75">
      <c r="C55" s="281"/>
      <c r="G55" s="254"/>
      <c r="H55" s="323" t="s">
        <v>88</v>
      </c>
      <c r="I55" s="323"/>
      <c r="J55" s="268"/>
      <c r="K55" s="268"/>
    </row>
    <row r="56" spans="1:11" ht="15.75">
      <c r="A56" s="328"/>
      <c r="B56" s="328"/>
      <c r="C56" s="328"/>
      <c r="J56" s="268"/>
      <c r="K56" s="268"/>
    </row>
    <row r="57" spans="1:7" ht="15.75">
      <c r="A57" s="318"/>
      <c r="B57" s="318"/>
      <c r="C57" s="318"/>
      <c r="F57" s="281"/>
      <c r="G57" s="281"/>
    </row>
  </sheetData>
  <sheetProtection/>
  <mergeCells count="25">
    <mergeCell ref="H54:I54"/>
    <mergeCell ref="H55:I55"/>
    <mergeCell ref="A56:C56"/>
    <mergeCell ref="A57:C57"/>
    <mergeCell ref="H6:H7"/>
    <mergeCell ref="H40:H41"/>
    <mergeCell ref="G6:G7"/>
    <mergeCell ref="G40:G41"/>
    <mergeCell ref="G23:G24"/>
    <mergeCell ref="H23:H24"/>
    <mergeCell ref="A23:A24"/>
    <mergeCell ref="B23:B24"/>
    <mergeCell ref="D23:D24"/>
    <mergeCell ref="E23:E24"/>
    <mergeCell ref="A40:A41"/>
    <mergeCell ref="B40:B41"/>
    <mergeCell ref="D40:D41"/>
    <mergeCell ref="E40:E41"/>
    <mergeCell ref="A38:I38"/>
    <mergeCell ref="A6:A7"/>
    <mergeCell ref="B6:B7"/>
    <mergeCell ref="D6:D7"/>
    <mergeCell ref="E6:E7"/>
    <mergeCell ref="A4:I4"/>
    <mergeCell ref="A21:I2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00000"/>
  </sheetPr>
  <dimension ref="A1:F45"/>
  <sheetViews>
    <sheetView view="pageBreakPreview" zoomScale="89" zoomScaleSheetLayoutView="89" workbookViewId="0" topLeftCell="A25">
      <selection activeCell="J46" sqref="J46"/>
    </sheetView>
  </sheetViews>
  <sheetFormatPr defaultColWidth="9.140625" defaultRowHeight="15"/>
  <cols>
    <col min="1" max="1" width="31.8515625" style="8" customWidth="1"/>
    <col min="2" max="2" width="12.140625" style="47" customWidth="1"/>
    <col min="3" max="3" width="11.8515625" style="30" customWidth="1"/>
    <col min="4" max="4" width="14.8515625" style="8" customWidth="1"/>
    <col min="5" max="5" width="17.140625" style="8" customWidth="1"/>
    <col min="6" max="6" width="14.00390625" style="8" customWidth="1"/>
    <col min="7" max="9" width="12.28125" style="8" customWidth="1"/>
    <col min="10" max="16384" width="9.140625" style="8" customWidth="1"/>
  </cols>
  <sheetData>
    <row r="1" spans="1:5" ht="15.75">
      <c r="A1" s="328" t="s">
        <v>315</v>
      </c>
      <c r="B1" s="328"/>
      <c r="C1" s="328"/>
      <c r="D1" s="328"/>
      <c r="E1" s="328"/>
    </row>
    <row r="3" spans="1:6" ht="15" customHeight="1">
      <c r="A3" s="329" t="s">
        <v>261</v>
      </c>
      <c r="B3" s="329" t="s">
        <v>314</v>
      </c>
      <c r="C3" s="329" t="s">
        <v>313</v>
      </c>
      <c r="D3" s="32" t="s">
        <v>262</v>
      </c>
      <c r="E3" s="334" t="s">
        <v>414</v>
      </c>
      <c r="F3" s="334"/>
    </row>
    <row r="4" spans="1:6" ht="15.75">
      <c r="A4" s="329"/>
      <c r="B4" s="329"/>
      <c r="C4" s="329"/>
      <c r="D4" s="92" t="s">
        <v>263</v>
      </c>
      <c r="E4" s="92">
        <v>2013</v>
      </c>
      <c r="F4" s="92">
        <v>2012</v>
      </c>
    </row>
    <row r="5" spans="1:6" ht="15.75">
      <c r="A5" s="93" t="s">
        <v>264</v>
      </c>
      <c r="B5" s="94"/>
      <c r="C5" s="94"/>
      <c r="D5" s="95"/>
      <c r="E5" s="288">
        <f>'Analiza-Ardh-Shpenz.2013'!C72</f>
        <v>21372771.974139027</v>
      </c>
      <c r="F5" s="289">
        <v>15942693.775944194</v>
      </c>
    </row>
    <row r="6" spans="1:6" ht="15.75">
      <c r="A6" s="96" t="s">
        <v>265</v>
      </c>
      <c r="B6" s="97"/>
      <c r="C6" s="97"/>
      <c r="D6" s="98"/>
      <c r="E6" s="290">
        <v>3028954</v>
      </c>
      <c r="F6" s="291">
        <v>1472115</v>
      </c>
    </row>
    <row r="7" spans="1:6" ht="15.75">
      <c r="A7" s="99" t="s">
        <v>266</v>
      </c>
      <c r="B7" s="97"/>
      <c r="C7" s="97"/>
      <c r="D7" s="98"/>
      <c r="E7" s="98"/>
      <c r="F7" s="100"/>
    </row>
    <row r="8" spans="1:6" ht="15.75">
      <c r="A8" s="101" t="s">
        <v>267</v>
      </c>
      <c r="B8" s="296"/>
      <c r="C8" s="296"/>
      <c r="D8" s="98"/>
      <c r="E8" s="98"/>
      <c r="F8" s="100"/>
    </row>
    <row r="9" spans="1:6" ht="15.75">
      <c r="A9" s="102" t="s">
        <v>268</v>
      </c>
      <c r="B9" s="5">
        <v>80059800</v>
      </c>
      <c r="C9" s="5">
        <f>80059800</f>
        <v>80059800</v>
      </c>
      <c r="D9" s="103">
        <f aca="true" t="shared" si="0" ref="D9:D14">B9-C9</f>
        <v>0</v>
      </c>
      <c r="E9" s="304">
        <f>-D9</f>
        <v>0</v>
      </c>
      <c r="F9" s="305">
        <v>0</v>
      </c>
    </row>
    <row r="10" spans="1:6" ht="15.75">
      <c r="A10" s="102" t="s">
        <v>269</v>
      </c>
      <c r="B10" s="5"/>
      <c r="C10" s="5"/>
      <c r="D10" s="103">
        <f t="shared" si="0"/>
        <v>0</v>
      </c>
      <c r="E10" s="306">
        <f>-D10</f>
        <v>0</v>
      </c>
      <c r="F10" s="307">
        <v>0</v>
      </c>
    </row>
    <row r="11" spans="1:6" ht="15.75">
      <c r="A11" s="104" t="s">
        <v>36</v>
      </c>
      <c r="B11" s="5">
        <v>43166298.087</v>
      </c>
      <c r="C11" s="5">
        <v>41593964.087</v>
      </c>
      <c r="D11" s="103">
        <f t="shared" si="0"/>
        <v>1572334</v>
      </c>
      <c r="E11" s="290">
        <f>-D11</f>
        <v>-1572334</v>
      </c>
      <c r="F11" s="291">
        <v>-2319354</v>
      </c>
    </row>
    <row r="12" spans="1:6" ht="15.75">
      <c r="A12" s="104" t="s">
        <v>37</v>
      </c>
      <c r="B12" s="5">
        <v>-14333375.89</v>
      </c>
      <c r="C12" s="5">
        <v>-11304421.89</v>
      </c>
      <c r="D12" s="103">
        <f t="shared" si="0"/>
        <v>-3028954</v>
      </c>
      <c r="E12" s="98"/>
      <c r="F12" s="100"/>
    </row>
    <row r="13" spans="1:6" ht="15.75">
      <c r="A13" s="99" t="s">
        <v>270</v>
      </c>
      <c r="B13" s="296"/>
      <c r="C13" s="296"/>
      <c r="D13" s="105">
        <f t="shared" si="0"/>
        <v>0</v>
      </c>
      <c r="E13" s="98"/>
      <c r="F13" s="100"/>
    </row>
    <row r="14" spans="1:6" ht="15.75">
      <c r="A14" s="101" t="s">
        <v>271</v>
      </c>
      <c r="B14" s="297">
        <f>SUM(B15:B18)</f>
        <v>135958553.98948</v>
      </c>
      <c r="C14" s="297">
        <f>SUM(C15:C18)</f>
        <v>161479153.98948</v>
      </c>
      <c r="D14" s="103">
        <f t="shared" si="0"/>
        <v>-25520600</v>
      </c>
      <c r="E14" s="290">
        <f>-D14</f>
        <v>25520600</v>
      </c>
      <c r="F14" s="291">
        <v>-10558059.989479989</v>
      </c>
    </row>
    <row r="15" spans="1:6" ht="15.75">
      <c r="A15" s="96" t="s">
        <v>272</v>
      </c>
      <c r="B15" s="106">
        <v>1914999.9894799888</v>
      </c>
      <c r="C15" s="106">
        <v>27435599.98947999</v>
      </c>
      <c r="D15" s="107"/>
      <c r="E15" s="107"/>
      <c r="F15" s="100"/>
    </row>
    <row r="16" spans="1:6" ht="15.75">
      <c r="A16" s="96" t="s">
        <v>273</v>
      </c>
      <c r="B16" s="106">
        <v>134043554</v>
      </c>
      <c r="C16" s="106">
        <v>134043554</v>
      </c>
      <c r="D16" s="107"/>
      <c r="E16" s="107"/>
      <c r="F16" s="100"/>
    </row>
    <row r="17" spans="1:6" ht="15.75">
      <c r="A17" s="96" t="s">
        <v>274</v>
      </c>
      <c r="B17" s="106">
        <v>0</v>
      </c>
      <c r="C17" s="106">
        <v>0</v>
      </c>
      <c r="D17" s="107"/>
      <c r="E17" s="107"/>
      <c r="F17" s="100"/>
    </row>
    <row r="18" spans="1:6" ht="15.75">
      <c r="A18" s="96" t="s">
        <v>275</v>
      </c>
      <c r="B18" s="298"/>
      <c r="C18" s="298"/>
      <c r="D18" s="107"/>
      <c r="E18" s="107"/>
      <c r="F18" s="100"/>
    </row>
    <row r="19" spans="1:6" ht="15" customHeight="1">
      <c r="A19" s="108" t="s">
        <v>276</v>
      </c>
      <c r="B19" s="109">
        <f>SUM(B20:B23)</f>
        <v>133606753.25441216</v>
      </c>
      <c r="C19" s="109">
        <f>SUM(C20:C23)</f>
        <v>113593980.47118315</v>
      </c>
      <c r="D19" s="103">
        <f>B19-C19</f>
        <v>20012772.78322901</v>
      </c>
      <c r="E19" s="290">
        <f>-D19</f>
        <v>-20012772.78322901</v>
      </c>
      <c r="F19" s="291">
        <v>-12686456.071183145</v>
      </c>
    </row>
    <row r="20" spans="1:6" ht="15.75">
      <c r="A20" s="110" t="s">
        <v>277</v>
      </c>
      <c r="B20" s="111">
        <v>127137558.6639468</v>
      </c>
      <c r="C20" s="111">
        <f>99158689.4391468+6409058</f>
        <v>105567747.4391468</v>
      </c>
      <c r="D20" s="105"/>
      <c r="E20" s="105"/>
      <c r="F20" s="100"/>
    </row>
    <row r="21" spans="1:6" ht="15.75">
      <c r="A21" s="110" t="s">
        <v>278</v>
      </c>
      <c r="B21" s="111">
        <v>0</v>
      </c>
      <c r="C21" s="111">
        <v>0</v>
      </c>
      <c r="D21" s="105"/>
      <c r="E21" s="105"/>
      <c r="F21" s="100"/>
    </row>
    <row r="22" spans="1:6" ht="15.75">
      <c r="A22" s="110" t="s">
        <v>279</v>
      </c>
      <c r="B22" s="111">
        <v>6469194.590465354</v>
      </c>
      <c r="C22" s="111">
        <v>8026233.032036357</v>
      </c>
      <c r="D22" s="105"/>
      <c r="E22" s="105"/>
      <c r="F22" s="100"/>
    </row>
    <row r="23" spans="1:6" ht="15.75">
      <c r="A23" s="110" t="s">
        <v>280</v>
      </c>
      <c r="B23" s="111">
        <v>0</v>
      </c>
      <c r="C23" s="111">
        <v>0</v>
      </c>
      <c r="D23" s="105"/>
      <c r="E23" s="105"/>
      <c r="F23" s="100"/>
    </row>
    <row r="24" spans="1:6" ht="15.75">
      <c r="A24" s="112" t="s">
        <v>281</v>
      </c>
      <c r="B24" s="299">
        <f>SUM(B25:B26)</f>
        <v>47315927.9992</v>
      </c>
      <c r="C24" s="299">
        <f>SUM(C25:C26)</f>
        <v>40639819.9992</v>
      </c>
      <c r="D24" s="103">
        <f>B24-C24</f>
        <v>6676108</v>
      </c>
      <c r="E24" s="290">
        <f>-D24</f>
        <v>-6676108</v>
      </c>
      <c r="F24" s="291">
        <v>-9032721.999200001</v>
      </c>
    </row>
    <row r="25" spans="1:6" ht="15.75">
      <c r="A25" s="110" t="s">
        <v>282</v>
      </c>
      <c r="B25" s="106">
        <v>47315927.9992</v>
      </c>
      <c r="C25" s="106">
        <v>40639819.9992</v>
      </c>
      <c r="D25" s="103"/>
      <c r="E25" s="103"/>
      <c r="F25" s="100"/>
    </row>
    <row r="26" spans="1:6" ht="15.75">
      <c r="A26" s="110" t="s">
        <v>283</v>
      </c>
      <c r="B26" s="106">
        <v>0</v>
      </c>
      <c r="C26" s="106">
        <v>0</v>
      </c>
      <c r="D26" s="103"/>
      <c r="E26" s="103"/>
      <c r="F26" s="100"/>
    </row>
    <row r="27" spans="1:6" ht="15.75">
      <c r="A27" s="112" t="s">
        <v>284</v>
      </c>
      <c r="B27" s="297">
        <f>SUM(B28:B30)</f>
        <v>77486857.2</v>
      </c>
      <c r="C27" s="297">
        <f>SUM(C28:C30)</f>
        <v>91044615.2</v>
      </c>
      <c r="D27" s="103">
        <f>B27-C27</f>
        <v>-13557758</v>
      </c>
      <c r="E27" s="290">
        <f>D27</f>
        <v>-13557758</v>
      </c>
      <c r="F27" s="291">
        <v>2197330.200000003</v>
      </c>
    </row>
    <row r="28" spans="1:6" ht="15.75">
      <c r="A28" s="110" t="s">
        <v>285</v>
      </c>
      <c r="B28" s="300">
        <v>25321100</v>
      </c>
      <c r="C28" s="300">
        <v>41182000</v>
      </c>
      <c r="D28" s="103"/>
      <c r="E28" s="292"/>
      <c r="F28" s="100"/>
    </row>
    <row r="29" spans="1:6" ht="15.75">
      <c r="A29" s="110" t="s">
        <v>286</v>
      </c>
      <c r="B29" s="301">
        <v>2100000</v>
      </c>
      <c r="C29" s="301">
        <v>6409058</v>
      </c>
      <c r="D29" s="107"/>
      <c r="E29" s="103"/>
      <c r="F29" s="100"/>
    </row>
    <row r="30" spans="1:6" ht="15.75">
      <c r="A30" s="110" t="s">
        <v>67</v>
      </c>
      <c r="B30" s="111">
        <v>50065757.2</v>
      </c>
      <c r="C30" s="111">
        <v>43453557.2</v>
      </c>
      <c r="D30" s="107"/>
      <c r="E30" s="103"/>
      <c r="F30" s="100"/>
    </row>
    <row r="31" spans="1:6" ht="15.75">
      <c r="A31" s="112" t="s">
        <v>287</v>
      </c>
      <c r="B31" s="302">
        <f>SUM(B32:B39)</f>
        <v>93979306.28624104</v>
      </c>
      <c r="C31" s="302">
        <f>SUM(C32:C39)</f>
        <v>98395600.17715031</v>
      </c>
      <c r="D31" s="103">
        <f>B31-C31</f>
        <v>-4416293.890909269</v>
      </c>
      <c r="E31" s="290">
        <f>D31</f>
        <v>-4416293.890909269</v>
      </c>
      <c r="F31" s="291">
        <v>13179654.816241175</v>
      </c>
    </row>
    <row r="32" spans="1:6" ht="15.75">
      <c r="A32" s="110" t="s">
        <v>329</v>
      </c>
      <c r="B32" s="303">
        <v>18388930</v>
      </c>
      <c r="C32" s="303">
        <v>11833356</v>
      </c>
      <c r="D32" s="98"/>
      <c r="E32" s="98"/>
      <c r="F32" s="100"/>
    </row>
    <row r="33" spans="1:6" ht="15.75">
      <c r="A33" s="110" t="s">
        <v>288</v>
      </c>
      <c r="B33" s="114">
        <v>0</v>
      </c>
      <c r="C33" s="114">
        <v>0</v>
      </c>
      <c r="D33" s="98"/>
      <c r="E33" s="98"/>
      <c r="F33" s="100"/>
    </row>
    <row r="34" spans="1:6" ht="15.75">
      <c r="A34" s="115" t="s">
        <v>51</v>
      </c>
      <c r="B34" s="303">
        <v>67971437.10840017</v>
      </c>
      <c r="C34" s="303">
        <v>80455944.1084003</v>
      </c>
      <c r="D34" s="98"/>
      <c r="E34" s="98"/>
      <c r="F34" s="100"/>
    </row>
    <row r="35" spans="1:6" ht="15.75">
      <c r="A35" s="115" t="s">
        <v>52</v>
      </c>
      <c r="B35" s="303">
        <v>2895263.909090882</v>
      </c>
      <c r="C35" s="303">
        <v>4920907.4</v>
      </c>
      <c r="D35" s="98"/>
      <c r="E35" s="98"/>
      <c r="F35" s="100"/>
    </row>
    <row r="36" spans="1:6" ht="15.75">
      <c r="A36" s="115" t="s">
        <v>53</v>
      </c>
      <c r="B36" s="303">
        <v>253031.6687500002</v>
      </c>
      <c r="C36" s="303">
        <v>275674.6687500002</v>
      </c>
      <c r="D36" s="98"/>
      <c r="E36" s="98"/>
      <c r="F36" s="100"/>
    </row>
    <row r="37" spans="1:6" ht="15.75">
      <c r="A37" s="115" t="s">
        <v>54</v>
      </c>
      <c r="B37" s="303">
        <v>35000</v>
      </c>
      <c r="C37" s="303">
        <v>83800</v>
      </c>
      <c r="D37" s="98"/>
      <c r="E37" s="98"/>
      <c r="F37" s="100"/>
    </row>
    <row r="38" spans="1:6" ht="15.75">
      <c r="A38" s="115" t="s">
        <v>56</v>
      </c>
      <c r="B38" s="106">
        <v>4435643.6</v>
      </c>
      <c r="C38" s="106">
        <v>825918</v>
      </c>
      <c r="D38" s="98"/>
      <c r="E38" s="98"/>
      <c r="F38" s="100"/>
    </row>
    <row r="39" spans="1:6" ht="15.75">
      <c r="A39" s="115" t="s">
        <v>289</v>
      </c>
      <c r="B39" s="111"/>
      <c r="C39" s="111"/>
      <c r="D39" s="98"/>
      <c r="E39" s="98"/>
      <c r="F39" s="100"/>
    </row>
    <row r="40" spans="1:6" ht="15.75">
      <c r="A40" s="330" t="s">
        <v>413</v>
      </c>
      <c r="B40" s="331"/>
      <c r="C40" s="331"/>
      <c r="D40" s="331"/>
      <c r="E40" s="293">
        <f>SUM(E5:E39)</f>
        <v>3687059.3000007495</v>
      </c>
      <c r="F40" s="291">
        <v>-1804798.2676777616</v>
      </c>
    </row>
    <row r="41" spans="1:6" ht="15.75">
      <c r="A41" s="332" t="s">
        <v>415</v>
      </c>
      <c r="B41" s="333"/>
      <c r="C41" s="333"/>
      <c r="D41" s="333"/>
      <c r="E41" s="294">
        <v>13733283</v>
      </c>
      <c r="F41" s="295">
        <v>10046224</v>
      </c>
    </row>
    <row r="42" spans="4:5" ht="15.75">
      <c r="D42" s="30"/>
      <c r="E42" s="30"/>
    </row>
    <row r="43" spans="5:6" ht="15.75">
      <c r="E43" s="318" t="s">
        <v>87</v>
      </c>
      <c r="F43" s="318"/>
    </row>
    <row r="44" spans="5:6" ht="15.75">
      <c r="E44" s="319" t="s">
        <v>88</v>
      </c>
      <c r="F44" s="319"/>
    </row>
    <row r="45" ht="15.75">
      <c r="E45" s="40"/>
    </row>
  </sheetData>
  <sheetProtection/>
  <mergeCells count="9">
    <mergeCell ref="E43:F43"/>
    <mergeCell ref="E44:F44"/>
    <mergeCell ref="A1:E1"/>
    <mergeCell ref="A3:A4"/>
    <mergeCell ref="B3:B4"/>
    <mergeCell ref="C3:C4"/>
    <mergeCell ref="A40:D40"/>
    <mergeCell ref="A41:D41"/>
    <mergeCell ref="E3:F3"/>
  </mergeCells>
  <printOptions horizontalCentered="1"/>
  <pageMargins left="0.7" right="0.7" top="0.75" bottom="0.75" header="0.3" footer="0.3"/>
  <pageSetup horizontalDpi="600" verticalDpi="600" orientation="portrait" scale="88" r:id="rId1"/>
  <ignoredErrors>
    <ignoredError sqref="B31 D31:E31" emptyCellReference="1"/>
  </ignoredErrors>
</worksheet>
</file>

<file path=xl/worksheets/sheet9.xml><?xml version="1.0" encoding="utf-8"?>
<worksheet xmlns="http://schemas.openxmlformats.org/spreadsheetml/2006/main" xmlns:r="http://schemas.openxmlformats.org/officeDocument/2006/relationships">
  <sheetPr>
    <tabColor theme="1"/>
  </sheetPr>
  <dimension ref="A2:K14"/>
  <sheetViews>
    <sheetView tabSelected="1" view="pageBreakPreview" zoomScaleSheetLayoutView="100" zoomScalePageLayoutView="0" workbookViewId="0" topLeftCell="A1">
      <selection activeCell="G14" sqref="G14"/>
    </sheetView>
  </sheetViews>
  <sheetFormatPr defaultColWidth="9.140625" defaultRowHeight="15"/>
  <cols>
    <col min="1" max="1" width="4.28125" style="8" customWidth="1"/>
    <col min="2" max="2" width="32.421875" style="8" customWidth="1"/>
    <col min="3" max="3" width="14.140625" style="30" customWidth="1"/>
    <col min="4" max="4" width="12.28125" style="30" customWidth="1"/>
    <col min="5" max="5" width="9.140625" style="30" customWidth="1"/>
    <col min="6" max="6" width="10.7109375" style="30" customWidth="1"/>
    <col min="7" max="7" width="13.00390625" style="30" customWidth="1"/>
    <col min="8" max="8" width="10.8515625" style="30" customWidth="1"/>
    <col min="9" max="9" width="12.8515625" style="30" customWidth="1"/>
    <col min="10" max="10" width="9.140625" style="8" customWidth="1"/>
    <col min="11" max="11" width="16.7109375" style="8" customWidth="1"/>
    <col min="12" max="16384" width="9.140625" style="8" customWidth="1"/>
  </cols>
  <sheetData>
    <row r="2" spans="1:9" ht="15.75">
      <c r="A2" s="318" t="s">
        <v>319</v>
      </c>
      <c r="B2" s="318"/>
      <c r="C2" s="318"/>
      <c r="D2" s="318"/>
      <c r="E2" s="318"/>
      <c r="F2" s="318"/>
      <c r="G2" s="318"/>
      <c r="H2" s="318"/>
      <c r="I2" s="318"/>
    </row>
    <row r="4" spans="1:9" ht="15" customHeight="1">
      <c r="A4" s="335" t="s">
        <v>0</v>
      </c>
      <c r="B4" s="337" t="s">
        <v>290</v>
      </c>
      <c r="C4" s="338" t="s">
        <v>291</v>
      </c>
      <c r="D4" s="338" t="s">
        <v>292</v>
      </c>
      <c r="E4" s="338" t="s">
        <v>293</v>
      </c>
      <c r="F4" s="338" t="s">
        <v>294</v>
      </c>
      <c r="G4" s="338" t="s">
        <v>295</v>
      </c>
      <c r="H4" s="338" t="s">
        <v>296</v>
      </c>
      <c r="I4" s="338" t="s">
        <v>297</v>
      </c>
    </row>
    <row r="5" spans="1:9" ht="15.75">
      <c r="A5" s="336"/>
      <c r="B5" s="337"/>
      <c r="C5" s="338"/>
      <c r="D5" s="338"/>
      <c r="E5" s="338"/>
      <c r="F5" s="338"/>
      <c r="G5" s="338"/>
      <c r="H5" s="338"/>
      <c r="I5" s="338"/>
    </row>
    <row r="6" spans="1:11" ht="15.75">
      <c r="A6" s="116">
        <v>1</v>
      </c>
      <c r="B6" s="117" t="s">
        <v>328</v>
      </c>
      <c r="C6" s="118">
        <v>222000000</v>
      </c>
      <c r="D6" s="118">
        <v>0</v>
      </c>
      <c r="E6" s="118">
        <v>0</v>
      </c>
      <c r="F6" s="118">
        <v>8725610</v>
      </c>
      <c r="G6" s="119">
        <v>0</v>
      </c>
      <c r="H6" s="118">
        <v>15942694</v>
      </c>
      <c r="I6" s="120">
        <f>SUM(C6:H6)</f>
        <v>246668304</v>
      </c>
      <c r="K6" s="30"/>
    </row>
    <row r="7" spans="1:9" ht="15.75">
      <c r="A7" s="115">
        <v>2</v>
      </c>
      <c r="B7" s="98" t="s">
        <v>316</v>
      </c>
      <c r="C7" s="113">
        <v>15146000</v>
      </c>
      <c r="D7" s="113"/>
      <c r="E7" s="113"/>
      <c r="F7" s="113">
        <v>796694</v>
      </c>
      <c r="G7" s="121"/>
      <c r="H7" s="113">
        <v>-15942694</v>
      </c>
      <c r="I7" s="122">
        <f>SUM(C7:H7)</f>
        <v>0</v>
      </c>
    </row>
    <row r="8" spans="1:9" ht="15.75">
      <c r="A8" s="115">
        <v>3</v>
      </c>
      <c r="B8" s="98" t="s">
        <v>317</v>
      </c>
      <c r="C8" s="113"/>
      <c r="D8" s="113"/>
      <c r="E8" s="113"/>
      <c r="F8" s="113"/>
      <c r="G8" s="121"/>
      <c r="H8" s="113"/>
      <c r="I8" s="122">
        <f>SUM(C8:H8)</f>
        <v>0</v>
      </c>
    </row>
    <row r="9" spans="1:11" ht="15.75">
      <c r="A9" s="115">
        <v>4</v>
      </c>
      <c r="B9" s="98" t="s">
        <v>318</v>
      </c>
      <c r="C9" s="113"/>
      <c r="D9" s="113"/>
      <c r="E9" s="113"/>
      <c r="F9" s="113"/>
      <c r="G9" s="111"/>
      <c r="H9" s="121">
        <f>'Analiza-Ardh-Shpenz.2013'!C72</f>
        <v>21372771.974139027</v>
      </c>
      <c r="I9" s="122">
        <f>SUM(C9:H9)</f>
        <v>21372771.974139027</v>
      </c>
      <c r="K9" s="123"/>
    </row>
    <row r="10" spans="1:9" ht="15.75">
      <c r="A10" s="115">
        <v>5</v>
      </c>
      <c r="B10" s="98" t="s">
        <v>298</v>
      </c>
      <c r="C10" s="113"/>
      <c r="D10" s="113"/>
      <c r="E10" s="113"/>
      <c r="F10" s="113"/>
      <c r="G10" s="113"/>
      <c r="H10" s="113"/>
      <c r="I10" s="122">
        <f>SUM(C10:H10)</f>
        <v>0</v>
      </c>
    </row>
    <row r="11" spans="1:9" ht="15.75">
      <c r="A11" s="124">
        <v>6</v>
      </c>
      <c r="B11" s="125" t="s">
        <v>299</v>
      </c>
      <c r="C11" s="126">
        <f>SUM(C6:C10)</f>
        <v>237146000</v>
      </c>
      <c r="D11" s="126">
        <f aca="true" t="shared" si="0" ref="D11:I11">SUM(D6:D10)</f>
        <v>0</v>
      </c>
      <c r="E11" s="126">
        <f t="shared" si="0"/>
        <v>0</v>
      </c>
      <c r="F11" s="126">
        <f>SUM(F6:F10)</f>
        <v>9522304</v>
      </c>
      <c r="G11" s="126">
        <f t="shared" si="0"/>
        <v>0</v>
      </c>
      <c r="H11" s="126">
        <f>SUM(H6:H10)</f>
        <v>21372771.974139027</v>
      </c>
      <c r="I11" s="127">
        <f t="shared" si="0"/>
        <v>268041075.97413903</v>
      </c>
    </row>
    <row r="13" spans="8:9" ht="15.75">
      <c r="H13" s="319" t="s">
        <v>87</v>
      </c>
      <c r="I13" s="319"/>
    </row>
    <row r="14" spans="8:9" ht="15.75">
      <c r="H14" s="319" t="s">
        <v>88</v>
      </c>
      <c r="I14" s="319"/>
    </row>
  </sheetData>
  <sheetProtection/>
  <mergeCells count="12">
    <mergeCell ref="H13:I13"/>
    <mergeCell ref="H14:I14"/>
    <mergeCell ref="A2:I2"/>
    <mergeCell ref="A4:A5"/>
    <mergeCell ref="B4:B5"/>
    <mergeCell ref="C4:C5"/>
    <mergeCell ref="D4:D5"/>
    <mergeCell ref="E4:E5"/>
    <mergeCell ref="F4:F5"/>
    <mergeCell ref="G4:G5"/>
    <mergeCell ref="H4:H5"/>
    <mergeCell ref="I4:I5"/>
  </mergeCells>
  <printOptions horizontalCentered="1"/>
  <pageMargins left="0.7" right="0.7" top="0.75" bottom="0.75" header="0.3" footer="0.3"/>
  <pageSetup horizontalDpi="600" verticalDpi="600" orientation="portrait" scale="75" r:id="rId1"/>
  <ignoredErrors>
    <ignoredError sqref="I7:I10 G1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2014-07-11T16:16:47Z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