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285" windowWidth="14415" windowHeight="12000" tabRatio="797" activeTab="7"/>
  </bookViews>
  <sheets>
    <sheet name="COVER PAGE" sheetId="1" r:id="rId1"/>
    <sheet name="PASH(konsoliduar)" sheetId="2" r:id="rId2"/>
    <sheet name="Bilanc(konsoliduar)" sheetId="3" r:id="rId3"/>
    <sheet name="PASH(Detajuar)" sheetId="4" r:id="rId4"/>
    <sheet name="BSH(Detajuar)" sheetId="5" r:id="rId5"/>
    <sheet name="2013_Kapitali" sheetId="6" r:id="rId6"/>
    <sheet name="Pasqyra e fluksit monetar" sheetId="7" r:id="rId7"/>
    <sheet name="Sh-Sh-1" sheetId="8" r:id="rId8"/>
    <sheet name="Sh-Sh-2" sheetId="9" r:id="rId9"/>
    <sheet name="Sh-Sh-3" sheetId="10" r:id="rId10"/>
    <sheet name="Sh-Sh-4" sheetId="11" r:id="rId11"/>
    <sheet name="SHITJE-BLERJE 2014" sheetId="12" r:id="rId12"/>
    <sheet name="Lista e Aktive mat" sheetId="13" r:id="rId13"/>
    <sheet name="Pasqyra AAM dhe Amortizimi" sheetId="14" r:id="rId14"/>
    <sheet name="Anex Stast-1" sheetId="15" r:id="rId15"/>
    <sheet name="Anex Stast-2" sheetId="16" r:id="rId16"/>
    <sheet name="Anex Stast-3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<sst xmlns="http://schemas.openxmlformats.org/spreadsheetml/2006/main" count="1486" uniqueCount="923">
  <si>
    <t>BKT</t>
  </si>
  <si>
    <t>Qera</t>
  </si>
  <si>
    <t>Te tjera</t>
  </si>
  <si>
    <t>Totali</t>
  </si>
  <si>
    <t>SHOQERIA LAND&amp;CO</t>
  </si>
  <si>
    <t>NIPT J87730202A</t>
  </si>
  <si>
    <t>(ne Leke)</t>
  </si>
  <si>
    <t>NR</t>
  </si>
  <si>
    <t>MUAJI</t>
  </si>
  <si>
    <t>SHITJET ME TVSH</t>
  </si>
  <si>
    <t>SHITJE</t>
  </si>
  <si>
    <t>EKSPORTE</t>
  </si>
  <si>
    <t>BLERJE pa</t>
  </si>
  <si>
    <t>IMPORTE</t>
  </si>
  <si>
    <t>BLERJET</t>
  </si>
  <si>
    <t>Vl.Tatuesh</t>
  </si>
  <si>
    <t>TVSH</t>
  </si>
  <si>
    <t>Perjashtuar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</si>
  <si>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</si>
  <si>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</si>
  <si>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</si>
  <si>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</si>
  <si>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</si>
  <si>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</si>
  <si>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</si>
  <si>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</si>
  <si>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</si>
  <si>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</si>
  <si>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</si>
  <si>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</si>
  <si>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</si>
  <si>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t>Administratori</t>
  </si>
  <si>
    <t>Hartoi</t>
  </si>
  <si>
    <t>MOBILJE</t>
  </si>
  <si>
    <t>SWITCH 24 PORTA</t>
  </si>
  <si>
    <t>KARTE RRJETI PCI, 5722</t>
  </si>
  <si>
    <t>SAMSUNG PRINT COLOR
LASER CLP-325 E, WIRELESS</t>
  </si>
  <si>
    <t>RAFTE ALUMINI</t>
  </si>
  <si>
    <t>LAPTOP</t>
  </si>
  <si>
    <t>HDD EXT (VERB. 320 GB)</t>
  </si>
  <si>
    <t>SKANER "CANON-9080C 90PPM COLOR PRODUCTION"</t>
  </si>
  <si>
    <t>HT-D350 HOME CINEMA DVD</t>
  </si>
  <si>
    <t>VERBATIM EXT.320GB</t>
  </si>
  <si>
    <t>FOTOKOPJE</t>
  </si>
  <si>
    <t>HARD DISK 1 TB</t>
  </si>
  <si>
    <t>HDD 500 GB</t>
  </si>
  <si>
    <t xml:space="preserve"> - FLASH USB 16 GB</t>
  </si>
  <si>
    <t xml:space="preserve"> - RAM DESKTOP 2 GB</t>
  </si>
  <si>
    <t xml:space="preserve"> - PRISM 2</t>
  </si>
  <si>
    <t>APARAT TOPOGRAFIE CP.2 BASHKE ME AKSESORE CP.15 :</t>
  </si>
  <si>
    <t xml:space="preserve"> - PRISM POLE 2.5M ALUM.TELESCOPIC</t>
  </si>
  <si>
    <t xml:space="preserve"> - GIANT WOODEN TRIPOD</t>
  </si>
  <si>
    <t xml:space="preserve"> - MINI PRISM SET, WITH 4*30CM POLE</t>
  </si>
  <si>
    <t xml:space="preserve"> - TRIPOD, STANDARD WOODEN</t>
  </si>
  <si>
    <t xml:space="preserve"> - TP-110 ALUMINIUM TRIPOD</t>
  </si>
  <si>
    <t xml:space="preserve"> - LCD PACKING FOR FC-200</t>
  </si>
  <si>
    <t xml:space="preserve"> - TOUCH PANEL FOR GTS-720/FC-100/GMS-2</t>
  </si>
  <si>
    <t xml:space="preserve"> - DC CONNECTOR CAP FOR FC-200</t>
  </si>
  <si>
    <t xml:space="preserve"> - SPEAKER UNIT FOR FC-200</t>
  </si>
  <si>
    <t xml:space="preserve"> - OS-101 BG TOTAL STN.</t>
  </si>
  <si>
    <t xml:space="preserve"> - SHIN-ETSU KE3475T (100G) SILICONE TRANSPARENT</t>
  </si>
  <si>
    <t xml:space="preserve"> - SINGLE TILT PRISM HOLDER W/TARGET</t>
  </si>
  <si>
    <t>EURO</t>
  </si>
  <si>
    <t>LEK</t>
  </si>
  <si>
    <t>Numri i llogarise</t>
  </si>
  <si>
    <t>LEKE</t>
  </si>
  <si>
    <t>cope</t>
  </si>
  <si>
    <t>19.12.2007</t>
  </si>
  <si>
    <t>Ekspres kafeje</t>
  </si>
  <si>
    <t>17.05.2007</t>
  </si>
  <si>
    <t>Kondicionere</t>
  </si>
  <si>
    <t>17.04.2007</t>
  </si>
  <si>
    <t>Cante kompjuteri NCV2</t>
  </si>
  <si>
    <t>21.03.2005</t>
  </si>
  <si>
    <t>Kasaforta greke</t>
  </si>
  <si>
    <t>30.06.2004</t>
  </si>
  <si>
    <t>Kondicioner</t>
  </si>
  <si>
    <t>20.08.2002</t>
  </si>
  <si>
    <t>Karrike</t>
  </si>
  <si>
    <t>Tavoline pune</t>
  </si>
  <si>
    <t>31.08.2001</t>
  </si>
  <si>
    <t>Mbajtese kompjuteri</t>
  </si>
  <si>
    <t>Karrike rrotulluese</t>
  </si>
  <si>
    <t>Karrike fikse</t>
  </si>
  <si>
    <t>01.11.2000</t>
  </si>
  <si>
    <t>Karrike zyre</t>
  </si>
  <si>
    <t>17.12.2009</t>
  </si>
  <si>
    <t xml:space="preserve">Laptop NB </t>
  </si>
  <si>
    <t>26.10.2009</t>
  </si>
  <si>
    <t>Projektor</t>
  </si>
  <si>
    <t>16.07.2009</t>
  </si>
  <si>
    <t>Bateri duracell litio</t>
  </si>
  <si>
    <t>25.03.2009</t>
  </si>
  <si>
    <t>Kabell baterie</t>
  </si>
  <si>
    <t>Inverter</t>
  </si>
  <si>
    <t>06.05.2008</t>
  </si>
  <si>
    <t>kompjuter</t>
  </si>
  <si>
    <t>02.04.2008</t>
  </si>
  <si>
    <t>Hard disk</t>
  </si>
  <si>
    <t>Webcam</t>
  </si>
  <si>
    <t>25.02.2008</t>
  </si>
  <si>
    <t xml:space="preserve">Modem </t>
  </si>
  <si>
    <t>16.02.2008</t>
  </si>
  <si>
    <t>Celular</t>
  </si>
  <si>
    <t>07.01.2008</t>
  </si>
  <si>
    <t>Telefon</t>
  </si>
  <si>
    <t>19.11.2007</t>
  </si>
  <si>
    <t>Majestik</t>
  </si>
  <si>
    <t>Tom</t>
  </si>
  <si>
    <t>Voxon</t>
  </si>
  <si>
    <t>28.09.2007</t>
  </si>
  <si>
    <t>HP dc 7700+L2045</t>
  </si>
  <si>
    <t>01.06.2007</t>
  </si>
  <si>
    <t>Power Tree UPS 650 VA</t>
  </si>
  <si>
    <t>29.05.2007</t>
  </si>
  <si>
    <t>Kompjuter</t>
  </si>
  <si>
    <t>19.04.2007</t>
  </si>
  <si>
    <t>Komplet monitor DvD Web,Hdd,Flash</t>
  </si>
  <si>
    <t>14.04.2007</t>
  </si>
  <si>
    <t>Laptop HP P4256mb,60gb</t>
  </si>
  <si>
    <t>24.02.2007</t>
  </si>
  <si>
    <t>Kompjuter AMD</t>
  </si>
  <si>
    <t>02.02.2007</t>
  </si>
  <si>
    <t>Komplet Print,kabell,monitor,tast,mouse</t>
  </si>
  <si>
    <t>09.11.2006</t>
  </si>
  <si>
    <t>Kompjuter Agis</t>
  </si>
  <si>
    <t>22.11.2006</t>
  </si>
  <si>
    <t>Njesi kompjuteri</t>
  </si>
  <si>
    <t>09.10.2006</t>
  </si>
  <si>
    <t>Printer color 400</t>
  </si>
  <si>
    <t>12.12.2005</t>
  </si>
  <si>
    <t>Bateri 100 AH UPS</t>
  </si>
  <si>
    <t>Nikon Woodety</t>
  </si>
  <si>
    <t>06.01.2005</t>
  </si>
  <si>
    <t>02.11.2004</t>
  </si>
  <si>
    <t>HP printer 3030</t>
  </si>
  <si>
    <t>01.11.2004</t>
  </si>
  <si>
    <t>PC P4 Monitor HP dhe printer 3650</t>
  </si>
  <si>
    <t>26.07.2004</t>
  </si>
  <si>
    <t>Monitor HP 22</t>
  </si>
  <si>
    <t>29.06.2004</t>
  </si>
  <si>
    <t>Monitor HP</t>
  </si>
  <si>
    <t>Compjuter HP d330pc</t>
  </si>
  <si>
    <t>22.04.2004</t>
  </si>
  <si>
    <t>Epson printer LX-1170</t>
  </si>
  <si>
    <t>25.03.2004</t>
  </si>
  <si>
    <t>Qark multiscaneri</t>
  </si>
  <si>
    <t>19.12.2003</t>
  </si>
  <si>
    <t>VLZ 5 Sharp</t>
  </si>
  <si>
    <t>30.01.2003</t>
  </si>
  <si>
    <t>Compjuter DDK</t>
  </si>
  <si>
    <t>17.08.2002</t>
  </si>
  <si>
    <t>bateri 100 AH</t>
  </si>
  <si>
    <t>15.05.2002</t>
  </si>
  <si>
    <t>APS Trip Lite</t>
  </si>
  <si>
    <t>24.09.2001</t>
  </si>
  <si>
    <t>HP Design Jet 500</t>
  </si>
  <si>
    <t>15.01.2001</t>
  </si>
  <si>
    <t>HP Scanne Scanjet 4300C</t>
  </si>
  <si>
    <t>HP Print Deskjet 6400</t>
  </si>
  <si>
    <t>10.11.2000</t>
  </si>
  <si>
    <t>Radio komunikues</t>
  </si>
  <si>
    <t>02.11.2000</t>
  </si>
  <si>
    <t>Mouse pad 22'18</t>
  </si>
  <si>
    <t>Filter monitor</t>
  </si>
  <si>
    <t>05.05.1998</t>
  </si>
  <si>
    <t>Ushqyes UPS</t>
  </si>
  <si>
    <t>20.04.1998</t>
  </si>
  <si>
    <t>Radio</t>
  </si>
  <si>
    <t>Pajisje Informatike(2182)</t>
  </si>
  <si>
    <t>C</t>
  </si>
  <si>
    <t>Mjete Transporti(215)</t>
  </si>
  <si>
    <t>B</t>
  </si>
  <si>
    <t>30.10.2009</t>
  </si>
  <si>
    <t>Trapan me bateri</t>
  </si>
  <si>
    <t>20.07.2009</t>
  </si>
  <si>
    <t>Pajisje nga SI Manufacturing</t>
  </si>
  <si>
    <t>29.05.2008</t>
  </si>
  <si>
    <t>Adopter tribac</t>
  </si>
  <si>
    <t>Tribac 3 Pin With optical</t>
  </si>
  <si>
    <t>Tripod-WodenMedium Duty</t>
  </si>
  <si>
    <t>Rod 2.0m carbon</t>
  </si>
  <si>
    <t>Accesori TSC2 GPS</t>
  </si>
  <si>
    <t>CU-TSC2 W/SC</t>
  </si>
  <si>
    <t>Trimble R6/R8Transmit</t>
  </si>
  <si>
    <t>11.12.2007</t>
  </si>
  <si>
    <t>Pompe uji pedrale 1.1 kv</t>
  </si>
  <si>
    <t>27.11.2007</t>
  </si>
  <si>
    <t>Vudiator</t>
  </si>
  <si>
    <t>02.10.2007</t>
  </si>
  <si>
    <t>Late 5 cm</t>
  </si>
  <si>
    <t>Trek druri</t>
  </si>
  <si>
    <t>Prizem</t>
  </si>
  <si>
    <t>Triger</t>
  </si>
  <si>
    <t>Adpoter trimble</t>
  </si>
  <si>
    <t>31.07.2007</t>
  </si>
  <si>
    <t>Aparat pastrimi</t>
  </si>
  <si>
    <t>10.03.2005</t>
  </si>
  <si>
    <t>Kamer Digitale</t>
  </si>
  <si>
    <t>20.03.2004</t>
  </si>
  <si>
    <t>Instrument</t>
  </si>
  <si>
    <t>15.01.2000</t>
  </si>
  <si>
    <t>Karikues</t>
  </si>
  <si>
    <t>Prizma</t>
  </si>
  <si>
    <t>Zhalone</t>
  </si>
  <si>
    <t>Trekendesh</t>
  </si>
  <si>
    <t>10.01.2000</t>
  </si>
  <si>
    <t>Instrument SOKKIAset 3100</t>
  </si>
  <si>
    <t>02.12.1999</t>
  </si>
  <si>
    <t>Gjenerator 'Honda'</t>
  </si>
  <si>
    <t>Inst teknike,mak,pajisje,veglaetj</t>
  </si>
  <si>
    <t>A</t>
  </si>
  <si>
    <t>vlera</t>
  </si>
  <si>
    <t>Cmimi</t>
  </si>
  <si>
    <t>Sasia</t>
  </si>
  <si>
    <t>Njesia</t>
  </si>
  <si>
    <t>Data e hyrjes</t>
  </si>
  <si>
    <t>Emertimi AKQT(213)</t>
  </si>
  <si>
    <t xml:space="preserve">Nr </t>
  </si>
  <si>
    <t>NDRIÇUES+NEON 36 W</t>
  </si>
  <si>
    <t>METER MATES PD 42 ET</t>
  </si>
  <si>
    <t>VMB PREPAY</t>
  </si>
  <si>
    <t>VERB.DVD-R</t>
  </si>
  <si>
    <t>HDD EXTERNAL</t>
  </si>
  <si>
    <t>HD EXTERNAL 3.5 VERBATIM 2TB</t>
  </si>
  <si>
    <t>MODEM ROUTER</t>
  </si>
  <si>
    <t>NOTEBOOK SATELLITE C660-1RK</t>
  </si>
  <si>
    <t>DESKTOP SWITCH 8 PORT</t>
  </si>
  <si>
    <t>KOMPJUTER HP 500 B MT E5700</t>
  </si>
  <si>
    <t>SERVER PET110</t>
  </si>
  <si>
    <t>HP A10 COMPAQ</t>
  </si>
  <si>
    <t>KOKE PRINTIMI</t>
  </si>
  <si>
    <t>SAMSUNG FOT DIGIMAX EC-PL90BA</t>
  </si>
  <si>
    <t>FUJIFILM FOTOCAMERA JV160BK</t>
  </si>
  <si>
    <t>SAMSUNG FOT DIGIMAX EC-PL90BE</t>
  </si>
  <si>
    <t>SONY SF2B4 SECURE DIGITAL 2GB</t>
  </si>
  <si>
    <t>DIKOM SCHEDA MICRO SD-2GB</t>
  </si>
  <si>
    <t>SAMSUNG PL-90BE FOTOCAMERA</t>
  </si>
  <si>
    <t>LAPTOP DELL</t>
  </si>
  <si>
    <t>BATERI BDC35A</t>
  </si>
  <si>
    <t>28/10/2010</t>
  </si>
  <si>
    <t>Mbajtese muri</t>
  </si>
  <si>
    <t>Monitor TV</t>
  </si>
  <si>
    <t>14/10/2010</t>
  </si>
  <si>
    <t>EXT HDD dTb</t>
  </si>
  <si>
    <t>20/10/2010</t>
  </si>
  <si>
    <t>Fotocamera</t>
  </si>
  <si>
    <t>15/11/2010</t>
  </si>
  <si>
    <t>CANON EOS KIS X3</t>
  </si>
  <si>
    <t>27/11/2010</t>
  </si>
  <si>
    <t>Kompjuter braund</t>
  </si>
  <si>
    <t>Telefon LG</t>
  </si>
  <si>
    <t>20/03/2010</t>
  </si>
  <si>
    <t>Kompjuter dore</t>
  </si>
  <si>
    <t>Aksesor per aparat matje</t>
  </si>
  <si>
    <t>EMERTIMI</t>
  </si>
  <si>
    <t>Emertimi</t>
  </si>
  <si>
    <t>LAND &amp; CO</t>
  </si>
  <si>
    <t>Statusi Juridik</t>
  </si>
  <si>
    <t>SH.P.K</t>
  </si>
  <si>
    <t>Adresa e Selise</t>
  </si>
  <si>
    <t>KUKES</t>
  </si>
  <si>
    <t>N.I.P.T -i</t>
  </si>
  <si>
    <t>J87730202A</t>
  </si>
  <si>
    <t>Data e krijimit</t>
  </si>
  <si>
    <t>Nr. i Regjistrit Tregtar</t>
  </si>
  <si>
    <t>Veprimtaria Kryesore</t>
  </si>
  <si>
    <t>Projektim dhe Zbatim i veprave inxhinierike</t>
  </si>
  <si>
    <t>PASQYRAT FINANCIARE</t>
  </si>
  <si>
    <t>(Ne zbatim te Standartit Kombetar te Kontabilitetit Nr.2 dhe Ligjit Nr. 9228 Date 29.04.2004 i ndryshuar "Per Kontabilitetin dhe Pasqyrat Financiare)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</si>
  <si>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</si>
  <si>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</si>
  <si>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</si>
  <si>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</si>
  <si>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</si>
  <si>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Leke</t>
  </si>
  <si>
    <t>Pasqyrat financiare jane te rrumbullakosura ne</t>
  </si>
  <si>
    <t>Njesi Monetare</t>
  </si>
  <si>
    <t>Periudha kontabel e Pasqyrave Financiare</t>
  </si>
  <si>
    <t>Data e mbylljes se Pasqyrave</t>
  </si>
  <si>
    <t>Banka</t>
  </si>
  <si>
    <t>(Shifrat ne Leke)</t>
  </si>
  <si>
    <t>Nr</t>
  </si>
  <si>
    <t>Shenimi shpjegues</t>
  </si>
  <si>
    <t>\</t>
  </si>
  <si>
    <t>Shitjet neto</t>
  </si>
  <si>
    <t>701-705</t>
  </si>
  <si>
    <t>Te ardhura te tjera nga veprimtaria e shfrytezimit</t>
  </si>
  <si>
    <t>Ndrysh. Ne invent.prod.gatshme e punes ne proces
(pakesimet shpenz. e rritjet paskesim shpenzimesh</t>
  </si>
  <si>
    <t>Puna e kryer nga njesite ekon.raportuese per qellimet e veta dhe e kapitalizuar</t>
  </si>
  <si>
    <t>Mallrat, lendet e para dhe sherbimet</t>
  </si>
  <si>
    <t>601-605</t>
  </si>
  <si>
    <t>Shpenzime te tjera nga veprimtaria e shfrytezimit</t>
  </si>
  <si>
    <t>Shpenzime te personelit</t>
  </si>
  <si>
    <t xml:space="preserve">   Pagat</t>
  </si>
  <si>
    <t xml:space="preserve">   Shpenzimet e sigurimeve shoqerore</t>
  </si>
  <si>
    <t xml:space="preserve">   Shpenzimet per pensionet</t>
  </si>
  <si>
    <t>Renia ne vlere (zhvleresimi) dhe amortizimi</t>
  </si>
  <si>
    <t>633-638</t>
  </si>
  <si>
    <t>Fitimi (humbja) nga veprimtarite e shfrytezimit</t>
  </si>
  <si>
    <t>Te ardhurat dhe shpenzimet financiare nga njesite e kontrolluara</t>
  </si>
  <si>
    <t>Te ardhurat dhe shpenzimet financiare</t>
  </si>
  <si>
    <t>Te ardhura e shpenz.fin.nga inves.te tjera financ.afatgjata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</si>
  <si>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</si>
  <si>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</si>
  <si>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</si>
  <si>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</si>
  <si>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Fitimi (humbja) para tatimit</t>
  </si>
  <si>
    <t>Shpenzime te panjohura per tatim fitimin</t>
  </si>
  <si>
    <t>Fitimi I tatueshem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</si>
  <si>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</si>
  <si>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</si>
  <si>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</si>
  <si>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</si>
  <si>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ADMINISTRATOR</t>
  </si>
  <si>
    <t>HARTOI</t>
  </si>
  <si>
    <t xml:space="preserve">   Shifrat ne Leke</t>
  </si>
  <si>
    <t>AKTIVET</t>
  </si>
  <si>
    <t>Shenime</t>
  </si>
  <si>
    <t>Ushtrimi
 Mbyllur</t>
  </si>
  <si>
    <t>I</t>
  </si>
  <si>
    <t>AKTIVET AFATSHKURTERA</t>
  </si>
  <si>
    <t>1 Aktivet Monetare</t>
  </si>
  <si>
    <t xml:space="preserve">    i  Banka</t>
  </si>
  <si>
    <t xml:space="preserve">   ii  Arka</t>
  </si>
  <si>
    <t>2 Derivative dhe aktive te mbajtura per tregetim</t>
  </si>
  <si>
    <t xml:space="preserve">    i  Derivative</t>
  </si>
  <si>
    <t xml:space="preserve">   ii  Aktive te mbajtura per tregetim</t>
  </si>
  <si>
    <t>3 Aktive te tjera financiare afatshkurtera</t>
  </si>
  <si>
    <t xml:space="preserve">    i  Llogari / Kerkesa te arketueshme</t>
  </si>
  <si>
    <t xml:space="preserve">   ii  Llogari / Kerkesa te arketueshme ndaj shtetit</t>
  </si>
  <si>
    <t>444, 445</t>
  </si>
  <si>
    <t xml:space="preserve">   iii  Llogari / Kerkesa te arketueshme ndaj ortakeve</t>
  </si>
  <si>
    <t xml:space="preserve">   iv  Kerkesa te arketueshme ndaj personelit</t>
  </si>
  <si>
    <t xml:space="preserve">    v  Llogari / Kerkesa te arketueshme te tjera</t>
  </si>
  <si>
    <t>4 Inventari</t>
  </si>
  <si>
    <t xml:space="preserve">    i  Lendet e para</t>
  </si>
  <si>
    <t xml:space="preserve">   ii  Prodhim me proces (materiale ndihmese)</t>
  </si>
  <si>
    <t xml:space="preserve">   iii  Produkte te gateshme</t>
  </si>
  <si>
    <t xml:space="preserve">   iv  Mallra per rishitje</t>
  </si>
  <si>
    <t xml:space="preserve">    v  Parapagesa per furnizime</t>
  </si>
  <si>
    <t>5 Aktive biologjike afatshkurtera</t>
  </si>
  <si>
    <t>6 Aktive afatshkurtera te mbajtura per rishitje</t>
  </si>
  <si>
    <t>7 Parapagime dhe shpenzime te shtyra</t>
  </si>
  <si>
    <t>II</t>
  </si>
  <si>
    <t>AKTIVET AFATGJATA</t>
  </si>
  <si>
    <t>1 Investimet financiare afatgjata</t>
  </si>
  <si>
    <t xml:space="preserve">    i  Pjesemarrje te tjera ne njesi te kontrolluara</t>
  </si>
  <si>
    <t xml:space="preserve">   ii  Aksione dhe investime te tjera ne pjesemarrje</t>
  </si>
  <si>
    <t xml:space="preserve">   iii  Aksione dhe letra te tjera me vlere</t>
  </si>
  <si>
    <t xml:space="preserve">   iv  Llogari / Kerkesa te arketueshme afatgjata</t>
  </si>
  <si>
    <t>2 Aktive afatgjata materiale</t>
  </si>
  <si>
    <t xml:space="preserve">    i  Toka</t>
  </si>
  <si>
    <t xml:space="preserve">   ii  Ndertesa</t>
  </si>
  <si>
    <t xml:space="preserve">   iii  Makineri dhe pajisje</t>
  </si>
  <si>
    <t xml:space="preserve">   iv  Aktive te tjera afat gjata materiale (me vl.Kontabel)</t>
  </si>
  <si>
    <t xml:space="preserve">    v  Aktive te tjera afat gjata materiale ne process</t>
  </si>
  <si>
    <t>3 Aktivet biologjike afatgjata</t>
  </si>
  <si>
    <t>4 Aktivet afatgjata jo materiale</t>
  </si>
  <si>
    <t xml:space="preserve">    i  Emri i mire</t>
  </si>
  <si>
    <t xml:space="preserve">   ii  Shpenzimet e zhvillimit</t>
  </si>
  <si>
    <t xml:space="preserve">   iii  Aktive te tjera afat gjata jo materiale</t>
  </si>
  <si>
    <t>5 Kapitali aksioner i papaguar</t>
  </si>
  <si>
    <t>6 Aktive te tjera afatgjata</t>
  </si>
  <si>
    <t>TOTALI AKTIVEVE (I + II)</t>
  </si>
  <si>
    <t>DETYRIMET DHE KAPITALI</t>
  </si>
  <si>
    <t>Ushtrimi 
Mbyllur</t>
  </si>
  <si>
    <t>DETYRIMET AFATSHKURTERA</t>
  </si>
  <si>
    <t>1 Derivativet</t>
  </si>
  <si>
    <t>2 Huamarrjet</t>
  </si>
  <si>
    <t xml:space="preserve">    i  Huate dhe obligacionet afatshkurtera</t>
  </si>
  <si>
    <t xml:space="preserve">   ii  Kthimet / ripagesat e huave afatgjata</t>
  </si>
  <si>
    <t xml:space="preserve">   iii  Bono te konvertueshme</t>
  </si>
  <si>
    <t>3 Huate dhe parapagimet</t>
  </si>
  <si>
    <t xml:space="preserve">    i  Te pagueshme nga furnitoreve</t>
  </si>
  <si>
    <t xml:space="preserve">   ii  Te pagueshme ndaj punonjesve</t>
  </si>
  <si>
    <t xml:space="preserve">   iii  Detyrimet tatimore</t>
  </si>
  <si>
    <t xml:space="preserve"> iii/a Detyrimet tatimore (TVSH)</t>
  </si>
  <si>
    <t xml:space="preserve">   iv  Hua te tjera</t>
  </si>
  <si>
    <t xml:space="preserve">    v  Parapagimet e arketuara</t>
  </si>
  <si>
    <t xml:space="preserve">   vi  Te tjera detyrime afatshkurtera</t>
  </si>
  <si>
    <t>4 Grantet dhe te ardhurat e shtyra</t>
  </si>
  <si>
    <t>5 Provizionet afatshkurtera</t>
  </si>
  <si>
    <t>DETYRIMET AFATGJATA</t>
  </si>
  <si>
    <t>1 Huate afatgjata</t>
  </si>
  <si>
    <t xml:space="preserve">    i  Hua, bono dhe detyrime nga qeraja financiare</t>
  </si>
  <si>
    <t xml:space="preserve">   ii  Bono te konvertueshme</t>
  </si>
  <si>
    <t>2 Huamarrje te tjera afatgjata</t>
  </si>
  <si>
    <t>3 Grantet dhe te ardhurat e shtyra</t>
  </si>
  <si>
    <t>4 Provizionet afatgjata</t>
  </si>
  <si>
    <t>TOTALI I DETYRIMEVE (I+II)</t>
  </si>
  <si>
    <t>III</t>
  </si>
  <si>
    <t>KAPITALI</t>
  </si>
  <si>
    <t>1 Aksionet e pakices (PF te konsoliduara)</t>
  </si>
  <si>
    <t>2 Kapitali aksionereve te shoq. Meme (PF te kons.)</t>
  </si>
  <si>
    <t>3 Kapitali aksionar</t>
  </si>
  <si>
    <t>4 Primi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</si>
  <si>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</si>
  <si>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</si>
  <si>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</si>
  <si>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</si>
  <si>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</si>
  <si>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TOTALI I DETYRIMEVE DHE KAPITALIT (I+II+III)</t>
  </si>
  <si>
    <t>Shifrat ne Leke</t>
  </si>
  <si>
    <t>PASQYRA E TE ARDHURAVE DHE SHPENZIMEVE</t>
  </si>
  <si>
    <t>TE ARDHURA</t>
  </si>
  <si>
    <t>Shitje e produkteve te ndermjetem</t>
  </si>
  <si>
    <t>Ndrysh. gjendje produkti</t>
  </si>
  <si>
    <t>Prodhim i AA materiale</t>
  </si>
  <si>
    <t>Te ardhura nga interesat</t>
  </si>
  <si>
    <t>Fitim nga kembimet valutore</t>
  </si>
  <si>
    <t>SHPENZIME</t>
  </si>
  <si>
    <t>Blerje / shpenzime te materialeve</t>
  </si>
  <si>
    <t>Blerje shpenzime te tjera</t>
  </si>
  <si>
    <t>Mirembajtje dhe riparime</t>
  </si>
  <si>
    <t>Sigurime</t>
  </si>
  <si>
    <t>Publicitet, reklama</t>
  </si>
  <si>
    <t>Transport</t>
  </si>
  <si>
    <t>Shpenzime komunikimi</t>
  </si>
  <si>
    <t>Sherbime bankare</t>
  </si>
  <si>
    <t>Tatim mbi qark. Dhe akciza</t>
  </si>
  <si>
    <t>Tatime te tjera</t>
  </si>
  <si>
    <t>Pagat dhe shperblimet e personelit</t>
  </si>
  <si>
    <t>Sigurimet shoqerore dhe shendetesore</t>
  </si>
  <si>
    <t>Kosto e paksimit te aktiveve afatgjata materiale</t>
  </si>
  <si>
    <t>Shpenzime per interesa</t>
  </si>
  <si>
    <t>Humbje nga kembimet valutore</t>
  </si>
  <si>
    <t>Fitimi - Humbje</t>
  </si>
  <si>
    <t>Shpenzime te pazbritshme</t>
  </si>
  <si>
    <t>Fitimi i tatueshem</t>
  </si>
  <si>
    <t>Fitimi Neto</t>
  </si>
  <si>
    <t>Pasiv</t>
  </si>
  <si>
    <t>Kapitali i paguar</t>
  </si>
  <si>
    <t>Prime te lidhura me kapitalin</t>
  </si>
  <si>
    <t>Fitim / humbja e pashperndare</t>
  </si>
  <si>
    <t>HUMBJE / FITIM</t>
  </si>
  <si>
    <t>Furnitore per mallra, produkte e sherbime</t>
  </si>
  <si>
    <t>Te pagueshme ndaj punonjesve</t>
  </si>
  <si>
    <t>Sigurime shoqerore dhe shendetesore</t>
  </si>
  <si>
    <t>Tatim mbi te ardhurat e personale</t>
  </si>
  <si>
    <t>Detyrime TVSH</t>
  </si>
  <si>
    <t>Detyrime te tjera afatshkurtera</t>
  </si>
  <si>
    <t>Aktiv</t>
  </si>
  <si>
    <t>truall ndertimi</t>
  </si>
  <si>
    <t>ndertesa industriale</t>
  </si>
  <si>
    <t>Makineri, instalime dhe pajisje pune</t>
  </si>
  <si>
    <t>Mjete transporti</t>
  </si>
  <si>
    <t>AA materiale ne proces</t>
  </si>
  <si>
    <t>Per ndertesat</t>
  </si>
  <si>
    <t>Per instalime teknike, makinerite, pajisje, etc</t>
  </si>
  <si>
    <t>Per mjete transporti</t>
  </si>
  <si>
    <t>Materiale te para</t>
  </si>
  <si>
    <t>Materiale ndihmese</t>
  </si>
  <si>
    <t>Kliente per mallra, produkte e sherbime</t>
  </si>
  <si>
    <t>Tatim mbi fitimin</t>
  </si>
  <si>
    <t>TVSH e zbritshme</t>
  </si>
  <si>
    <t>Raiffesisen Bank ne Leke</t>
  </si>
  <si>
    <t>Raiffesisen Bank ne Euro</t>
  </si>
  <si>
    <t>BKT ne Leke</t>
  </si>
  <si>
    <t>BKT ne Euro</t>
  </si>
  <si>
    <t>Intesa Sanpaolo Bank ne Leke</t>
  </si>
  <si>
    <t>Intesa Sanpaolo Bank ne Euro</t>
  </si>
  <si>
    <t>Vlera monetare ne leke</t>
  </si>
  <si>
    <t>Pasqyre e Pakonsoliduar (ne Leke)</t>
  </si>
  <si>
    <t>Kapitali aksionar</t>
  </si>
  <si>
    <t>Primi aksionit</t>
  </si>
  <si>
    <t>Aksione thesari</t>
  </si>
  <si>
    <t>Rezerva stat.ligjore</t>
  </si>
  <si>
    <t>Fitimi I pashperndare</t>
  </si>
  <si>
    <t>Pozicioni me 31 Dhjetor 2009</t>
  </si>
  <si>
    <t>Efekti i ndryshimeve ene politikat kontabel</t>
  </si>
  <si>
    <t>Pozicioni i rregulluar</t>
  </si>
  <si>
    <t>Fitimi neto per periudhen kontabel</t>
  </si>
  <si>
    <t>Dividentet e paguar</t>
  </si>
  <si>
    <t>Rritja e rezerves kapitalit</t>
  </si>
  <si>
    <t>Emetimi aksioneve</t>
  </si>
  <si>
    <t>Pozicioni me 31 Dhjetor 2010</t>
  </si>
  <si>
    <t>Pozicioni me 31 Dhjetor 2011</t>
  </si>
  <si>
    <t>SHENIMET SPJEGUESE</t>
  </si>
  <si>
    <t>Sqarim:</t>
  </si>
  <si>
    <t>Dhenia e shenimeve shpjeguese ne kete pjese eshte e detyrueshme sipas SKK 2.</t>
  </si>
  <si>
    <t>Plotesimi i  te dhenave te kesaj pjese duhet te behet sipas kerkesave dhe struktures standarte</t>
  </si>
  <si>
    <t>te percaktuara ne SKK 2 dhe konkretisht paragrafeve 49-55. Radha e dhenies se spjegimeve duhet te jete :</t>
  </si>
  <si>
    <t>a)Informacion i pergjithshem dhe politikat kontabel</t>
  </si>
  <si>
    <t>b)Shenimet qe shpjegojne zerat e ndryshem te pasqyrave financiare</t>
  </si>
  <si>
    <t>c)Shenime te tjera shpjeguese</t>
  </si>
  <si>
    <t>A I</t>
  </si>
  <si>
    <t>Informacion i pergjithshem</t>
  </si>
  <si>
    <t>saj lidhur me Topografine, Hartografine, Projektimin dhe Zbatimin e veprave inxhinierike.</t>
  </si>
  <si>
    <t>Ajo eshte krijuar dhe regjistruar ne organet tatimore ne regjistrin e TVSH ne muajin Maj viti 1998.</t>
  </si>
  <si>
    <t>Shoqeria ka kryer kryesisht aktivitetin per te cilin ka hapur edhe licensen per projektim dhe zbatim.</t>
  </si>
  <si>
    <t>1. Kuadri ligjor: Ligji 9228 dt 29.04.2004 "Per kontabilitetin dhe Pasqyrat Financiare"</t>
  </si>
  <si>
    <t>2. Kuadri kontabel i aplikuar : Standartet Kombetare te kontabilitetit ne Shqiperi.(SKK 2;49)</t>
  </si>
  <si>
    <t>3. Baza e pergatitjes se PF : Te drejtat dhe detyrimet e konstatuara.(SKK1,35)</t>
  </si>
  <si>
    <t>4. Parimet dhe karakteristikat cilesore te perdorura per hartimin e P.F. :(SKK 1;37-69)</t>
  </si>
  <si>
    <t xml:space="preserve">            a) NJESIA EKONOMIKE RAPORTUESE ka mbajtur ne llogarite e saj aktivet, pasivet dhe transaksionet ekonomike te veta.</t>
  </si>
  <si>
    <t xml:space="preserve">            b) VIJIMESIA e veprimtarise ekonomike te njesise sone raportuese eshte e siguruar duke mos pasur ne plan ose nevoje nderprerjen e aktivitetit te saj.</t>
  </si>
  <si>
    <t xml:space="preserve">            c)KOMPENSIM midis nje aktivi dhe nje pasivi nuk ka, ndersa midis te ardhurave dhe shpenzimeve
ka vetem ne rastet qe lejohen nga SKK.</t>
  </si>
  <si>
    <t xml:space="preserve">            d) KUPTUESHMERIA e Pasqyrave financiare eshte realizuar ne masen e plote per te qene te qarta dhe te kuptueshme per perdorues te jashtem qe kane njohuri te pergjithshme te mjaftueshme ne fushen e kontabilitetit.</t>
  </si>
  <si>
    <t xml:space="preserve">           e)MATERIALITETI eshte vleresuar nga ana jone dhe ne baze te tij Pasqyrat Financiare jane hartuar 
vetem per zera materiale.</t>
  </si>
  <si>
    <t xml:space="preserve">           f) BESUESHMERIA per hartimin e Pasqyrave Financiare eshte e siguruar pasi nuk ka gabime materiale duke zbatuar parimet e meposhtme :</t>
  </si>
  <si>
    <t>Parimin e paraqitjes me besnikeri</t>
  </si>
  <si>
    <t>Parimin e perparesise se permbajtjes ekonomike mbi formen ligjore</t>
  </si>
  <si>
    <t>Parimin e paanshmerise pas asnje influencim te qellimshem</t>
  </si>
  <si>
    <t>Parimin e maturise pa optimizem te tepruar, pa nen e mbivleresim te qellimshem</t>
  </si>
  <si>
    <t>Parimin e plotesise duke paraqitur nje pamje te vertete e te drejte te PF.</t>
  </si>
  <si>
    <t>Parimin e qendrueshmerise per te mos ndryshuar politikat e metodat kontabel.</t>
  </si>
  <si>
    <t>Parimin e krahasueshmerise duke siguruar krahasimin midis dy periudhave.</t>
  </si>
  <si>
    <t>A II</t>
  </si>
  <si>
    <t>Politikat Kontabel</t>
  </si>
  <si>
    <t>Vleresimi fillestar i nje elementi te AAM qe ploteson kriteret per njohje si aktiv ne bilanc eshte vleresuar</t>
  </si>
  <si>
    <t>me kosto. (SKK 5;11)</t>
  </si>
  <si>
    <t>Per prodhimin ose krijimin e AAM kur kjo financohet nga nje hua, kostot e huamarrjes (dhe interesat) eshte</t>
  </si>
  <si>
    <t>metoda e kapitalizmit ne koston e aktivit per periudhen e investimit. (SKK 5;16)</t>
  </si>
  <si>
    <t>Vleresimi i mepasshem i AAM eshte zgjedhur modeli i kostos duke i paraqitur ne bilanc me kosto minus</t>
  </si>
  <si>
    <t>amortizimin e akumuluar. (SKK 5;21)</t>
  </si>
  <si>
    <t>Per llogaritjen e amortizimit te AAM (SKK5 ;38), njesia jone ekonomike ka percaktuar si metode te amortizimit</t>
  </si>
  <si>
    <t>te ndertesave metoden lineare ndersa per kompjutera, sisteme informacioni dhe AAM te tjera eshte perdorur</t>
  </si>
  <si>
    <t>metoda e vleres se mbetur dhe normat e amortizimit jane perdorur te njejta me ato te sistemit fiskal ne fuqi</t>
  </si>
  <si>
    <t>dhe konkretisht :</t>
  </si>
  <si>
    <t>Per ndertesat ne menyre lineare me 5 % ne vit.</t>
  </si>
  <si>
    <t>Kompjutera e sisteme informacioni me 25 % ne vit</t>
  </si>
  <si>
    <t>Te gjitha AAM te tjera me 20 % te vleres se mbetur</t>
  </si>
  <si>
    <t>Per llogaritjen e amortizimit te AAJM (SKK 5:59), njesia ekonomike raportuese ka percaktuar si metode te</t>
  </si>
  <si>
    <t>Shenimet qe shpjegojne zerat e ndryshem te pasqyrave financiare</t>
  </si>
  <si>
    <t>AKTIVET AFAT SHKURTERA</t>
  </si>
  <si>
    <t>Aktivet Monetare</t>
  </si>
  <si>
    <t>Me poshte jane dhene detaje nepermjet tabelave te cilat pershkruajne ne detaje perberjen e llogarive per</t>
  </si>
  <si>
    <t>Mjetet monetare te shoqerise Land&amp;Co sh.p.k :</t>
  </si>
  <si>
    <t>Emri i Bankes</t>
  </si>
  <si>
    <t>Monedha</t>
  </si>
  <si>
    <t>Nr llogarise</t>
  </si>
  <si>
    <t>Vlera ne valute</t>
  </si>
  <si>
    <t>Kursi fund vitit</t>
  </si>
  <si>
    <t>Vlera ne leke</t>
  </si>
  <si>
    <t>RAIFFEISEN BANK</t>
  </si>
  <si>
    <t>INTESA SANPAOLO</t>
  </si>
  <si>
    <t>ARKA</t>
  </si>
  <si>
    <t>Kursi fund viti</t>
  </si>
  <si>
    <t>ARKA NE LEKE</t>
  </si>
  <si>
    <t>ARKA NE EURO</t>
  </si>
  <si>
    <t>ARKA NE DOLLARE (USD)</t>
  </si>
  <si>
    <t>USD</t>
  </si>
  <si>
    <t>Derivative dhe aktive te mbajtura per tregtim</t>
  </si>
  <si>
    <t>Shoqeria nuk ka derivative dhe aktive te mbajtura per tregtim</t>
  </si>
  <si>
    <t>Aktive te tjera financiare afatshkurta</t>
  </si>
  <si>
    <t>&gt; Kliente per mallra,produkte e sherbime</t>
  </si>
  <si>
    <t>Fatura gjithsej</t>
  </si>
  <si>
    <t>a) Nga keto</t>
  </si>
  <si>
    <t>pa likuiduara deri ne 30 dite</t>
  </si>
  <si>
    <t>pa likuiduara deri ne 60 dite</t>
  </si>
  <si>
    <t>pa likuiduara deri ne 90 dite</t>
  </si>
  <si>
    <t>pa likuiduara permbi nje vit</t>
  </si>
  <si>
    <t>b) Nga faturat gjithsej</t>
  </si>
  <si>
    <t>Fatura mbi 300 mije leke te prera</t>
  </si>
  <si>
    <t>Fatura mbi 300 mije leke te likuid.</t>
  </si>
  <si>
    <t>&gt; Debitore, Kreditore te tjere</t>
  </si>
  <si>
    <t>Kjo shume rezulton nga vitet e meparshme dhe marredheniet me kreditore te ndryshem te administratorit.</t>
  </si>
  <si>
    <t>&gt; Furnitore debitore</t>
  </si>
  <si>
    <t>Paradhenie ndaj punonjesve</t>
  </si>
  <si>
    <t>Kompania nuk ka ne politiken e saj paradhenien e vlerave te ndryshme monetare ndaj personelit te saj.</t>
  </si>
  <si>
    <t>Emertimi i llogarise</t>
  </si>
  <si>
    <t>Vlera ne 
valute</t>
  </si>
  <si>
    <t>Kursi ne fund
 te fundit</t>
  </si>
  <si>
    <t>Vlera ne 
leke</t>
  </si>
  <si>
    <t>Nuk ka</t>
  </si>
  <si>
    <t>Lek</t>
  </si>
  <si>
    <t>&gt; Tatimi mbi fitimin</t>
  </si>
  <si>
    <t>Tatimi i derdhur paradhenie</t>
  </si>
  <si>
    <t>Tatimi i vitit ushtrimor</t>
  </si>
  <si>
    <t>Tatimi i derdhur teper</t>
  </si>
  <si>
    <t>Tatim i rimbursuar</t>
  </si>
  <si>
    <t>Tatim nga viti i kaluar per t'u paguar</t>
  </si>
  <si>
    <t>&gt; TVSH</t>
  </si>
  <si>
    <t>&gt; Te drejta e detyrime ndaj ortakeve</t>
  </si>
  <si>
    <t>Te drejta e detyrime te ortakeve eshte llogari e cila rezulton me vleren 0 nuk ka marredhenie me ortaket.</t>
  </si>
  <si>
    <t>Kjo llogari figuron nga marredheniet e shoqerise me ortaket e vet.</t>
  </si>
  <si>
    <t>AKTIVE AFATGJATA MATERIALE</t>
  </si>
  <si>
    <t>Analiza e posteve te amortizueshme</t>
  </si>
  <si>
    <t>VITI RAPORTUES</t>
  </si>
  <si>
    <t>Vlera</t>
  </si>
  <si>
    <t>Amortizimi i akumuluar</t>
  </si>
  <si>
    <t>Vlera e mbetur</t>
  </si>
  <si>
    <t>Toka</t>
  </si>
  <si>
    <t>Ndertesa</t>
  </si>
  <si>
    <t>Makineri, paisje</t>
  </si>
  <si>
    <t>AAM te tjera</t>
  </si>
  <si>
    <t>AAM ne proces</t>
  </si>
  <si>
    <t>AKTIVE AFATGJATA JO MATERIALE</t>
  </si>
  <si>
    <t>Emri i mire</t>
  </si>
  <si>
    <t>Shpenzimet e zhvillimit</t>
  </si>
  <si>
    <t>Aktive te tjera afatgjata</t>
  </si>
  <si>
    <t>PASIVET AFATSHKURTRA</t>
  </si>
  <si>
    <t>&gt; Te pagueshme ndaj furnitoreve</t>
  </si>
  <si>
    <t>Fatura mbi 300 mije leke te kontab.</t>
  </si>
  <si>
    <t>&gt; Te pagueshme ndaj punonjesve</t>
  </si>
  <si>
    <t>&gt; Detyrime per Sigurime Shoq.Shend.</t>
  </si>
  <si>
    <t xml:space="preserve">Ne zerin e detyrimeve per sigurimet shoqerore dhe shendetesore te shoqerise ka rezultuar nje shifer e = </t>
  </si>
  <si>
    <t>&gt; Detyrime tatimore per TAP-in</t>
  </si>
  <si>
    <t xml:space="preserve">Ne llogarine e mbajtur per tatimin mbi te ardhurat personale te shoqerise, ka rezultuar nje shume prej </t>
  </si>
  <si>
    <t>&gt; Detyrime tatimore per TVSH</t>
  </si>
  <si>
    <t xml:space="preserve">Ne kete ze ka rezultuar nje detyrim prej </t>
  </si>
  <si>
    <t>&gt; Detyrime te tjera afatshkurtera</t>
  </si>
  <si>
    <t xml:space="preserve">Ky ze ka regjistruar nje gjendje kreditore totale prej </t>
  </si>
  <si>
    <t>Kjo shume rezulton nga detyr. kundrejt paleve te treta dhe detyrimeve tatimore te faluara nga aministia per tu rimarre</t>
  </si>
  <si>
    <t>2. Huamarrje te tjera afatgjata</t>
  </si>
  <si>
    <t>Shoqeria nuk ka huamarrje tjera afatgjata</t>
  </si>
  <si>
    <t>Kreditori</t>
  </si>
  <si>
    <t>Vlera ne Valute</t>
  </si>
  <si>
    <t>Vlera e mbetur e kredise</t>
  </si>
  <si>
    <t>3. Kapitali aksionar</t>
  </si>
  <si>
    <t>Fitimet (Humbja) te pashperndara</t>
  </si>
  <si>
    <t>Fitimi (Humbja) e vitit financiar</t>
  </si>
  <si>
    <t>Fitimi (Humbja) i/e ushtrimit para tatimit</t>
  </si>
  <si>
    <t>Shpenzime te pazbriteshme</t>
  </si>
  <si>
    <t>Tatimi mbi fitimin</t>
  </si>
  <si>
    <t>Fitimi (Humbja) e ushtrimit</t>
  </si>
  <si>
    <t>Pasqyra e te ardhurave dhe shpenzimeve</t>
  </si>
  <si>
    <t>Shitjet neto kane rezultuar ne nje shume prej</t>
  </si>
  <si>
    <t>leke shume e cila perfaqeson shitjet nga aktiviteti.</t>
  </si>
  <si>
    <t xml:space="preserve">Ne kete ze te PASH ka rezultuar nje shume prej </t>
  </si>
  <si>
    <t>leke dhe ne te jane klasifikuar shpenzimet e detajuara</t>
  </si>
  <si>
    <t>sipas tabeles vijuese</t>
  </si>
  <si>
    <t>Furnizime Sherbimesh, nentrajtimesh etj.</t>
  </si>
  <si>
    <t>Taksa tatime dhe te ngjashme</t>
  </si>
  <si>
    <t>Shpenzime te tjera</t>
  </si>
  <si>
    <t>duke perfshire ne kete shume edhe kontributin per sigurime shoqerore dhe shendetesore qe shoqeria</t>
  </si>
  <si>
    <t>ka paguar sipas Ligjit dhe Vendimeve perkatese te lidhura me keto kontribute dhe pagat referuese ne</t>
  </si>
  <si>
    <t>Republiken e Shqiperise.</t>
  </si>
  <si>
    <t>Pergjate ketij viti shoqeria ka llogaritur shpenzime amortizimi per AAM dhe AAJM ne perputhje keto</t>
  </si>
  <si>
    <t xml:space="preserve">me legjislacionin tatimor ne fuqi ne Republiken e Shqiperise. </t>
  </si>
  <si>
    <t>Kjo eshte paraqitur ne menyre te detajuar ne tabelen e aktiveve materiale dhe amortizimit</t>
  </si>
  <si>
    <t>cilat eshte sqaruar si me poshte :</t>
  </si>
  <si>
    <t>Humbje nga kembimet dhe perkthimet valutore</t>
  </si>
  <si>
    <t xml:space="preserve">Totali </t>
  </si>
  <si>
    <t>Shenime te tjera shpjeguese</t>
  </si>
  <si>
    <t>Ngjarje te ndodhura pas dates se bilancit per te cilat behen rregullime apo ngjarje te ndodhura pas dates</t>
  </si>
  <si>
    <t>Gabime materiale te ndodhura ne periudhat kontabel te meparshme te konstatuara jane evidentuar ne deklaraten</t>
  </si>
  <si>
    <t xml:space="preserve"> qe I bashkangjitet ketij bilanci</t>
  </si>
  <si>
    <t>Pasqyre Nr.1</t>
  </si>
  <si>
    <t>ANEKS STATISTIKOR</t>
  </si>
  <si>
    <t>(Ne Leke)</t>
  </si>
  <si>
    <t>TE ARDHURAT</t>
  </si>
  <si>
    <t>Kodi Statistikor</t>
  </si>
  <si>
    <t>Shitjet gjithsej (a+b+c)</t>
  </si>
  <si>
    <t>a)</t>
  </si>
  <si>
    <t>Te ardhura nga shitja e Produktit te vet</t>
  </si>
  <si>
    <t>701/702/703</t>
  </si>
  <si>
    <t>b)</t>
  </si>
  <si>
    <t>Te ardhura nga shitja e Sherbimeve</t>
  </si>
  <si>
    <t>c)</t>
  </si>
  <si>
    <t>Te ardhura nga shitja e mallrave</t>
  </si>
  <si>
    <t>Te ardhura nga shitje te tjera (a+b+c)</t>
  </si>
  <si>
    <t>Qeraja</t>
  </si>
  <si>
    <t>Komisione</t>
  </si>
  <si>
    <t>Transport per te tjeret</t>
  </si>
  <si>
    <t>Ndryshimet ne inventarin e produkteve te gatshem e prodhimeve ne proces</t>
  </si>
  <si>
    <t>Shtesat (+)</t>
  </si>
  <si>
    <t>Pakesimet (-)</t>
  </si>
  <si>
    <t>Prodhimi per qellimet e vet ndermarrjes dhe per kapital</t>
  </si>
  <si>
    <t xml:space="preserve">  nga i cili: Prodhim i aktiveve afatgjata</t>
  </si>
  <si>
    <t>Te ardhura nga grantet (Subvencione)</t>
  </si>
  <si>
    <t>Te ardhura nga shitja e aktiveve afatgjata</t>
  </si>
  <si>
    <t>I)</t>
  </si>
  <si>
    <t>Totali i te ardhurave I = (1+2+/-3+4+5+6+7+8)</t>
  </si>
  <si>
    <t>PERPARIM NDOJ</t>
  </si>
  <si>
    <t>Pasqyre Nr.2</t>
  </si>
  <si>
    <t>(Ne  Leke)</t>
  </si>
  <si>
    <t>SHPENZIMET</t>
  </si>
  <si>
    <t>Blerje. Shpenzime (a+/-b+c+/-d+e)</t>
  </si>
  <si>
    <t>Blerje / shpenzime materiale dhe materialeve te tjera</t>
  </si>
  <si>
    <t>601+602</t>
  </si>
  <si>
    <t>Ndryshime e gjendjeve te materialeve (+/-)</t>
  </si>
  <si>
    <t>Mallra te blera</t>
  </si>
  <si>
    <t>605/1</t>
  </si>
  <si>
    <t>d)</t>
  </si>
  <si>
    <t>Ndryshimet e gjendjeve te mallrave (+/-)</t>
  </si>
  <si>
    <t>e)</t>
  </si>
  <si>
    <t>Shpenzime per sherbime</t>
  </si>
  <si>
    <t>605/2</t>
  </si>
  <si>
    <t>f)</t>
  </si>
  <si>
    <t>Blerje / shpenzime te tjera</t>
  </si>
  <si>
    <t>Shpenzime per personelin (a+b)</t>
  </si>
  <si>
    <t>Pagat e personelit</t>
  </si>
  <si>
    <t>Shpenzimet per sig.shoqerore dhe shendetesore</t>
  </si>
  <si>
    <t>Amortizimi dhe zhvleresimet</t>
  </si>
  <si>
    <t>Sherbimet nga nen-kontraktoret</t>
  </si>
  <si>
    <t>Trajtime te pergjithshme</t>
  </si>
  <si>
    <t>Shpenzime per siguracione</t>
  </si>
  <si>
    <t>Kerkim studime</t>
  </si>
  <si>
    <t>g)</t>
  </si>
  <si>
    <t>Sherbime te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</si>
  <si>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</si>
  <si>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</si>
  <si>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</si>
  <si>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</si>
  <si>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</si>
  <si>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</si>
  <si>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</si>
  <si>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</si>
  <si>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</si>
  <si>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</si>
  <si>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 xml:space="preserve">   per blerje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</si>
  <si>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</si>
  <si>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</si>
  <si>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</si>
  <si>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</si>
  <si>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</si>
  <si>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</si>
  <si>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</si>
  <si>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</si>
  <si>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</si>
  <si>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</si>
  <si>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shpenzime II = (1+2+3+4+5)</t>
  </si>
  <si>
    <t>Informate:</t>
  </si>
  <si>
    <t>Numri mesatar i te punesuarve</t>
  </si>
  <si>
    <t>Investimet</t>
  </si>
  <si>
    <t xml:space="preserve">     Shtimi i aseteve fikse</t>
  </si>
  <si>
    <t xml:space="preserve">             nga te cilat: asete te reja</t>
  </si>
  <si>
    <t xml:space="preserve">     Pakesimi i aseteve fikse</t>
  </si>
  <si>
    <t xml:space="preserve">             nga te cilat: shitja e aseteve ekzistuese</t>
  </si>
  <si>
    <t>Pasqyre Nr.3</t>
  </si>
  <si>
    <t>Aktiviteti</t>
  </si>
  <si>
    <t>Tregti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</si>
  <si>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</si>
  <si>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</si>
  <si>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</si>
  <si>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</si>
  <si>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</si>
  <si>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</si>
  <si>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</si>
  <si>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</si>
  <si>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</si>
  <si>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</si>
  <si>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</si>
  <si>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</si>
  <si>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</si>
  <si>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</si>
  <si>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</si>
  <si>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</si>
  <si>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</si>
  <si>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</si>
  <si>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</si>
  <si>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</si>
  <si>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energjie</t>
  </si>
  <si>
    <t>Prodhim hidrokarbure</t>
  </si>
  <si>
    <t>Prodhime te tjera</t>
  </si>
  <si>
    <t>Totali i te ardhurave nga prodhimi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</si>
  <si>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</si>
  <si>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</si>
  <si>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</si>
  <si>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</si>
  <si>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</si>
  <si>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</si>
  <si>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</si>
  <si>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</si>
  <si>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</si>
  <si>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</si>
  <si>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</si>
  <si>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</si>
  <si>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</si>
  <si>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</si>
  <si>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</si>
  <si>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</si>
  <si>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</si>
  <si>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Totali i te ardhurave nga sherbimet</t>
  </si>
  <si>
    <t>TOTALI (I+II+III+IV+V)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</si>
  <si>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</si>
  <si>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</si>
  <si>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</si>
  <si>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</si>
  <si>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</si>
  <si>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Pozicioni me 31 Dhjetor 2012</t>
  </si>
  <si>
    <t>PASQYRA E NDRYSHIMEVE TE KAPITALIT</t>
  </si>
  <si>
    <t>Tvsh e zbriteshme ne blerje gjate vitit</t>
  </si>
  <si>
    <t>Tvsh e pagueshme ne shitje gjate vitit</t>
  </si>
  <si>
    <t>Tvsh e zbriteshme ne mbyllje te vitit</t>
  </si>
  <si>
    <t>Viti 2012</t>
  </si>
  <si>
    <t>LISTA E AKTIVEVE AFATGJATA MATERIALE</t>
  </si>
  <si>
    <t>2 PC PJESE PER PAISJE GJEODEZIE</t>
  </si>
  <si>
    <t>APARATURE PER RADIO NAVIGACION 1 SET
(EPP SET GRS-1/W/GSM TOP SURV)</t>
  </si>
  <si>
    <t>Tvsh e paguar gjate vitit</t>
  </si>
  <si>
    <t>Debitore me te cilet ka marredhenie kontraktuale sherbimi</t>
  </si>
  <si>
    <t xml:space="preserve">               -</t>
  </si>
  <si>
    <t>Ushtrimi
 Paraardhes</t>
  </si>
  <si>
    <t>SHKALLE ALUMINI</t>
  </si>
  <si>
    <t>STABILIZATOR TENSIONI 5.5 KW</t>
  </si>
  <si>
    <t>TRAPAN 18V 1400RPM</t>
  </si>
  <si>
    <t>D Te Tjera AKQT (2188)</t>
  </si>
  <si>
    <t>KAMER AMBJENTI</t>
  </si>
  <si>
    <t>Aksesore per kompjuter</t>
  </si>
  <si>
    <t>EKRAN LAPTOPI 17.1 LCD</t>
  </si>
  <si>
    <t>FLASH USB 16 GB</t>
  </si>
  <si>
    <t>MONITOR 19 TFT</t>
  </si>
  <si>
    <t>VGA 1 GB MVIDIA QUADRO 600</t>
  </si>
  <si>
    <t>MONITOR LCD</t>
  </si>
  <si>
    <t>WIRELESS ACCES PORT</t>
  </si>
  <si>
    <t>DESKTOP AM 1935</t>
  </si>
  <si>
    <t>TABLET 10</t>
  </si>
  <si>
    <t>10 Fitimi (Humbja e vitit financiar)</t>
  </si>
  <si>
    <t>Per te tjera AA materiale</t>
  </si>
  <si>
    <t>Fitime nga gabime te lejuara ne ushtrimet paraardhese</t>
  </si>
  <si>
    <t>Shpenzime per pritje dhe perfaqesime</t>
  </si>
  <si>
    <t>Viti 2013</t>
  </si>
  <si>
    <t xml:space="preserve">        </t>
  </si>
  <si>
    <t>Hua te dhena</t>
  </si>
  <si>
    <t>Te tjera AA jomateriale</t>
  </si>
  <si>
    <t>Per te tjera AA jomateriale</t>
  </si>
  <si>
    <t>Pozicioni me 31 Dhjetor 2013</t>
  </si>
  <si>
    <t>Makine X5</t>
  </si>
  <si>
    <t>Makine GOLF PLUS</t>
  </si>
  <si>
    <t>Te ardhurat 
nga aktiviteti</t>
  </si>
  <si>
    <t>Nr. i te 
punesuarve</t>
  </si>
  <si>
    <t>Ne kete ze te bilancit rezulton detyrimi qe shoqeria ka per te paguar personelit te saj ne shifren            =</t>
  </si>
  <si>
    <t>te tjera</t>
  </si>
  <si>
    <t>PASQYRA E AKTIVEVE AFATGJATA MATERIALE DHE AMORTIZIMIT</t>
  </si>
  <si>
    <t>Toke</t>
  </si>
  <si>
    <t>Ndertese</t>
  </si>
  <si>
    <t>Pajisje dhe mjete teknike</t>
  </si>
  <si>
    <t>Pajisje Kompjuterike</t>
  </si>
  <si>
    <t>Furnitura</t>
  </si>
  <si>
    <t>Makina</t>
  </si>
  <si>
    <t>Total</t>
  </si>
  <si>
    <t>Kostoja</t>
  </si>
  <si>
    <t>Me 31 Dhjetor 2008</t>
  </si>
  <si>
    <t>Shtesa</t>
  </si>
  <si>
    <t>Pakesime</t>
  </si>
  <si>
    <t>Me 31 Dhjetor 2009</t>
  </si>
  <si>
    <t>Me 31 Dhjetor 2010</t>
  </si>
  <si>
    <t>Me 31 Dhjetor 2011</t>
  </si>
  <si>
    <t>Me 31 Dhjetor 2012</t>
  </si>
  <si>
    <t>Me 31 Dhjetor 2013</t>
  </si>
  <si>
    <t>Amortizimi i Akumuluar</t>
  </si>
  <si>
    <t>Amortizimi per vitin</t>
  </si>
  <si>
    <t>Vlera e Mbetur</t>
  </si>
  <si>
    <t>VITI 2014</t>
  </si>
  <si>
    <t>Nga 01.01.2014</t>
  </si>
  <si>
    <t>Nga 31.12.2014</t>
  </si>
  <si>
    <t>18.03.2015</t>
  </si>
  <si>
    <t>Pozicioni me 31 Dhjetor 2014</t>
  </si>
  <si>
    <t>Shitje Mallrash</t>
  </si>
  <si>
    <t>Shitje Materialesh e Furniturash</t>
  </si>
  <si>
    <t>Shitje e Punimeve dhe Sherbimeve</t>
  </si>
  <si>
    <t>Blerje / shpenzime mallrash sherbimesh</t>
  </si>
  <si>
    <t>Shpenzime te tjera te vecanta korrente</t>
  </si>
  <si>
    <t>Tatim Fitimi 15%</t>
  </si>
  <si>
    <t>Detyrim per tatim fitimin 2014</t>
  </si>
  <si>
    <t xml:space="preserve">Shoqeria Land&amp;Co sh.p.k edhe gjate vitit 2014 ka zhvilluar aktivitet ne perputhje me objektin e aktivitetit te </t>
  </si>
  <si>
    <t>amortizimit metoden e vleres se mbetur ndersa normen e amortizimit me 25 % ne vit.</t>
  </si>
  <si>
    <t>07, DT. 10/12/2014</t>
  </si>
  <si>
    <t>08, DT. 12/12/2014</t>
  </si>
  <si>
    <t>09, DT. 12/12/2014</t>
  </si>
  <si>
    <t>10, DT. 12/12/2014</t>
  </si>
  <si>
    <t>11, DT. 12/12/2014</t>
  </si>
  <si>
    <t>12, DT. 12/12/2014</t>
  </si>
  <si>
    <t>13, DT. 22/12/2014</t>
  </si>
  <si>
    <t>03, DT. 31/10/2014</t>
  </si>
  <si>
    <t>01, DT. 13/10/2014</t>
  </si>
  <si>
    <t>45, DT. 30/06/2014</t>
  </si>
  <si>
    <t>06, DT. 29/08/2013</t>
  </si>
  <si>
    <t>Viti paraardhes (2013)</t>
  </si>
  <si>
    <t>VITI RAPORTUES (2014)</t>
  </si>
  <si>
    <t>Aktivet afatgjata materiale te shoqerise qe kane rezultuar gjendje ne fund te viteve qe po raportohen 2013</t>
  </si>
  <si>
    <t>dhe 2014 jane klasifikuar specifikisht sic detajojne me poshte :</t>
  </si>
  <si>
    <t>Aktivet afatgjata jo materiale te shoqerise qe kane rezultuar gjendje ne fund te viteve qe po raportohen 2013</t>
  </si>
  <si>
    <t>Kursi
31/12/2014</t>
  </si>
  <si>
    <t>e cila ka rezultuar nga listpagesa e muajit Dhjetor 2014 per pagat mbi personelin.</t>
  </si>
  <si>
    <t xml:space="preserve">Kapitali aksionar i shoqerise ne fund te vitit 2014 rezulton ne nje shume prej </t>
  </si>
  <si>
    <t xml:space="preserve">Nga pasqyrat financiare te mbyllura ne 31/12/2014 kompania ka rezultuar me nje fitim neto  prej </t>
  </si>
  <si>
    <t xml:space="preserve">Shpenzimet e personelit pergjate vitit ushtrimor 2014 kane rezultuar te jene ne nje total prej </t>
  </si>
  <si>
    <t>Shoqeria per vitin 2014 ka rezultuar me nje fitim nga kurset e kembimit ne shumen prej 1763 lekesh nga te</t>
  </si>
  <si>
    <t>se bilancit nuk ka.</t>
  </si>
  <si>
    <t>PASQYRA PERMBLEDHESE E SHITJEVE DHE BLERJEVE GJATE VITIT 2014</t>
  </si>
  <si>
    <t>BLERJE-SHITJE 2014</t>
  </si>
  <si>
    <t xml:space="preserve">EPP set with NET-G3A, CR-G5, TopNET RTK N=4 </t>
  </si>
  <si>
    <t>Aparat Celular</t>
  </si>
  <si>
    <t>APARAT PASTRIMI (me aksesore)</t>
  </si>
  <si>
    <t>EKSPRES NDG PICOLO KP1208</t>
  </si>
  <si>
    <t>Televizor LED Samsung 3D 40"UE 4UH6400AWXXH</t>
  </si>
  <si>
    <t>Me 31 Dhjetor 2014</t>
  </si>
  <si>
    <t>Viti 2014</t>
  </si>
  <si>
    <t>Te punesuar mesatarisht per vitin 2014</t>
  </si>
  <si>
    <t xml:space="preserve"> </t>
  </si>
  <si>
    <t>i cili eshte nje detyrim i krijuar vetem nga listepagesa e muajit Dhjetor 2014.</t>
  </si>
  <si>
    <t>Ne kete ze te bilancit ka rezultuar nje gjendje prej 180 000 leke.</t>
  </si>
  <si>
    <t>Zeri debitore te tjere ka regjistruar nje gjendje debitore te nje totali prej 2643 leke.</t>
  </si>
  <si>
    <t>Tvsh e zbriteshme ne celje te vitit(kompensuar gjate vitit 2014)</t>
  </si>
  <si>
    <t>Pasqyra e te Ardhurave dhe Shpenzimeve 2014</t>
  </si>
  <si>
    <t>_</t>
  </si>
  <si>
    <t>PASQYRA E FLUKSIT TE PARASE</t>
  </si>
  <si>
    <t>Per vitin ushtrimor te mbyllur me 31 Dhjetor 2014</t>
  </si>
  <si>
    <t>Fluksi monetar nga veprimtaria e shfrytezimit</t>
  </si>
  <si>
    <t>Fitmi pas tatimit</t>
  </si>
  <si>
    <t>Rregullime per  :</t>
  </si>
  <si>
    <t>Amortizimin</t>
  </si>
  <si>
    <t>Humbjet nga kembimet valutore</t>
  </si>
  <si>
    <t>Te ardhurat / Shpenzimet nga investimet</t>
  </si>
  <si>
    <t>Te ardhura /Shpenzimet per interesa</t>
  </si>
  <si>
    <t xml:space="preserve">Rritje(-)/renie(+) ne tepricen e kerkesave te arketueshme </t>
  </si>
  <si>
    <t>nga aktiviteti si dhe kerkesa te tjera te arketueshme</t>
  </si>
  <si>
    <t xml:space="preserve">Rritje/renie ne tepricen e inventarit </t>
  </si>
  <si>
    <t xml:space="preserve">Rritje/renie ne tepricen e detyrimeve per tu paguar </t>
  </si>
  <si>
    <t>nga aktiviteti</t>
  </si>
  <si>
    <t>MM te perfituara ne aktiviteti</t>
  </si>
  <si>
    <t>Interesi I paguar</t>
  </si>
  <si>
    <t>Tatim fitimi I paguar</t>
  </si>
  <si>
    <t>MM neto nga aktivitetet e shfrytezimit</t>
  </si>
  <si>
    <t>Fluksi monetar nga veprimtarite investuese</t>
  </si>
  <si>
    <t>Blerja e shoqerise se kontrrolluar X minus parate e arketuara</t>
  </si>
  <si>
    <t>Blerje e aktiveve afatgjata materiale / jo materiale</t>
  </si>
  <si>
    <t>Te ardhurat nga shitjet e paisjeve</t>
  </si>
  <si>
    <t>Interesi I arketuar</t>
  </si>
  <si>
    <t>Dividendet e arketuar</t>
  </si>
  <si>
    <t>MM neto e perdorur ne aktivitetet investuese</t>
  </si>
  <si>
    <t>Fluksi monetar nga veprimtarite financiare</t>
  </si>
  <si>
    <t xml:space="preserve">Te ardhura nga emetimi I kapitalit aksionar </t>
  </si>
  <si>
    <t>Te ardhura nga huamarrje afatgjata</t>
  </si>
  <si>
    <t>Pagesat e detyrimeve te qirase financiare</t>
  </si>
  <si>
    <t xml:space="preserve">Dividentet e paguar  </t>
  </si>
  <si>
    <t>MM neto e perdorur ne aktivitetet financiare</t>
  </si>
  <si>
    <t xml:space="preserve">Rritja (+)/renia (-) neto e mjeteve monetare </t>
  </si>
  <si>
    <t>Mjetet monetare ne fillim te periudhes kontabel</t>
  </si>
  <si>
    <t>Mjetet monetare ne fund te periudhes kontabel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</si>
</sst>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#,##0.0"/>
    <numFmt numFmtId="167" formatCode="[$-409]d\-mmm\-yy;@"/>
    <numFmt numFmtId="168" formatCode="0_);[Red]\(0\)"/>
    <numFmt numFmtId="169" formatCode="#,##0.0_);[Red]\(#,##0.0\)"/>
    <numFmt numFmtId="170" formatCode="#,##0.00_);\-#,##0.00"/>
    <numFmt numFmtId="171" formatCode="dd/mm/yyyy"/>
    <numFmt numFmtId="172" formatCode="#,##0.000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.0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2" fillId="0" borderId="10" xfId="66" applyFont="1" applyBorder="1">
      <alignment/>
      <protection/>
    </xf>
    <xf numFmtId="0" fontId="6" fillId="0" borderId="10" xfId="66" applyFont="1" applyBorder="1">
      <alignment/>
      <protection/>
    </xf>
    <xf numFmtId="38" fontId="2" fillId="0" borderId="10" xfId="66" applyNumberFormat="1" applyFont="1" applyBorder="1">
      <alignment/>
      <protection/>
    </xf>
    <xf numFmtId="0" fontId="0" fillId="0" borderId="11" xfId="59" applyFont="1" applyBorder="1">
      <alignment/>
      <protection/>
    </xf>
    <xf numFmtId="0" fontId="3" fillId="0" borderId="0" xfId="59" applyFont="1">
      <alignment/>
      <protection/>
    </xf>
    <xf numFmtId="0" fontId="0" fillId="0" borderId="0" xfId="59" applyFill="1">
      <alignment/>
      <protection/>
    </xf>
    <xf numFmtId="40" fontId="0" fillId="0" borderId="0" xfId="59" applyNumberFormat="1">
      <alignment/>
      <protection/>
    </xf>
    <xf numFmtId="0" fontId="0" fillId="0" borderId="0" xfId="59">
      <alignment/>
      <protection/>
    </xf>
    <xf numFmtId="0" fontId="3" fillId="0" borderId="0" xfId="59" applyFont="1" applyFill="1">
      <alignment/>
      <protection/>
    </xf>
    <xf numFmtId="40" fontId="0" fillId="0" borderId="10" xfId="59" applyNumberFormat="1" applyBorder="1">
      <alignment/>
      <protection/>
    </xf>
    <xf numFmtId="0" fontId="0" fillId="0" borderId="10" xfId="59" applyBorder="1">
      <alignment/>
      <protection/>
    </xf>
    <xf numFmtId="0" fontId="0" fillId="0" borderId="10" xfId="59" applyFont="1" applyBorder="1">
      <alignment/>
      <protection/>
    </xf>
    <xf numFmtId="40" fontId="3" fillId="0" borderId="10" xfId="59" applyNumberFormat="1" applyFont="1" applyBorder="1">
      <alignment/>
      <protection/>
    </xf>
    <xf numFmtId="0" fontId="3" fillId="0" borderId="10" xfId="59" applyFont="1" applyBorder="1">
      <alignment/>
      <protection/>
    </xf>
    <xf numFmtId="0" fontId="0" fillId="0" borderId="10" xfId="59" applyFill="1" applyBorder="1">
      <alignment/>
      <protection/>
    </xf>
    <xf numFmtId="0" fontId="0" fillId="0" borderId="10" xfId="59" applyFont="1" applyFill="1" applyBorder="1">
      <alignment/>
      <protection/>
    </xf>
    <xf numFmtId="0" fontId="3" fillId="0" borderId="10" xfId="59" applyFont="1" applyBorder="1" applyAlignment="1">
      <alignment wrapText="1"/>
      <protection/>
    </xf>
    <xf numFmtId="0" fontId="3" fillId="0" borderId="0" xfId="59" applyFont="1" applyBorder="1">
      <alignment/>
      <protection/>
    </xf>
    <xf numFmtId="0" fontId="0" fillId="0" borderId="0" xfId="59" applyBorder="1">
      <alignment/>
      <protection/>
    </xf>
    <xf numFmtId="0" fontId="3" fillId="0" borderId="0" xfId="59" applyFont="1" applyFill="1" applyBorder="1">
      <alignment/>
      <protection/>
    </xf>
    <xf numFmtId="0" fontId="0" fillId="0" borderId="12" xfId="59" applyBorder="1">
      <alignment/>
      <protection/>
    </xf>
    <xf numFmtId="0" fontId="0" fillId="0" borderId="13" xfId="59" applyBorder="1">
      <alignment/>
      <protection/>
    </xf>
    <xf numFmtId="0" fontId="0" fillId="0" borderId="14" xfId="59" applyBorder="1">
      <alignment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14" fillId="0" borderId="0" xfId="59" applyFont="1" applyBorder="1">
      <alignment/>
      <protection/>
    </xf>
    <xf numFmtId="0" fontId="15" fillId="0" borderId="17" xfId="59" applyFont="1" applyBorder="1">
      <alignment/>
      <protection/>
    </xf>
    <xf numFmtId="0" fontId="15" fillId="0" borderId="18" xfId="59" applyFont="1" applyBorder="1">
      <alignment/>
      <protection/>
    </xf>
    <xf numFmtId="0" fontId="12" fillId="0" borderId="0" xfId="59" applyFont="1" applyBorder="1">
      <alignment/>
      <protection/>
    </xf>
    <xf numFmtId="0" fontId="15" fillId="0" borderId="0" xfId="59" applyFont="1" applyBorder="1" applyAlignment="1">
      <alignment horizontal="center"/>
      <protection/>
    </xf>
    <xf numFmtId="0" fontId="12" fillId="0" borderId="17" xfId="59" applyFont="1" applyBorder="1">
      <alignment/>
      <protection/>
    </xf>
    <xf numFmtId="0" fontId="12" fillId="0" borderId="18" xfId="59" applyFont="1" applyBorder="1">
      <alignment/>
      <protection/>
    </xf>
    <xf numFmtId="0" fontId="15" fillId="0" borderId="17" xfId="59" applyFont="1" applyBorder="1" applyAlignment="1">
      <alignment wrapText="1"/>
      <protection/>
    </xf>
    <xf numFmtId="0" fontId="0" fillId="0" borderId="0" xfId="59" applyBorder="1" applyAlignment="1">
      <alignment/>
      <protection/>
    </xf>
    <xf numFmtId="0" fontId="3" fillId="0" borderId="17" xfId="59" applyFont="1" applyBorder="1" applyAlignment="1">
      <alignment horizontal="center"/>
      <protection/>
    </xf>
    <xf numFmtId="0" fontId="3" fillId="0" borderId="18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3" fillId="0" borderId="15" xfId="59" applyFont="1" applyBorder="1">
      <alignment/>
      <protection/>
    </xf>
    <xf numFmtId="0" fontId="0" fillId="0" borderId="19" xfId="59" applyBorder="1">
      <alignment/>
      <protection/>
    </xf>
    <xf numFmtId="0" fontId="0" fillId="0" borderId="20" xfId="59" applyBorder="1">
      <alignment/>
      <protection/>
    </xf>
    <xf numFmtId="0" fontId="0" fillId="0" borderId="21" xfId="59" applyBorder="1">
      <alignment/>
      <protection/>
    </xf>
    <xf numFmtId="0" fontId="12" fillId="0" borderId="0" xfId="59" applyFont="1">
      <alignment/>
      <protection/>
    </xf>
    <xf numFmtId="0" fontId="10" fillId="0" borderId="0" xfId="59" applyFont="1">
      <alignment/>
      <protection/>
    </xf>
    <xf numFmtId="38" fontId="12" fillId="0" borderId="0" xfId="59" applyNumberFormat="1" applyFont="1">
      <alignment/>
      <protection/>
    </xf>
    <xf numFmtId="0" fontId="13" fillId="0" borderId="0" xfId="59" applyFont="1" applyAlignment="1">
      <alignment horizontal="left"/>
      <protection/>
    </xf>
    <xf numFmtId="0" fontId="10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0" fontId="19" fillId="0" borderId="22" xfId="59" applyFont="1" applyBorder="1" applyAlignment="1">
      <alignment/>
      <protection/>
    </xf>
    <xf numFmtId="0" fontId="19" fillId="0" borderId="18" xfId="59" applyFont="1" applyBorder="1" applyAlignment="1">
      <alignment/>
      <protection/>
    </xf>
    <xf numFmtId="0" fontId="0" fillId="0" borderId="18" xfId="59" applyFont="1" applyBorder="1">
      <alignment/>
      <protection/>
    </xf>
    <xf numFmtId="0" fontId="0" fillId="0" borderId="23" xfId="59" applyFont="1" applyBorder="1">
      <alignment/>
      <protection/>
    </xf>
    <xf numFmtId="3" fontId="10" fillId="0" borderId="0" xfId="59" applyNumberFormat="1" applyFont="1">
      <alignment/>
      <protection/>
    </xf>
    <xf numFmtId="3" fontId="0" fillId="0" borderId="0" xfId="59" applyNumberFormat="1" applyFont="1">
      <alignment/>
      <protection/>
    </xf>
    <xf numFmtId="3" fontId="0" fillId="0" borderId="0" xfId="59" applyNumberFormat="1" applyFont="1" applyAlignment="1">
      <alignment horizontal="center"/>
      <protection/>
    </xf>
    <xf numFmtId="3" fontId="10" fillId="0" borderId="24" xfId="59" applyNumberFormat="1" applyFont="1" applyBorder="1">
      <alignment/>
      <protection/>
    </xf>
    <xf numFmtId="3" fontId="19" fillId="33" borderId="18" xfId="59" applyNumberFormat="1" applyFont="1" applyFill="1" applyBorder="1">
      <alignment/>
      <protection/>
    </xf>
    <xf numFmtId="3" fontId="0" fillId="33" borderId="18" xfId="59" applyNumberFormat="1" applyFont="1" applyFill="1" applyBorder="1">
      <alignment/>
      <protection/>
    </xf>
    <xf numFmtId="3" fontId="10" fillId="0" borderId="25" xfId="59" applyNumberFormat="1" applyFont="1" applyBorder="1">
      <alignment/>
      <protection/>
    </xf>
    <xf numFmtId="3" fontId="10" fillId="33" borderId="18" xfId="59" applyNumberFormat="1" applyFont="1" applyFill="1" applyBorder="1">
      <alignment/>
      <protection/>
    </xf>
    <xf numFmtId="3" fontId="3" fillId="33" borderId="18" xfId="59" applyNumberFormat="1" applyFont="1" applyFill="1" applyBorder="1">
      <alignment/>
      <protection/>
    </xf>
    <xf numFmtId="3" fontId="10" fillId="0" borderId="18" xfId="59" applyNumberFormat="1" applyFont="1" applyBorder="1">
      <alignment/>
      <protection/>
    </xf>
    <xf numFmtId="3" fontId="0" fillId="0" borderId="18" xfId="59" applyNumberFormat="1" applyFont="1" applyBorder="1">
      <alignment/>
      <protection/>
    </xf>
    <xf numFmtId="3" fontId="0" fillId="0" borderId="18" xfId="59" applyNumberFormat="1" applyFont="1" applyBorder="1" applyAlignment="1">
      <alignment wrapText="1"/>
      <protection/>
    </xf>
    <xf numFmtId="3" fontId="19" fillId="0" borderId="26" xfId="59" applyNumberFormat="1" applyFont="1" applyBorder="1">
      <alignment/>
      <protection/>
    </xf>
    <xf numFmtId="3" fontId="0" fillId="0" borderId="26" xfId="59" applyNumberFormat="1" applyFont="1" applyBorder="1">
      <alignment/>
      <protection/>
    </xf>
    <xf numFmtId="3" fontId="19" fillId="0" borderId="17" xfId="59" applyNumberFormat="1" applyFont="1" applyBorder="1">
      <alignment/>
      <protection/>
    </xf>
    <xf numFmtId="3" fontId="0" fillId="0" borderId="17" xfId="59" applyNumberFormat="1" applyFont="1" applyBorder="1">
      <alignment/>
      <protection/>
    </xf>
    <xf numFmtId="3" fontId="10" fillId="0" borderId="27" xfId="59" applyNumberFormat="1" applyFont="1" applyBorder="1">
      <alignment/>
      <protection/>
    </xf>
    <xf numFmtId="3" fontId="10" fillId="0" borderId="11" xfId="59" applyNumberFormat="1" applyFont="1" applyBorder="1">
      <alignment/>
      <protection/>
    </xf>
    <xf numFmtId="0" fontId="0" fillId="0" borderId="11" xfId="59" applyBorder="1">
      <alignment/>
      <protection/>
    </xf>
    <xf numFmtId="0" fontId="0" fillId="0" borderId="11" xfId="59" applyFont="1" applyBorder="1" applyAlignment="1">
      <alignment horizontal="center"/>
      <protection/>
    </xf>
    <xf numFmtId="38" fontId="0" fillId="0" borderId="11" xfId="59" applyNumberFormat="1" applyFont="1" applyBorder="1">
      <alignment/>
      <protection/>
    </xf>
    <xf numFmtId="3" fontId="10" fillId="0" borderId="0" xfId="59" applyNumberFormat="1" applyFont="1" applyAlignment="1">
      <alignment horizontal="center"/>
      <protection/>
    </xf>
    <xf numFmtId="0" fontId="0" fillId="0" borderId="0" xfId="59" applyAlignment="1">
      <alignment horizontal="center"/>
      <protection/>
    </xf>
    <xf numFmtId="38" fontId="0" fillId="0" borderId="0" xfId="59" applyNumberFormat="1">
      <alignment/>
      <protection/>
    </xf>
    <xf numFmtId="0" fontId="3" fillId="0" borderId="10" xfId="59" applyFont="1" applyBorder="1" applyAlignment="1">
      <alignment horizontal="center"/>
      <protection/>
    </xf>
    <xf numFmtId="38" fontId="3" fillId="0" borderId="10" xfId="59" applyNumberFormat="1" applyFont="1" applyBorder="1" applyAlignment="1">
      <alignment horizontal="center" wrapText="1"/>
      <protection/>
    </xf>
    <xf numFmtId="38" fontId="3" fillId="0" borderId="0" xfId="59" applyNumberFormat="1" applyFont="1">
      <alignment/>
      <protection/>
    </xf>
    <xf numFmtId="38" fontId="3" fillId="0" borderId="10" xfId="59" applyNumberFormat="1" applyFont="1" applyBorder="1">
      <alignment/>
      <protection/>
    </xf>
    <xf numFmtId="0" fontId="3" fillId="33" borderId="10" xfId="59" applyFont="1" applyFill="1" applyBorder="1" applyAlignment="1">
      <alignment horizontal="center"/>
      <protection/>
    </xf>
    <xf numFmtId="0" fontId="3" fillId="33" borderId="10" xfId="59" applyFont="1" applyFill="1" applyBorder="1">
      <alignment/>
      <protection/>
    </xf>
    <xf numFmtId="38" fontId="3" fillId="33" borderId="10" xfId="59" applyNumberFormat="1" applyFont="1" applyFill="1" applyBorder="1">
      <alignment/>
      <protection/>
    </xf>
    <xf numFmtId="0" fontId="0" fillId="0" borderId="10" xfId="59" applyBorder="1" applyAlignment="1">
      <alignment horizontal="center"/>
      <protection/>
    </xf>
    <xf numFmtId="38" fontId="0" fillId="0" borderId="10" xfId="59" applyNumberFormat="1" applyBorder="1">
      <alignment/>
      <protection/>
    </xf>
    <xf numFmtId="0" fontId="0" fillId="33" borderId="10" xfId="59" applyFont="1" applyFill="1" applyBorder="1" applyAlignment="1">
      <alignment horizontal="center"/>
      <protection/>
    </xf>
    <xf numFmtId="38" fontId="0" fillId="0" borderId="10" xfId="59" applyNumberFormat="1" applyFill="1" applyBorder="1">
      <alignment/>
      <protection/>
    </xf>
    <xf numFmtId="0" fontId="0" fillId="33" borderId="10" xfId="59" applyFill="1" applyBorder="1" applyAlignment="1">
      <alignment horizontal="center"/>
      <protection/>
    </xf>
    <xf numFmtId="0" fontId="0" fillId="0" borderId="11" xfId="59" applyBorder="1" applyAlignment="1">
      <alignment horizontal="center"/>
      <protection/>
    </xf>
    <xf numFmtId="38" fontId="0" fillId="0" borderId="11" xfId="59" applyNumberFormat="1" applyBorder="1">
      <alignment/>
      <protection/>
    </xf>
    <xf numFmtId="0" fontId="12" fillId="0" borderId="0" xfId="59" applyFont="1" applyAlignment="1">
      <alignment horizontal="left"/>
      <protection/>
    </xf>
    <xf numFmtId="0" fontId="15" fillId="0" borderId="0" xfId="59" applyFont="1" applyAlignment="1">
      <alignment horizontal="left"/>
      <protection/>
    </xf>
    <xf numFmtId="0" fontId="20" fillId="0" borderId="0" xfId="59" applyFont="1" applyAlignment="1">
      <alignment horizontal="left"/>
      <protection/>
    </xf>
    <xf numFmtId="0" fontId="21" fillId="0" borderId="0" xfId="59" applyFont="1">
      <alignment/>
      <protection/>
    </xf>
    <xf numFmtId="0" fontId="19" fillId="0" borderId="22" xfId="59" applyFont="1" applyBorder="1" applyAlignment="1">
      <alignment horizontal="center"/>
      <protection/>
    </xf>
    <xf numFmtId="0" fontId="19" fillId="0" borderId="23" xfId="59" applyFont="1" applyBorder="1">
      <alignment/>
      <protection/>
    </xf>
    <xf numFmtId="38" fontId="19" fillId="0" borderId="10" xfId="59" applyNumberFormat="1" applyFont="1" applyBorder="1">
      <alignment/>
      <protection/>
    </xf>
    <xf numFmtId="0" fontId="10" fillId="0" borderId="10" xfId="59" applyFont="1" applyBorder="1" applyAlignment="1">
      <alignment horizontal="left"/>
      <protection/>
    </xf>
    <xf numFmtId="0" fontId="10" fillId="0" borderId="10" xfId="59" applyFont="1" applyBorder="1">
      <alignment/>
      <protection/>
    </xf>
    <xf numFmtId="38" fontId="10" fillId="0" borderId="10" xfId="59" applyNumberFormat="1" applyFont="1" applyBorder="1">
      <alignment/>
      <protection/>
    </xf>
    <xf numFmtId="0" fontId="19" fillId="0" borderId="22" xfId="59" applyFont="1" applyBorder="1" applyAlignment="1">
      <alignment horizontal="left"/>
      <protection/>
    </xf>
    <xf numFmtId="0" fontId="19" fillId="0" borderId="10" xfId="59" applyFont="1" applyBorder="1">
      <alignment/>
      <protection/>
    </xf>
    <xf numFmtId="0" fontId="10" fillId="0" borderId="0" xfId="59" applyFont="1" applyAlignment="1">
      <alignment horizontal="left"/>
      <protection/>
    </xf>
    <xf numFmtId="38" fontId="10" fillId="0" borderId="0" xfId="59" applyNumberFormat="1" applyFont="1">
      <alignment/>
      <protection/>
    </xf>
    <xf numFmtId="0" fontId="10" fillId="0" borderId="11" xfId="59" applyFont="1" applyBorder="1" applyAlignment="1">
      <alignment horizontal="left"/>
      <protection/>
    </xf>
    <xf numFmtId="0" fontId="10" fillId="0" borderId="11" xfId="59" applyFont="1" applyBorder="1">
      <alignment/>
      <protection/>
    </xf>
    <xf numFmtId="38" fontId="10" fillId="0" borderId="11" xfId="59" applyNumberFormat="1" applyFont="1" applyBorder="1">
      <alignment/>
      <protection/>
    </xf>
    <xf numFmtId="0" fontId="19" fillId="0" borderId="0" xfId="59" applyFont="1" applyAlignment="1">
      <alignment horizontal="left"/>
      <protection/>
    </xf>
    <xf numFmtId="0" fontId="19" fillId="0" borderId="0" xfId="59" applyFont="1">
      <alignment/>
      <protection/>
    </xf>
    <xf numFmtId="38" fontId="19" fillId="0" borderId="0" xfId="59" applyNumberFormat="1" applyFont="1">
      <alignment/>
      <protection/>
    </xf>
    <xf numFmtId="0" fontId="0" fillId="0" borderId="0" xfId="59" applyAlignment="1">
      <alignment horizontal="left"/>
      <protection/>
    </xf>
    <xf numFmtId="0" fontId="19" fillId="0" borderId="10" xfId="59" applyFont="1" applyBorder="1" applyAlignment="1">
      <alignment horizontal="center"/>
      <protection/>
    </xf>
    <xf numFmtId="0" fontId="10" fillId="33" borderId="10" xfId="59" applyFont="1" applyFill="1" applyBorder="1" applyAlignment="1">
      <alignment horizontal="left"/>
      <protection/>
    </xf>
    <xf numFmtId="0" fontId="8" fillId="0" borderId="0" xfId="59" applyFont="1">
      <alignment/>
      <protection/>
    </xf>
    <xf numFmtId="0" fontId="0" fillId="0" borderId="28" xfId="59" applyBorder="1" applyAlignment="1">
      <alignment horizontal="center"/>
      <protection/>
    </xf>
    <xf numFmtId="0" fontId="0" fillId="0" borderId="29" xfId="59" applyBorder="1" applyAlignment="1">
      <alignment horizontal="center"/>
      <protection/>
    </xf>
    <xf numFmtId="38" fontId="0" fillId="0" borderId="30" xfId="59" applyNumberFormat="1" applyBorder="1" applyAlignment="1">
      <alignment horizontal="center"/>
      <protection/>
    </xf>
    <xf numFmtId="0" fontId="3" fillId="33" borderId="31" xfId="59" applyFont="1" applyFill="1" applyBorder="1">
      <alignment/>
      <protection/>
    </xf>
    <xf numFmtId="38" fontId="3" fillId="33" borderId="32" xfId="59" applyNumberFormat="1" applyFont="1" applyFill="1" applyBorder="1">
      <alignment/>
      <protection/>
    </xf>
    <xf numFmtId="0" fontId="0" fillId="0" borderId="31" xfId="59" applyBorder="1">
      <alignment/>
      <protection/>
    </xf>
    <xf numFmtId="38" fontId="0" fillId="0" borderId="32" xfId="59" applyNumberFormat="1" applyBorder="1">
      <alignment/>
      <protection/>
    </xf>
    <xf numFmtId="0" fontId="3" fillId="33" borderId="33" xfId="59" applyFont="1" applyFill="1" applyBorder="1">
      <alignment/>
      <protection/>
    </xf>
    <xf numFmtId="0" fontId="3" fillId="33" borderId="34" xfId="59" applyFont="1" applyFill="1" applyBorder="1">
      <alignment/>
      <protection/>
    </xf>
    <xf numFmtId="38" fontId="3" fillId="33" borderId="34" xfId="59" applyNumberFormat="1" applyFont="1" applyFill="1" applyBorder="1">
      <alignment/>
      <protection/>
    </xf>
    <xf numFmtId="38" fontId="3" fillId="33" borderId="35" xfId="59" applyNumberFormat="1" applyFont="1" applyFill="1" applyBorder="1">
      <alignment/>
      <protection/>
    </xf>
    <xf numFmtId="0" fontId="22" fillId="0" borderId="0" xfId="67" applyFont="1">
      <alignment/>
      <protection/>
    </xf>
    <xf numFmtId="0" fontId="23" fillId="0" borderId="0" xfId="67" applyFont="1" applyAlignment="1">
      <alignment horizontal="center"/>
      <protection/>
    </xf>
    <xf numFmtId="0" fontId="2" fillId="0" borderId="0" xfId="67" applyFont="1">
      <alignment/>
      <protection/>
    </xf>
    <xf numFmtId="0" fontId="24" fillId="0" borderId="36" xfId="67" applyFont="1" applyBorder="1">
      <alignment/>
      <protection/>
    </xf>
    <xf numFmtId="0" fontId="22" fillId="0" borderId="37" xfId="67" applyFont="1" applyBorder="1">
      <alignment/>
      <protection/>
    </xf>
    <xf numFmtId="0" fontId="22" fillId="0" borderId="38" xfId="67" applyFont="1" applyBorder="1">
      <alignment/>
      <protection/>
    </xf>
    <xf numFmtId="0" fontId="22" fillId="0" borderId="39" xfId="67" applyFont="1" applyBorder="1">
      <alignment/>
      <protection/>
    </xf>
    <xf numFmtId="0" fontId="22" fillId="0" borderId="40" xfId="67" applyFont="1" applyBorder="1">
      <alignment/>
      <protection/>
    </xf>
    <xf numFmtId="0" fontId="22" fillId="0" borderId="41" xfId="67" applyFont="1" applyBorder="1">
      <alignment/>
      <protection/>
    </xf>
    <xf numFmtId="0" fontId="23" fillId="0" borderId="0" xfId="67" applyFont="1">
      <alignment/>
      <protection/>
    </xf>
    <xf numFmtId="0" fontId="22" fillId="0" borderId="0" xfId="67" applyFont="1" applyFill="1">
      <alignment/>
      <protection/>
    </xf>
    <xf numFmtId="0" fontId="22" fillId="0" borderId="0" xfId="67" applyFont="1" applyAlignment="1">
      <alignment wrapText="1"/>
      <protection/>
    </xf>
    <xf numFmtId="0" fontId="25" fillId="0" borderId="0" xfId="67" applyFont="1" applyAlignment="1">
      <alignment wrapText="1"/>
      <protection/>
    </xf>
    <xf numFmtId="0" fontId="23" fillId="0" borderId="0" xfId="67" applyFont="1" applyAlignment="1">
      <alignment wrapText="1"/>
      <protection/>
    </xf>
    <xf numFmtId="0" fontId="25" fillId="0" borderId="0" xfId="67" applyFont="1">
      <alignment/>
      <protection/>
    </xf>
    <xf numFmtId="0" fontId="24" fillId="0" borderId="0" xfId="67" applyFont="1">
      <alignment/>
      <protection/>
    </xf>
    <xf numFmtId="0" fontId="1" fillId="0" borderId="0" xfId="67">
      <alignment/>
      <protection/>
    </xf>
    <xf numFmtId="0" fontId="26" fillId="0" borderId="0" xfId="67" applyFont="1">
      <alignment/>
      <protection/>
    </xf>
    <xf numFmtId="0" fontId="24" fillId="0" borderId="0" xfId="67" applyFont="1" applyAlignment="1">
      <alignment horizontal="left"/>
      <protection/>
    </xf>
    <xf numFmtId="0" fontId="22" fillId="0" borderId="0" xfId="67" applyFont="1" applyBorder="1">
      <alignment/>
      <protection/>
    </xf>
    <xf numFmtId="0" fontId="26" fillId="0" borderId="0" xfId="67" applyFont="1" applyBorder="1">
      <alignment/>
      <protection/>
    </xf>
    <xf numFmtId="0" fontId="26" fillId="34" borderId="10" xfId="67" applyFont="1" applyFill="1" applyBorder="1">
      <alignment/>
      <protection/>
    </xf>
    <xf numFmtId="0" fontId="26" fillId="0" borderId="10" xfId="67" applyFont="1" applyBorder="1">
      <alignment/>
      <protection/>
    </xf>
    <xf numFmtId="0" fontId="22" fillId="0" borderId="10" xfId="67" applyFont="1" applyBorder="1">
      <alignment/>
      <protection/>
    </xf>
    <xf numFmtId="0" fontId="22" fillId="0" borderId="17" xfId="67" applyFont="1" applyBorder="1">
      <alignment/>
      <protection/>
    </xf>
    <xf numFmtId="0" fontId="22" fillId="0" borderId="18" xfId="67" applyFont="1" applyBorder="1">
      <alignment/>
      <protection/>
    </xf>
    <xf numFmtId="0" fontId="27" fillId="0" borderId="0" xfId="67" applyFont="1">
      <alignment/>
      <protection/>
    </xf>
    <xf numFmtId="0" fontId="22" fillId="34" borderId="10" xfId="67" applyFont="1" applyFill="1" applyBorder="1">
      <alignment/>
      <protection/>
    </xf>
    <xf numFmtId="0" fontId="22" fillId="34" borderId="10" xfId="67" applyFont="1" applyFill="1" applyBorder="1" applyAlignment="1">
      <alignment wrapText="1"/>
      <protection/>
    </xf>
    <xf numFmtId="38" fontId="22" fillId="0" borderId="0" xfId="67" applyNumberFormat="1" applyFont="1">
      <alignment/>
      <protection/>
    </xf>
    <xf numFmtId="38" fontId="22" fillId="0" borderId="17" xfId="67" applyNumberFormat="1" applyFont="1" applyBorder="1">
      <alignment/>
      <protection/>
    </xf>
    <xf numFmtId="38" fontId="22" fillId="0" borderId="18" xfId="67" applyNumberFormat="1" applyFont="1" applyBorder="1">
      <alignment/>
      <protection/>
    </xf>
    <xf numFmtId="3" fontId="28" fillId="0" borderId="0" xfId="59" applyNumberFormat="1" applyFont="1">
      <alignment/>
      <protection/>
    </xf>
    <xf numFmtId="0" fontId="22" fillId="34" borderId="10" xfId="67" applyFont="1" applyFill="1" applyBorder="1" applyAlignment="1">
      <alignment horizontal="center"/>
      <protection/>
    </xf>
    <xf numFmtId="38" fontId="22" fillId="0" borderId="10" xfId="67" applyNumberFormat="1" applyFont="1" applyBorder="1">
      <alignment/>
      <protection/>
    </xf>
    <xf numFmtId="38" fontId="22" fillId="0" borderId="0" xfId="67" applyNumberFormat="1" applyFont="1" applyBorder="1">
      <alignment/>
      <protection/>
    </xf>
    <xf numFmtId="38" fontId="24" fillId="0" borderId="0" xfId="67" applyNumberFormat="1" applyFont="1" applyBorder="1" applyAlignment="1">
      <alignment horizontal="left"/>
      <protection/>
    </xf>
    <xf numFmtId="38" fontId="24" fillId="0" borderId="0" xfId="67" applyNumberFormat="1" applyFont="1">
      <alignment/>
      <protection/>
    </xf>
    <xf numFmtId="3" fontId="24" fillId="0" borderId="0" xfId="67" applyNumberFormat="1" applyFont="1">
      <alignment/>
      <protection/>
    </xf>
    <xf numFmtId="0" fontId="4" fillId="0" borderId="0" xfId="59" applyFont="1">
      <alignment/>
      <protection/>
    </xf>
    <xf numFmtId="0" fontId="3" fillId="0" borderId="34" xfId="59" applyFont="1" applyBorder="1" applyAlignment="1">
      <alignment horizontal="center"/>
      <protection/>
    </xf>
    <xf numFmtId="0" fontId="3" fillId="0" borderId="34" xfId="59" applyFont="1" applyBorder="1" applyAlignment="1">
      <alignment horizontal="left" wrapText="1"/>
      <protection/>
    </xf>
    <xf numFmtId="0" fontId="3" fillId="0" borderId="27" xfId="59" applyFont="1" applyBorder="1" applyAlignment="1">
      <alignment horizontal="center"/>
      <protection/>
    </xf>
    <xf numFmtId="0" fontId="3" fillId="0" borderId="27" xfId="59" applyFont="1" applyBorder="1">
      <alignment/>
      <protection/>
    </xf>
    <xf numFmtId="0" fontId="3" fillId="0" borderId="27" xfId="59" applyFont="1" applyBorder="1" applyAlignment="1">
      <alignment horizontal="left"/>
      <protection/>
    </xf>
    <xf numFmtId="38" fontId="3" fillId="0" borderId="27" xfId="59" applyNumberFormat="1" applyFont="1" applyBorder="1">
      <alignment/>
      <protection/>
    </xf>
    <xf numFmtId="0" fontId="0" fillId="0" borderId="10" xfId="59" applyBorder="1" applyAlignment="1">
      <alignment horizontal="left"/>
      <protection/>
    </xf>
    <xf numFmtId="0" fontId="3" fillId="0" borderId="10" xfId="59" applyFont="1" applyBorder="1" applyAlignment="1">
      <alignment horizontal="left"/>
      <protection/>
    </xf>
    <xf numFmtId="0" fontId="4" fillId="0" borderId="10" xfId="59" applyFont="1" applyBorder="1">
      <alignment/>
      <protection/>
    </xf>
    <xf numFmtId="0" fontId="3" fillId="0" borderId="34" xfId="59" applyFont="1" applyBorder="1" applyAlignment="1">
      <alignment horizontal="center" wrapText="1"/>
      <protection/>
    </xf>
    <xf numFmtId="0" fontId="0" fillId="0" borderId="10" xfId="59" applyFont="1" applyBorder="1" applyAlignment="1">
      <alignment horizontal="left"/>
      <protection/>
    </xf>
    <xf numFmtId="0" fontId="0" fillId="0" borderId="24" xfId="59" applyBorder="1" applyAlignment="1">
      <alignment horizontal="center"/>
      <protection/>
    </xf>
    <xf numFmtId="0" fontId="3" fillId="0" borderId="24" xfId="59" applyFont="1" applyBorder="1">
      <alignment/>
      <protection/>
    </xf>
    <xf numFmtId="0" fontId="0" fillId="0" borderId="24" xfId="59" applyFont="1" applyBorder="1" applyAlignment="1">
      <alignment horizontal="left"/>
      <protection/>
    </xf>
    <xf numFmtId="0" fontId="3" fillId="0" borderId="22" xfId="59" applyFont="1" applyBorder="1" applyAlignment="1">
      <alignment horizontal="center"/>
      <protection/>
    </xf>
    <xf numFmtId="0" fontId="9" fillId="0" borderId="18" xfId="59" applyFont="1" applyBorder="1">
      <alignment/>
      <protection/>
    </xf>
    <xf numFmtId="0" fontId="3" fillId="0" borderId="18" xfId="59" applyFont="1" applyBorder="1" applyAlignment="1">
      <alignment horizontal="left"/>
      <protection/>
    </xf>
    <xf numFmtId="0" fontId="3" fillId="0" borderId="23" xfId="59" applyFont="1" applyBorder="1" applyAlignment="1">
      <alignment horizontal="left"/>
      <protection/>
    </xf>
    <xf numFmtId="38" fontId="3" fillId="0" borderId="23" xfId="59" applyNumberFormat="1" applyFont="1" applyBorder="1" applyAlignment="1">
      <alignment horizontal="center"/>
      <protection/>
    </xf>
    <xf numFmtId="40" fontId="3" fillId="0" borderId="0" xfId="59" applyNumberFormat="1" applyFont="1" applyAlignment="1">
      <alignment horizontal="left"/>
      <protection/>
    </xf>
    <xf numFmtId="0" fontId="0" fillId="0" borderId="27" xfId="59" applyFont="1" applyBorder="1" applyAlignment="1">
      <alignment horizontal="center"/>
      <protection/>
    </xf>
    <xf numFmtId="0" fontId="0" fillId="0" borderId="27" xfId="59" applyFont="1" applyBorder="1">
      <alignment/>
      <protection/>
    </xf>
    <xf numFmtId="40" fontId="0" fillId="0" borderId="27" xfId="59" applyNumberFormat="1" applyFont="1" applyBorder="1">
      <alignment/>
      <protection/>
    </xf>
    <xf numFmtId="0" fontId="0" fillId="0" borderId="10" xfId="59" applyFont="1" applyBorder="1" applyAlignment="1">
      <alignment horizontal="center"/>
      <protection/>
    </xf>
    <xf numFmtId="40" fontId="0" fillId="0" borderId="10" xfId="59" applyNumberFormat="1" applyFont="1" applyBorder="1">
      <alignment/>
      <protection/>
    </xf>
    <xf numFmtId="0" fontId="0" fillId="0" borderId="10" xfId="59" applyFont="1" applyBorder="1" applyAlignment="1">
      <alignment wrapText="1"/>
      <protection/>
    </xf>
    <xf numFmtId="0" fontId="0" fillId="0" borderId="24" xfId="59" applyFont="1" applyBorder="1" applyAlignment="1">
      <alignment horizontal="center"/>
      <protection/>
    </xf>
    <xf numFmtId="0" fontId="0" fillId="0" borderId="24" xfId="59" applyFont="1" applyBorder="1">
      <alignment/>
      <protection/>
    </xf>
    <xf numFmtId="0" fontId="0" fillId="0" borderId="22" xfId="59" applyFont="1" applyBorder="1" applyAlignment="1">
      <alignment horizontal="center"/>
      <protection/>
    </xf>
    <xf numFmtId="40" fontId="0" fillId="0" borderId="23" xfId="59" applyNumberFormat="1" applyFont="1" applyBorder="1">
      <alignment/>
      <protection/>
    </xf>
    <xf numFmtId="0" fontId="3" fillId="0" borderId="10" xfId="59" applyFont="1" applyFill="1" applyBorder="1" applyAlignment="1">
      <alignment horizontal="center"/>
      <protection/>
    </xf>
    <xf numFmtId="40" fontId="3" fillId="0" borderId="0" xfId="59" applyNumberFormat="1" applyFont="1">
      <alignment/>
      <protection/>
    </xf>
    <xf numFmtId="0" fontId="10" fillId="0" borderId="10" xfId="59" applyFont="1" applyFill="1" applyBorder="1">
      <alignment/>
      <protection/>
    </xf>
    <xf numFmtId="38" fontId="10" fillId="0" borderId="10" xfId="59" applyNumberFormat="1" applyFont="1" applyFill="1" applyBorder="1">
      <alignment/>
      <protection/>
    </xf>
    <xf numFmtId="38" fontId="1" fillId="0" borderId="0" xfId="66" applyNumberFormat="1" applyFill="1" applyBorder="1">
      <alignment/>
      <protection/>
    </xf>
    <xf numFmtId="38" fontId="1" fillId="0" borderId="0" xfId="66" applyNumberFormat="1" applyFont="1" applyFill="1" applyBorder="1">
      <alignment/>
      <protection/>
    </xf>
    <xf numFmtId="40" fontId="7" fillId="0" borderId="0" xfId="6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59" applyAlignment="1">
      <alignment horizontal="right"/>
      <protection/>
    </xf>
    <xf numFmtId="0" fontId="0" fillId="0" borderId="0" xfId="59" applyAlignment="1">
      <alignment wrapText="1"/>
      <protection/>
    </xf>
    <xf numFmtId="0" fontId="0" fillId="0" borderId="0" xfId="63" applyAlignment="1">
      <alignment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3" fillId="0" borderId="10" xfId="63" applyFont="1" applyBorder="1" applyAlignment="1">
      <alignment wrapText="1"/>
      <protection/>
    </xf>
    <xf numFmtId="0" fontId="3" fillId="0" borderId="10" xfId="63" applyFont="1" applyBorder="1">
      <alignment/>
      <protection/>
    </xf>
    <xf numFmtId="0" fontId="3" fillId="35" borderId="10" xfId="63" applyFont="1" applyFill="1" applyBorder="1">
      <alignment/>
      <protection/>
    </xf>
    <xf numFmtId="0" fontId="3" fillId="0" borderId="10" xfId="63" applyFont="1" applyFill="1" applyBorder="1">
      <alignment/>
      <protection/>
    </xf>
    <xf numFmtId="40" fontId="3" fillId="0" borderId="10" xfId="63" applyNumberFormat="1" applyFont="1" applyBorder="1">
      <alignment/>
      <protection/>
    </xf>
    <xf numFmtId="0" fontId="3" fillId="0" borderId="0" xfId="63" applyFont="1" applyAlignment="1">
      <alignment horizontal="left"/>
      <protection/>
    </xf>
    <xf numFmtId="0" fontId="13" fillId="0" borderId="0" xfId="63" applyFont="1" applyAlignment="1">
      <alignment horizontal="left"/>
      <protection/>
    </xf>
    <xf numFmtId="0" fontId="3" fillId="0" borderId="10" xfId="63" applyFont="1" applyBorder="1" applyAlignment="1">
      <alignment horizontal="right" wrapText="1"/>
      <protection/>
    </xf>
    <xf numFmtId="0" fontId="3" fillId="0" borderId="10" xfId="63" applyFont="1" applyBorder="1" applyAlignment="1">
      <alignment horizontal="right"/>
      <protection/>
    </xf>
    <xf numFmtId="0" fontId="3" fillId="35" borderId="10" xfId="63" applyFont="1" applyFill="1" applyBorder="1" applyAlignment="1">
      <alignment horizontal="right"/>
      <protection/>
    </xf>
    <xf numFmtId="0" fontId="0" fillId="0" borderId="0" xfId="63" applyAlignment="1">
      <alignment horizontal="right"/>
      <protection/>
    </xf>
    <xf numFmtId="0" fontId="2" fillId="0" borderId="10" xfId="68" applyFont="1" applyBorder="1">
      <alignment/>
      <protection/>
    </xf>
    <xf numFmtId="14" fontId="2" fillId="0" borderId="10" xfId="68" applyNumberFormat="1" applyFont="1" applyBorder="1" applyAlignment="1">
      <alignment horizontal="right"/>
      <protection/>
    </xf>
    <xf numFmtId="0" fontId="2" fillId="0" borderId="10" xfId="68" applyFont="1" applyBorder="1" applyAlignment="1">
      <alignment horizontal="right"/>
      <protection/>
    </xf>
    <xf numFmtId="0" fontId="3" fillId="0" borderId="10" xfId="63" applyFont="1" applyFill="1" applyBorder="1" applyAlignment="1">
      <alignment horizontal="right"/>
      <protection/>
    </xf>
    <xf numFmtId="0" fontId="4" fillId="0" borderId="0" xfId="63" applyFont="1">
      <alignment/>
      <protection/>
    </xf>
    <xf numFmtId="40" fontId="0" fillId="0" borderId="0" xfId="63" applyNumberFormat="1">
      <alignment/>
      <protection/>
    </xf>
    <xf numFmtId="40" fontId="2" fillId="0" borderId="10" xfId="68" applyNumberFormat="1" applyFont="1" applyBorder="1">
      <alignment/>
      <protection/>
    </xf>
    <xf numFmtId="14" fontId="2" fillId="0" borderId="10" xfId="68" applyNumberFormat="1" applyFont="1" applyFill="1" applyBorder="1">
      <alignment/>
      <protection/>
    </xf>
    <xf numFmtId="0" fontId="2" fillId="0" borderId="10" xfId="68" applyFont="1" applyFill="1" applyBorder="1" applyAlignment="1">
      <alignment horizontal="right"/>
      <protection/>
    </xf>
    <xf numFmtId="40" fontId="3" fillId="0" borderId="10" xfId="63" applyNumberFormat="1" applyFont="1" applyBorder="1" applyAlignment="1">
      <alignment horizontal="center" wrapText="1"/>
      <protection/>
    </xf>
    <xf numFmtId="40" fontId="3" fillId="35" borderId="10" xfId="63" applyNumberFormat="1" applyFont="1" applyFill="1" applyBorder="1">
      <alignment/>
      <protection/>
    </xf>
    <xf numFmtId="40" fontId="3" fillId="0" borderId="10" xfId="63" applyNumberFormat="1" applyFont="1" applyFill="1" applyBorder="1">
      <alignment/>
      <protection/>
    </xf>
    <xf numFmtId="14" fontId="2" fillId="0" borderId="10" xfId="68" applyNumberFormat="1" applyFont="1" applyFill="1" applyBorder="1" applyAlignment="1">
      <alignment horizontal="right"/>
      <protection/>
    </xf>
    <xf numFmtId="38" fontId="0" fillId="0" borderId="10" xfId="59" applyNumberFormat="1" applyFont="1" applyFill="1" applyBorder="1">
      <alignment/>
      <protection/>
    </xf>
    <xf numFmtId="0" fontId="3" fillId="35" borderId="10" xfId="63" applyFont="1" applyFill="1" applyBorder="1" applyAlignment="1">
      <alignment wrapText="1"/>
      <protection/>
    </xf>
    <xf numFmtId="0" fontId="3" fillId="0" borderId="10" xfId="63" applyFont="1" applyFill="1" applyBorder="1" applyAlignment="1">
      <alignment wrapText="1"/>
      <protection/>
    </xf>
    <xf numFmtId="0" fontId="2" fillId="0" borderId="10" xfId="68" applyFont="1" applyBorder="1" applyAlignment="1">
      <alignment wrapText="1"/>
      <protection/>
    </xf>
    <xf numFmtId="0" fontId="26" fillId="0" borderId="0" xfId="67" applyFont="1" applyFill="1">
      <alignment/>
      <protection/>
    </xf>
    <xf numFmtId="0" fontId="25" fillId="0" borderId="0" xfId="67" applyFont="1" applyFill="1">
      <alignment/>
      <protection/>
    </xf>
    <xf numFmtId="0" fontId="22" fillId="0" borderId="17" xfId="67" applyFont="1" applyFill="1" applyBorder="1">
      <alignment/>
      <protection/>
    </xf>
    <xf numFmtId="0" fontId="22" fillId="0" borderId="18" xfId="67" applyFont="1" applyFill="1" applyBorder="1">
      <alignment/>
      <protection/>
    </xf>
    <xf numFmtId="0" fontId="3" fillId="0" borderId="22" xfId="59" applyFont="1" applyBorder="1" applyAlignment="1">
      <alignment horizontal="center" wrapText="1"/>
      <protection/>
    </xf>
    <xf numFmtId="3" fontId="0" fillId="33" borderId="22" xfId="59" applyNumberFormat="1" applyFont="1" applyFill="1" applyBorder="1" applyAlignment="1">
      <alignment horizontal="center"/>
      <protection/>
    </xf>
    <xf numFmtId="3" fontId="0" fillId="0" borderId="22" xfId="59" applyNumberFormat="1" applyFont="1" applyBorder="1" applyAlignment="1">
      <alignment horizontal="center"/>
      <protection/>
    </xf>
    <xf numFmtId="3" fontId="3" fillId="33" borderId="22" xfId="59" applyNumberFormat="1" applyFont="1" applyFill="1" applyBorder="1" applyAlignment="1">
      <alignment horizontal="center"/>
      <protection/>
    </xf>
    <xf numFmtId="3" fontId="0" fillId="0" borderId="10" xfId="59" applyNumberFormat="1" applyFont="1" applyBorder="1">
      <alignment/>
      <protection/>
    </xf>
    <xf numFmtId="3" fontId="0" fillId="33" borderId="10" xfId="59" applyNumberFormat="1" applyFont="1" applyFill="1" applyBorder="1">
      <alignment/>
      <protection/>
    </xf>
    <xf numFmtId="3" fontId="0" fillId="0" borderId="10" xfId="59" applyNumberFormat="1" applyFont="1" applyFill="1" applyBorder="1">
      <alignment/>
      <protection/>
    </xf>
    <xf numFmtId="3" fontId="4" fillId="0" borderId="10" xfId="59" applyNumberFormat="1" applyFont="1" applyBorder="1">
      <alignment/>
      <protection/>
    </xf>
    <xf numFmtId="3" fontId="3" fillId="33" borderId="10" xfId="59" applyNumberFormat="1" applyFont="1" applyFill="1" applyBorder="1">
      <alignment/>
      <protection/>
    </xf>
    <xf numFmtId="3" fontId="3" fillId="0" borderId="10" xfId="59" applyNumberFormat="1" applyFont="1" applyBorder="1">
      <alignment/>
      <protection/>
    </xf>
    <xf numFmtId="38" fontId="22" fillId="0" borderId="17" xfId="67" applyNumberFormat="1" applyFont="1" applyBorder="1" applyAlignment="1">
      <alignment horizontal="center"/>
      <protection/>
    </xf>
    <xf numFmtId="38" fontId="22" fillId="0" borderId="18" xfId="67" applyNumberFormat="1" applyFont="1" applyBorder="1" applyAlignment="1">
      <alignment horizontal="center"/>
      <protection/>
    </xf>
    <xf numFmtId="38" fontId="22" fillId="0" borderId="0" xfId="67" applyNumberFormat="1" applyFont="1" applyAlignment="1">
      <alignment horizontal="center"/>
      <protection/>
    </xf>
    <xf numFmtId="38" fontId="22" fillId="0" borderId="0" xfId="67" applyNumberFormat="1" applyFont="1" applyBorder="1" applyAlignment="1">
      <alignment horizontal="center"/>
      <protection/>
    </xf>
    <xf numFmtId="38" fontId="22" fillId="0" borderId="18" xfId="67" applyNumberFormat="1" applyFont="1" applyBorder="1" applyAlignment="1">
      <alignment/>
      <protection/>
    </xf>
    <xf numFmtId="40" fontId="26" fillId="0" borderId="10" xfId="67" applyNumberFormat="1" applyFont="1" applyBorder="1">
      <alignment/>
      <protection/>
    </xf>
    <xf numFmtId="38" fontId="0" fillId="0" borderId="10" xfId="59" applyNumberFormat="1" applyBorder="1" applyAlignment="1">
      <alignment horizontal="center"/>
      <protection/>
    </xf>
    <xf numFmtId="0" fontId="0" fillId="0" borderId="0" xfId="60" applyFont="1" applyFill="1">
      <alignment/>
      <protection/>
    </xf>
    <xf numFmtId="0" fontId="0" fillId="0" borderId="0" xfId="60" applyFont="1">
      <alignment/>
      <protection/>
    </xf>
    <xf numFmtId="0" fontId="0" fillId="0" borderId="0" xfId="0" applyFont="1" applyAlignment="1">
      <alignment/>
    </xf>
    <xf numFmtId="38" fontId="3" fillId="0" borderId="0" xfId="60" applyNumberFormat="1" applyFont="1" applyAlignment="1">
      <alignment horizontal="right"/>
      <protection/>
    </xf>
    <xf numFmtId="0" fontId="3" fillId="0" borderId="0" xfId="60" applyFont="1">
      <alignment/>
      <protection/>
    </xf>
    <xf numFmtId="0" fontId="0" fillId="0" borderId="11" xfId="60" applyFont="1" applyBorder="1">
      <alignment/>
      <protection/>
    </xf>
    <xf numFmtId="38" fontId="0" fillId="0" borderId="11" xfId="60" applyNumberFormat="1" applyFont="1" applyBorder="1" applyAlignment="1">
      <alignment horizontal="right"/>
      <protection/>
    </xf>
    <xf numFmtId="38" fontId="0" fillId="0" borderId="0" xfId="0" applyNumberFormat="1" applyFill="1" applyAlignment="1">
      <alignment/>
    </xf>
    <xf numFmtId="0" fontId="4" fillId="0" borderId="0" xfId="60" applyFont="1" applyAlignment="1">
      <alignment horizontal="left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left"/>
      <protection/>
    </xf>
    <xf numFmtId="0" fontId="0" fillId="0" borderId="0" xfId="60" applyFont="1" applyAlignment="1">
      <alignment horizontal="left"/>
      <protection/>
    </xf>
    <xf numFmtId="38" fontId="10" fillId="0" borderId="0" xfId="59" applyNumberFormat="1" applyFont="1" applyFill="1" applyBorder="1">
      <alignment/>
      <protection/>
    </xf>
    <xf numFmtId="0" fontId="0" fillId="0" borderId="0" xfId="59" applyFont="1">
      <alignment/>
      <protection/>
    </xf>
    <xf numFmtId="170" fontId="30" fillId="0" borderId="0" xfId="60" applyNumberFormat="1" applyFont="1" applyAlignment="1">
      <alignment horizontal="right" vertical="center"/>
      <protection/>
    </xf>
    <xf numFmtId="0" fontId="30" fillId="0" borderId="0" xfId="60" applyFont="1" applyAlignment="1">
      <alignment horizontal="center" vertical="center"/>
      <protection/>
    </xf>
    <xf numFmtId="9" fontId="0" fillId="0" borderId="0" xfId="60" applyNumberFormat="1" applyFill="1" applyBorder="1" applyAlignment="1" applyProtection="1">
      <alignment/>
      <protection/>
    </xf>
    <xf numFmtId="170" fontId="30" fillId="0" borderId="0" xfId="60" applyNumberFormat="1" applyFont="1" applyFill="1" applyAlignment="1">
      <alignment horizontal="center" vertical="center"/>
      <protection/>
    </xf>
    <xf numFmtId="170" fontId="30" fillId="0" borderId="0" xfId="60" applyNumberFormat="1" applyFont="1" applyAlignment="1">
      <alignment horizontal="center" vertical="center"/>
      <protection/>
    </xf>
    <xf numFmtId="14" fontId="0" fillId="0" borderId="0" xfId="60" applyNumberFormat="1" applyFill="1" applyBorder="1" applyAlignment="1" applyProtection="1">
      <alignment/>
      <protection/>
    </xf>
    <xf numFmtId="3" fontId="0" fillId="0" borderId="10" xfId="59" applyNumberFormat="1" applyBorder="1" applyAlignment="1">
      <alignment horizontal="center"/>
      <protection/>
    </xf>
    <xf numFmtId="38" fontId="0" fillId="0" borderId="0" xfId="59" applyNumberFormat="1" applyAlignment="1">
      <alignment horizontal="center"/>
      <protection/>
    </xf>
    <xf numFmtId="38" fontId="70" fillId="0" borderId="0" xfId="59" applyNumberFormat="1" applyFont="1" applyFill="1" applyBorder="1">
      <alignment/>
      <protection/>
    </xf>
    <xf numFmtId="38" fontId="3" fillId="0" borderId="0" xfId="59" applyNumberFormat="1" applyFont="1" applyFill="1">
      <alignment/>
      <protection/>
    </xf>
    <xf numFmtId="38" fontId="0" fillId="0" borderId="0" xfId="59" applyNumberFormat="1" applyFill="1">
      <alignment/>
      <protection/>
    </xf>
    <xf numFmtId="0" fontId="12" fillId="0" borderId="0" xfId="59" applyFont="1" applyFill="1">
      <alignment/>
      <protection/>
    </xf>
    <xf numFmtId="38" fontId="71" fillId="0" borderId="0" xfId="59" applyNumberFormat="1" applyFont="1" applyFill="1">
      <alignment/>
      <protection/>
    </xf>
    <xf numFmtId="0" fontId="0" fillId="0" borderId="0" xfId="59" applyFont="1" applyFill="1">
      <alignment/>
      <protection/>
    </xf>
    <xf numFmtId="38" fontId="12" fillId="0" borderId="0" xfId="59" applyNumberFormat="1" applyFont="1" applyFill="1">
      <alignment/>
      <protection/>
    </xf>
    <xf numFmtId="3" fontId="3" fillId="33" borderId="10" xfId="59" applyNumberFormat="1" applyFont="1" applyFill="1" applyBorder="1" applyAlignment="1">
      <alignment horizontal="center"/>
      <protection/>
    </xf>
    <xf numFmtId="38" fontId="0" fillId="0" borderId="0" xfId="0" applyNumberFormat="1" applyFont="1" applyAlignment="1">
      <alignment/>
    </xf>
    <xf numFmtId="38" fontId="3" fillId="0" borderId="10" xfId="59" applyNumberFormat="1" applyFont="1" applyFill="1" applyBorder="1">
      <alignment/>
      <protection/>
    </xf>
    <xf numFmtId="3" fontId="24" fillId="0" borderId="0" xfId="67" applyNumberFormat="1" applyFont="1" applyFill="1" applyBorder="1" applyAlignment="1">
      <alignment horizontal="left"/>
      <protection/>
    </xf>
    <xf numFmtId="0" fontId="22" fillId="0" borderId="0" xfId="67" applyFont="1" applyFill="1" applyAlignment="1">
      <alignment wrapText="1"/>
      <protection/>
    </xf>
    <xf numFmtId="3" fontId="22" fillId="0" borderId="17" xfId="67" applyNumberFormat="1" applyFont="1" applyFill="1" applyBorder="1">
      <alignment/>
      <protection/>
    </xf>
    <xf numFmtId="3" fontId="22" fillId="0" borderId="18" xfId="67" applyNumberFormat="1" applyFont="1" applyFill="1" applyBorder="1">
      <alignment/>
      <protection/>
    </xf>
    <xf numFmtId="3" fontId="22" fillId="0" borderId="0" xfId="67" applyNumberFormat="1" applyFont="1" applyFill="1">
      <alignment/>
      <protection/>
    </xf>
    <xf numFmtId="38" fontId="0" fillId="0" borderId="10" xfId="59" applyNumberFormat="1" applyFont="1" applyFill="1" applyBorder="1" applyAlignment="1">
      <alignment horizontal="right"/>
      <protection/>
    </xf>
    <xf numFmtId="0" fontId="0" fillId="0" borderId="10" xfId="63" applyFont="1" applyBorder="1" applyAlignment="1">
      <alignment wrapText="1"/>
      <protection/>
    </xf>
    <xf numFmtId="38" fontId="3" fillId="35" borderId="10" xfId="63" applyNumberFormat="1" applyFont="1" applyFill="1" applyBorder="1">
      <alignment/>
      <protection/>
    </xf>
    <xf numFmtId="38" fontId="3" fillId="0" borderId="10" xfId="63" applyNumberFormat="1" applyFont="1" applyFill="1" applyBorder="1">
      <alignment/>
      <protection/>
    </xf>
    <xf numFmtId="0" fontId="3" fillId="0" borderId="38" xfId="59" applyFont="1" applyFill="1" applyBorder="1" applyAlignment="1">
      <alignment/>
      <protection/>
    </xf>
    <xf numFmtId="38" fontId="3" fillId="0" borderId="0" xfId="63" applyNumberFormat="1" applyFont="1" applyFill="1" applyBorder="1">
      <alignment/>
      <protection/>
    </xf>
    <xf numFmtId="0" fontId="0" fillId="0" borderId="0" xfId="59" applyFill="1" applyBorder="1">
      <alignment/>
      <protection/>
    </xf>
    <xf numFmtId="38" fontId="3" fillId="0" borderId="0" xfId="59" applyNumberFormat="1" applyFont="1" applyFill="1" applyBorder="1">
      <alignment/>
      <protection/>
    </xf>
    <xf numFmtId="38" fontId="3" fillId="0" borderId="27" xfId="59" applyNumberFormat="1" applyFont="1" applyFill="1" applyBorder="1">
      <alignment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 applyFill="1" applyBorder="1">
      <alignment/>
      <protection/>
    </xf>
    <xf numFmtId="38" fontId="6" fillId="0" borderId="0" xfId="66" applyNumberFormat="1" applyFont="1" applyBorder="1">
      <alignment/>
      <protection/>
    </xf>
    <xf numFmtId="0" fontId="0" fillId="0" borderId="0" xfId="60" applyFont="1" applyBorder="1">
      <alignment/>
      <protection/>
    </xf>
    <xf numFmtId="0" fontId="5" fillId="0" borderId="0" xfId="66" applyFont="1" applyFill="1" applyBorder="1" applyAlignment="1">
      <alignment horizontal="center"/>
      <protection/>
    </xf>
    <xf numFmtId="38" fontId="6" fillId="0" borderId="0" xfId="66" applyNumberFormat="1" applyFont="1" applyFill="1" applyBorder="1" applyAlignment="1">
      <alignment horizontal="center"/>
      <protection/>
    </xf>
    <xf numFmtId="38" fontId="6" fillId="0" borderId="0" xfId="66" applyNumberFormat="1" applyFont="1" applyFill="1" applyBorder="1">
      <alignment/>
      <protection/>
    </xf>
    <xf numFmtId="0" fontId="6" fillId="36" borderId="10" xfId="66" applyFont="1" applyFill="1" applyBorder="1">
      <alignment/>
      <protection/>
    </xf>
    <xf numFmtId="38" fontId="6" fillId="36" borderId="10" xfId="66" applyNumberFormat="1" applyFont="1" applyFill="1" applyBorder="1">
      <alignment/>
      <protection/>
    </xf>
    <xf numFmtId="40" fontId="6" fillId="36" borderId="10" xfId="66" applyNumberFormat="1" applyFont="1" applyFill="1" applyBorder="1">
      <alignment/>
      <protection/>
    </xf>
    <xf numFmtId="38" fontId="31" fillId="0" borderId="10" xfId="66" applyNumberFormat="1" applyFont="1" applyBorder="1" applyAlignment="1">
      <alignment horizontal="center"/>
      <protection/>
    </xf>
    <xf numFmtId="38" fontId="31" fillId="0" borderId="10" xfId="66" applyNumberFormat="1" applyFont="1" applyBorder="1">
      <alignment/>
      <protection/>
    </xf>
    <xf numFmtId="38" fontId="31" fillId="0" borderId="10" xfId="66" applyNumberFormat="1" applyFont="1" applyFill="1" applyBorder="1" applyAlignment="1">
      <alignment horizontal="center"/>
      <protection/>
    </xf>
    <xf numFmtId="38" fontId="31" fillId="0" borderId="10" xfId="66" applyNumberFormat="1" applyFont="1" applyFill="1" applyBorder="1">
      <alignment/>
      <protection/>
    </xf>
    <xf numFmtId="38" fontId="32" fillId="0" borderId="10" xfId="66" applyNumberFormat="1" applyFont="1" applyBorder="1">
      <alignment/>
      <protection/>
    </xf>
    <xf numFmtId="40" fontId="3" fillId="0" borderId="34" xfId="59" applyNumberFormat="1" applyFont="1" applyBorder="1" applyAlignment="1">
      <alignment horizontal="center" wrapText="1"/>
      <protection/>
    </xf>
    <xf numFmtId="40" fontId="3" fillId="0" borderId="10" xfId="59" applyNumberFormat="1" applyFont="1" applyBorder="1" applyAlignment="1">
      <alignment horizontal="center" wrapText="1"/>
      <protection/>
    </xf>
    <xf numFmtId="0" fontId="3" fillId="0" borderId="42" xfId="59" applyFont="1" applyBorder="1" applyAlignment="1">
      <alignment horizontal="center"/>
      <protection/>
    </xf>
    <xf numFmtId="0" fontId="3" fillId="0" borderId="42" xfId="59" applyFont="1" applyFill="1" applyBorder="1" applyAlignment="1">
      <alignment horizontal="center"/>
      <protection/>
    </xf>
    <xf numFmtId="0" fontId="0" fillId="0" borderId="0" xfId="60">
      <alignment/>
      <protection/>
    </xf>
    <xf numFmtId="38" fontId="0" fillId="0" borderId="0" xfId="60" applyNumberFormat="1" applyAlignment="1">
      <alignment horizontal="right"/>
      <protection/>
    </xf>
    <xf numFmtId="0" fontId="11" fillId="0" borderId="0" xfId="60" applyFont="1" applyAlignment="1">
      <alignment horizontal="left"/>
      <protection/>
    </xf>
    <xf numFmtId="0" fontId="11" fillId="0" borderId="0" xfId="60" applyFont="1">
      <alignment/>
      <protection/>
    </xf>
    <xf numFmtId="0" fontId="33" fillId="0" borderId="0" xfId="60" applyFont="1" applyAlignment="1">
      <alignment horizontal="left"/>
      <protection/>
    </xf>
    <xf numFmtId="0" fontId="33" fillId="0" borderId="0" xfId="60" applyFont="1">
      <alignment/>
      <protection/>
    </xf>
    <xf numFmtId="0" fontId="3" fillId="0" borderId="18" xfId="60" applyFont="1" applyFill="1" applyBorder="1" applyAlignment="1">
      <alignment horizontal="left" vertical="top" wrapText="1"/>
      <protection/>
    </xf>
    <xf numFmtId="38" fontId="3" fillId="0" borderId="18" xfId="45" applyNumberFormat="1" applyFont="1" applyFill="1" applyBorder="1" applyAlignment="1">
      <alignment horizontal="right" vertical="top" wrapText="1"/>
    </xf>
    <xf numFmtId="38" fontId="3" fillId="0" borderId="18" xfId="60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Alignment="1">
      <alignment horizontal="left" vertical="top" wrapText="1"/>
      <protection/>
    </xf>
    <xf numFmtId="38" fontId="0" fillId="0" borderId="0" xfId="45" applyNumberFormat="1" applyFont="1" applyFill="1" applyAlignment="1">
      <alignment horizontal="right" vertical="top" wrapText="1"/>
    </xf>
    <xf numFmtId="38" fontId="0" fillId="0" borderId="0" xfId="60" applyNumberFormat="1" applyFont="1" applyFill="1" applyAlignment="1">
      <alignment horizontal="right" vertical="top" wrapText="1"/>
      <protection/>
    </xf>
    <xf numFmtId="0" fontId="3" fillId="0" borderId="0" xfId="60" applyFont="1" applyFill="1" applyBorder="1" applyAlignment="1">
      <alignment horizontal="left" vertical="top" wrapText="1"/>
      <protection/>
    </xf>
    <xf numFmtId="38" fontId="3" fillId="0" borderId="0" xfId="45" applyNumberFormat="1" applyFont="1" applyFill="1" applyBorder="1" applyAlignment="1">
      <alignment horizontal="right"/>
    </xf>
    <xf numFmtId="0" fontId="0" fillId="0" borderId="26" xfId="60" applyFont="1" applyFill="1" applyBorder="1" applyAlignment="1">
      <alignment horizontal="left" vertical="top" wrapText="1"/>
      <protection/>
    </xf>
    <xf numFmtId="38" fontId="0" fillId="0" borderId="26" xfId="45" applyNumberFormat="1" applyFont="1" applyFill="1" applyBorder="1" applyAlignment="1">
      <alignment horizontal="right" wrapText="1"/>
    </xf>
    <xf numFmtId="38" fontId="0" fillId="0" borderId="26" xfId="60" applyNumberFormat="1" applyFont="1" applyFill="1" applyBorder="1" applyAlignment="1">
      <alignment horizontal="right" wrapText="1"/>
      <protection/>
    </xf>
    <xf numFmtId="0" fontId="0" fillId="0" borderId="17" xfId="60" applyFont="1" applyFill="1" applyBorder="1" applyAlignment="1">
      <alignment horizontal="left" vertical="top" wrapText="1"/>
      <protection/>
    </xf>
    <xf numFmtId="38" fontId="0" fillId="0" borderId="17" xfId="45" applyNumberFormat="1" applyFont="1" applyFill="1" applyBorder="1" applyAlignment="1">
      <alignment horizontal="right" wrapText="1"/>
    </xf>
    <xf numFmtId="38" fontId="0" fillId="0" borderId="17" xfId="60" applyNumberFormat="1" applyFont="1" applyFill="1" applyBorder="1" applyAlignment="1">
      <alignment horizontal="right" wrapText="1"/>
      <protection/>
    </xf>
    <xf numFmtId="38" fontId="0" fillId="0" borderId="26" xfId="45" applyNumberFormat="1" applyFont="1" applyFill="1" applyBorder="1" applyAlignment="1">
      <alignment horizontal="right"/>
    </xf>
    <xf numFmtId="38" fontId="0" fillId="0" borderId="17" xfId="45" applyNumberFormat="1" applyFont="1" applyFill="1" applyBorder="1" applyAlignment="1">
      <alignment horizontal="right"/>
    </xf>
    <xf numFmtId="38" fontId="0" fillId="0" borderId="17" xfId="47" applyNumberFormat="1" applyFont="1" applyFill="1" applyBorder="1" applyAlignment="1">
      <alignment horizontal="right"/>
    </xf>
    <xf numFmtId="38" fontId="3" fillId="0" borderId="18" xfId="45" applyNumberFormat="1" applyFont="1" applyFill="1" applyBorder="1" applyAlignment="1">
      <alignment horizontal="right"/>
    </xf>
    <xf numFmtId="0" fontId="4" fillId="0" borderId="0" xfId="60" applyFont="1" applyFill="1" applyBorder="1" applyAlignment="1">
      <alignment horizontal="left" vertical="top" wrapText="1"/>
      <protection/>
    </xf>
    <xf numFmtId="38" fontId="0" fillId="0" borderId="0" xfId="45" applyNumberFormat="1" applyFont="1" applyFill="1" applyBorder="1" applyAlignment="1">
      <alignment horizontal="right" wrapText="1"/>
    </xf>
    <xf numFmtId="38" fontId="0" fillId="0" borderId="0" xfId="60" applyNumberFormat="1" applyFont="1" applyFill="1" applyBorder="1" applyAlignment="1">
      <alignment horizontal="right" wrapText="1"/>
      <protection/>
    </xf>
    <xf numFmtId="38" fontId="0" fillId="0" borderId="0" xfId="60" applyNumberFormat="1" applyFont="1" applyFill="1" applyBorder="1" applyAlignment="1">
      <alignment horizontal="right"/>
      <protection/>
    </xf>
    <xf numFmtId="38" fontId="3" fillId="0" borderId="18" xfId="45" applyNumberFormat="1" applyFont="1" applyFill="1" applyBorder="1" applyAlignment="1">
      <alignment horizontal="right" wrapText="1"/>
    </xf>
    <xf numFmtId="38" fontId="3" fillId="0" borderId="18" xfId="60" applyNumberFormat="1" applyFont="1" applyFill="1" applyBorder="1" applyAlignment="1">
      <alignment horizontal="right" wrapText="1"/>
      <protection/>
    </xf>
    <xf numFmtId="38" fontId="29" fillId="0" borderId="18" xfId="60" applyNumberFormat="1" applyFont="1" applyFill="1" applyBorder="1" applyAlignment="1">
      <alignment horizontal="right" wrapText="1"/>
      <protection/>
    </xf>
    <xf numFmtId="38" fontId="3" fillId="0" borderId="17" xfId="45" applyNumberFormat="1" applyFont="1" applyFill="1" applyBorder="1" applyAlignment="1">
      <alignment horizontal="right" wrapText="1"/>
    </xf>
    <xf numFmtId="0" fontId="0" fillId="0" borderId="0" xfId="60" applyFont="1" applyFill="1" applyAlignment="1">
      <alignment horizontal="left" vertical="top" wrapText="1"/>
      <protection/>
    </xf>
    <xf numFmtId="38" fontId="0" fillId="0" borderId="0" xfId="60" applyNumberFormat="1" applyFont="1" applyFill="1" applyAlignment="1">
      <alignment horizontal="right"/>
      <protection/>
    </xf>
    <xf numFmtId="38" fontId="34" fillId="0" borderId="0" xfId="45" applyNumberFormat="1" applyFont="1" applyFill="1" applyBorder="1" applyAlignment="1">
      <alignment horizontal="right" wrapText="1"/>
    </xf>
    <xf numFmtId="0" fontId="0" fillId="0" borderId="0" xfId="60" applyFont="1" applyFill="1" applyBorder="1" applyAlignment="1">
      <alignment horizontal="left" vertical="top" wrapText="1"/>
      <protection/>
    </xf>
    <xf numFmtId="38" fontId="29" fillId="0" borderId="18" xfId="45" applyNumberFormat="1" applyFont="1" applyFill="1" applyBorder="1" applyAlignment="1">
      <alignment horizontal="right" wrapText="1"/>
    </xf>
    <xf numFmtId="38" fontId="0" fillId="0" borderId="0" xfId="45" applyNumberFormat="1" applyFont="1" applyFill="1" applyAlignment="1">
      <alignment horizontal="right" wrapText="1"/>
    </xf>
    <xf numFmtId="38" fontId="34" fillId="0" borderId="0" xfId="45" applyNumberFormat="1" applyFont="1" applyFill="1" applyAlignment="1">
      <alignment horizontal="right" wrapText="1"/>
    </xf>
    <xf numFmtId="38" fontId="0" fillId="0" borderId="0" xfId="45" applyNumberFormat="1" applyFont="1" applyFill="1" applyBorder="1" applyAlignment="1">
      <alignment horizontal="right"/>
    </xf>
    <xf numFmtId="38" fontId="0" fillId="0" borderId="0" xfId="60" applyNumberFormat="1" applyFont="1" applyFill="1" applyAlignment="1">
      <alignment horizontal="right" wrapText="1"/>
      <protection/>
    </xf>
    <xf numFmtId="38" fontId="0" fillId="0" borderId="0" xfId="47" applyNumberFormat="1" applyFont="1" applyFill="1" applyAlignment="1">
      <alignment horizontal="right" wrapText="1"/>
    </xf>
    <xf numFmtId="38" fontId="34" fillId="0" borderId="0" xfId="47" applyNumberFormat="1" applyFont="1" applyFill="1" applyAlignment="1">
      <alignment horizontal="right" wrapText="1"/>
    </xf>
    <xf numFmtId="38" fontId="0" fillId="0" borderId="0" xfId="47" applyNumberFormat="1" applyFont="1" applyFill="1" applyBorder="1" applyAlignment="1">
      <alignment horizontal="right"/>
    </xf>
    <xf numFmtId="38" fontId="0" fillId="0" borderId="0" xfId="65" applyNumberFormat="1" applyFont="1" applyFill="1" applyAlignment="1">
      <alignment horizontal="right" wrapText="1"/>
      <protection/>
    </xf>
    <xf numFmtId="3" fontId="30" fillId="0" borderId="0" xfId="60" applyNumberFormat="1" applyFont="1" applyAlignment="1">
      <alignment horizontal="right" vertical="center"/>
      <protection/>
    </xf>
    <xf numFmtId="38" fontId="34" fillId="0" borderId="0" xfId="60" applyNumberFormat="1" applyFont="1" applyFill="1" applyBorder="1" applyAlignment="1">
      <alignment horizontal="right" wrapText="1"/>
      <protection/>
    </xf>
    <xf numFmtId="0" fontId="9" fillId="0" borderId="0" xfId="60" applyFont="1" applyFill="1" applyAlignment="1">
      <alignment horizontal="left" wrapText="1"/>
      <protection/>
    </xf>
    <xf numFmtId="0" fontId="0" fillId="0" borderId="0" xfId="60" applyBorder="1">
      <alignment/>
      <protection/>
    </xf>
    <xf numFmtId="0" fontId="3" fillId="0" borderId="18" xfId="60" applyFont="1" applyFill="1" applyBorder="1">
      <alignment/>
      <protection/>
    </xf>
    <xf numFmtId="38" fontId="3" fillId="0" borderId="18" xfId="60" applyNumberFormat="1" applyFont="1" applyFill="1" applyBorder="1" applyAlignment="1">
      <alignment horizontal="right"/>
      <protection/>
    </xf>
    <xf numFmtId="170" fontId="6" fillId="0" borderId="0" xfId="0" applyNumberFormat="1" applyFont="1" applyFill="1" applyAlignment="1">
      <alignment horizontal="right" vertical="center"/>
    </xf>
    <xf numFmtId="38" fontId="22" fillId="0" borderId="22" xfId="67" applyNumberFormat="1" applyFont="1" applyBorder="1" applyAlignme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0" fillId="0" borderId="39" xfId="59" applyNumberFormat="1" applyFont="1" applyBorder="1" applyAlignment="1">
      <alignment horizontal="center"/>
      <protection/>
    </xf>
    <xf numFmtId="3" fontId="0" fillId="37" borderId="10" xfId="59" applyNumberFormat="1" applyFont="1" applyFill="1" applyBorder="1" applyAlignment="1">
      <alignment horizontal="center"/>
      <protection/>
    </xf>
    <xf numFmtId="3" fontId="0" fillId="0" borderId="10" xfId="59" applyNumberFormat="1" applyFont="1" applyBorder="1" applyAlignment="1">
      <alignment horizontal="center"/>
      <protection/>
    </xf>
    <xf numFmtId="3" fontId="0" fillId="0" borderId="10" xfId="59" applyNumberFormat="1" applyFont="1" applyFill="1" applyBorder="1" applyAlignment="1">
      <alignment horizontal="center"/>
      <protection/>
    </xf>
    <xf numFmtId="3" fontId="0" fillId="0" borderId="10" xfId="59" applyNumberFormat="1" applyBorder="1" applyAlignment="1">
      <alignment horizontal="right"/>
      <protection/>
    </xf>
    <xf numFmtId="38" fontId="3" fillId="33" borderId="10" xfId="59" applyNumberFormat="1" applyFont="1" applyFill="1" applyBorder="1" applyAlignment="1">
      <alignment horizontal="center"/>
      <protection/>
    </xf>
    <xf numFmtId="38" fontId="3" fillId="0" borderId="10" xfId="59" applyNumberFormat="1" applyFont="1" applyBorder="1" applyAlignment="1">
      <alignment horizontal="center"/>
      <protection/>
    </xf>
    <xf numFmtId="0" fontId="10" fillId="0" borderId="1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38" fontId="10" fillId="0" borderId="10" xfId="60" applyNumberFormat="1" applyFont="1" applyBorder="1">
      <alignment/>
      <protection/>
    </xf>
    <xf numFmtId="38" fontId="10" fillId="0" borderId="10" xfId="60" applyNumberFormat="1" applyFont="1" applyFill="1" applyBorder="1">
      <alignment/>
      <protection/>
    </xf>
    <xf numFmtId="38" fontId="1" fillId="0" borderId="0" xfId="67" applyNumberFormat="1">
      <alignment/>
      <protection/>
    </xf>
    <xf numFmtId="38" fontId="22" fillId="0" borderId="17" xfId="67" applyNumberFormat="1" applyFont="1" applyBorder="1" applyAlignment="1">
      <alignment horizontal="right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horizontal="right"/>
      <protection/>
    </xf>
    <xf numFmtId="0" fontId="0" fillId="0" borderId="10" xfId="63" applyFont="1" applyBorder="1">
      <alignment/>
      <protection/>
    </xf>
    <xf numFmtId="167" fontId="0" fillId="0" borderId="10" xfId="63" applyNumberFormat="1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40" fontId="0" fillId="0" borderId="10" xfId="63" applyNumberFormat="1" applyFont="1" applyBorder="1">
      <alignment/>
      <protection/>
    </xf>
    <xf numFmtId="14" fontId="0" fillId="0" borderId="10" xfId="63" applyNumberFormat="1" applyFont="1" applyBorder="1" applyAlignment="1">
      <alignment horizontal="right"/>
      <protection/>
    </xf>
    <xf numFmtId="38" fontId="0" fillId="0" borderId="10" xfId="63" applyNumberFormat="1" applyFont="1" applyBorder="1" applyAlignment="1">
      <alignment horizontal="right"/>
      <protection/>
    </xf>
    <xf numFmtId="0" fontId="0" fillId="0" borderId="10" xfId="63" applyFont="1" applyFill="1" applyBorder="1" applyAlignment="1">
      <alignment wrapText="1"/>
      <protection/>
    </xf>
    <xf numFmtId="0" fontId="8" fillId="0" borderId="10" xfId="60" applyFont="1" applyFill="1" applyBorder="1" applyAlignment="1">
      <alignment wrapText="1"/>
      <protection/>
    </xf>
    <xf numFmtId="14" fontId="0" fillId="0" borderId="10" xfId="60" applyNumberFormat="1" applyFont="1" applyFill="1" applyBorder="1">
      <alignment/>
      <protection/>
    </xf>
    <xf numFmtId="38" fontId="0" fillId="0" borderId="10" xfId="60" applyNumberFormat="1" applyFont="1" applyFill="1" applyBorder="1">
      <alignment/>
      <protection/>
    </xf>
    <xf numFmtId="40" fontId="0" fillId="0" borderId="10" xfId="60" applyNumberFormat="1" applyFont="1" applyFill="1" applyBorder="1">
      <alignment/>
      <protection/>
    </xf>
    <xf numFmtId="0" fontId="0" fillId="0" borderId="10" xfId="60" applyFont="1" applyFill="1" applyBorder="1" applyAlignment="1">
      <alignment wrapText="1"/>
      <protection/>
    </xf>
    <xf numFmtId="0" fontId="72" fillId="0" borderId="0" xfId="0" applyFont="1" applyAlignment="1">
      <alignment/>
    </xf>
    <xf numFmtId="14" fontId="0" fillId="0" borderId="0" xfId="60" applyNumberFormat="1" applyFont="1" applyFill="1" applyBorder="1" applyAlignment="1" applyProtection="1">
      <alignment/>
      <protection/>
    </xf>
    <xf numFmtId="170" fontId="2" fillId="0" borderId="10" xfId="60" applyNumberFormat="1" applyFont="1" applyBorder="1" applyAlignment="1">
      <alignment horizontal="right" vertical="center"/>
      <protection/>
    </xf>
    <xf numFmtId="0" fontId="0" fillId="35" borderId="10" xfId="63" applyFont="1" applyFill="1" applyBorder="1">
      <alignment/>
      <protection/>
    </xf>
    <xf numFmtId="0" fontId="0" fillId="35" borderId="10" xfId="63" applyFont="1" applyFill="1" applyBorder="1" applyAlignment="1">
      <alignment horizontal="right"/>
      <protection/>
    </xf>
    <xf numFmtId="40" fontId="0" fillId="35" borderId="10" xfId="63" applyNumberFormat="1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0" xfId="63" applyFont="1" applyFill="1" applyBorder="1" applyAlignment="1">
      <alignment horizontal="right"/>
      <protection/>
    </xf>
    <xf numFmtId="40" fontId="0" fillId="0" borderId="10" xfId="63" applyNumberFormat="1" applyFont="1" applyFill="1" applyBorder="1">
      <alignment/>
      <protection/>
    </xf>
    <xf numFmtId="14" fontId="0" fillId="0" borderId="10" xfId="63" applyNumberFormat="1" applyFont="1" applyBorder="1">
      <alignment/>
      <protection/>
    </xf>
    <xf numFmtId="14" fontId="0" fillId="0" borderId="10" xfId="63" applyNumberFormat="1" applyFont="1" applyFill="1" applyBorder="1" applyAlignment="1">
      <alignment wrapText="1"/>
      <protection/>
    </xf>
    <xf numFmtId="14" fontId="0" fillId="0" borderId="10" xfId="60" applyNumberFormat="1" applyFont="1" applyFill="1" applyBorder="1" applyAlignment="1" applyProtection="1">
      <alignment/>
      <protection/>
    </xf>
    <xf numFmtId="166" fontId="0" fillId="0" borderId="10" xfId="60" applyNumberFormat="1" applyFont="1" applyFill="1" applyBorder="1">
      <alignment/>
      <protection/>
    </xf>
    <xf numFmtId="0" fontId="0" fillId="0" borderId="10" xfId="60" applyBorder="1">
      <alignment/>
      <protection/>
    </xf>
    <xf numFmtId="38" fontId="3" fillId="0" borderId="0" xfId="45" applyNumberFormat="1" applyFont="1" applyFill="1" applyBorder="1" applyAlignment="1">
      <alignment horizontal="right" wrapText="1"/>
    </xf>
    <xf numFmtId="38" fontId="29" fillId="0" borderId="0" xfId="45" applyNumberFormat="1" applyFont="1" applyFill="1" applyBorder="1" applyAlignment="1">
      <alignment horizontal="right" wrapText="1"/>
    </xf>
    <xf numFmtId="38" fontId="3" fillId="0" borderId="17" xfId="60" applyNumberFormat="1" applyFont="1" applyFill="1" applyBorder="1" applyAlignment="1">
      <alignment horizontal="right"/>
      <protection/>
    </xf>
    <xf numFmtId="0" fontId="3" fillId="0" borderId="18" xfId="60" applyFont="1" applyBorder="1">
      <alignment/>
      <protection/>
    </xf>
    <xf numFmtId="38" fontId="3" fillId="0" borderId="18" xfId="60" applyNumberFormat="1" applyFont="1" applyBorder="1" applyAlignment="1">
      <alignment horizontal="right"/>
      <protection/>
    </xf>
    <xf numFmtId="38" fontId="3" fillId="0" borderId="26" xfId="45" applyNumberFormat="1" applyFont="1" applyFill="1" applyBorder="1" applyAlignment="1">
      <alignment horizontal="right" wrapText="1"/>
    </xf>
    <xf numFmtId="38" fontId="3" fillId="0" borderId="27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3" fillId="0" borderId="27" xfId="59" applyFont="1" applyBorder="1" applyAlignment="1">
      <alignment horizontal="right"/>
      <protection/>
    </xf>
    <xf numFmtId="0" fontId="23" fillId="0" borderId="0" xfId="67" applyFont="1" applyAlignment="1">
      <alignment horizontal="right"/>
      <protection/>
    </xf>
    <xf numFmtId="3" fontId="10" fillId="0" borderId="10" xfId="59" applyNumberFormat="1" applyFont="1" applyBorder="1">
      <alignment/>
      <protection/>
    </xf>
    <xf numFmtId="0" fontId="2" fillId="0" borderId="10" xfId="60" applyFont="1" applyBorder="1" applyAlignment="1">
      <alignment horizontal="left" vertical="center"/>
      <protection/>
    </xf>
    <xf numFmtId="0" fontId="1" fillId="0" borderId="0" xfId="67" applyFont="1">
      <alignment/>
      <protection/>
    </xf>
    <xf numFmtId="0" fontId="22" fillId="0" borderId="10" xfId="67" applyFont="1" applyFill="1" applyBorder="1">
      <alignment/>
      <protection/>
    </xf>
    <xf numFmtId="40" fontId="22" fillId="0" borderId="10" xfId="67" applyNumberFormat="1" applyFont="1" applyFill="1" applyBorder="1">
      <alignment/>
      <protection/>
    </xf>
    <xf numFmtId="0" fontId="16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 wrapText="1"/>
      <protection/>
    </xf>
    <xf numFmtId="0" fontId="0" fillId="0" borderId="0" xfId="59" applyBorder="1" applyAlignment="1">
      <alignment horizontal="center" wrapText="1"/>
      <protection/>
    </xf>
    <xf numFmtId="3" fontId="0" fillId="0" borderId="18" xfId="59" applyNumberFormat="1" applyFont="1" applyBorder="1" applyAlignment="1">
      <alignment wrapText="1"/>
      <protection/>
    </xf>
    <xf numFmtId="0" fontId="0" fillId="0" borderId="23" xfId="59" applyFont="1" applyBorder="1" applyAlignment="1">
      <alignment wrapText="1"/>
      <protection/>
    </xf>
    <xf numFmtId="3" fontId="0" fillId="0" borderId="23" xfId="59" applyNumberFormat="1" applyFont="1" applyBorder="1" applyAlignment="1">
      <alignment wrapText="1"/>
      <protection/>
    </xf>
    <xf numFmtId="0" fontId="4" fillId="0" borderId="0" xfId="59" applyFont="1" applyAlignment="1">
      <alignment horizontal="left"/>
      <protection/>
    </xf>
    <xf numFmtId="38" fontId="19" fillId="0" borderId="42" xfId="59" applyNumberFormat="1" applyFont="1" applyBorder="1" applyAlignment="1">
      <alignment horizontal="center"/>
      <protection/>
    </xf>
    <xf numFmtId="0" fontId="23" fillId="0" borderId="0" xfId="67" applyFont="1" applyAlignment="1">
      <alignment horizontal="center"/>
      <protection/>
    </xf>
    <xf numFmtId="0" fontId="11" fillId="0" borderId="0" xfId="59" applyFont="1" applyAlignment="1">
      <alignment/>
      <protection/>
    </xf>
    <xf numFmtId="0" fontId="26" fillId="0" borderId="22" xfId="67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6" fillId="0" borderId="18" xfId="67" applyFont="1" applyBorder="1" applyAlignment="1">
      <alignment horizontal="center"/>
      <protection/>
    </xf>
    <xf numFmtId="0" fontId="26" fillId="0" borderId="23" xfId="67" applyFont="1" applyBorder="1" applyAlignment="1">
      <alignment horizontal="center"/>
      <protection/>
    </xf>
    <xf numFmtId="0" fontId="22" fillId="0" borderId="22" xfId="67" applyFont="1" applyBorder="1" applyAlignment="1">
      <alignment/>
      <protection/>
    </xf>
    <xf numFmtId="0" fontId="22" fillId="0" borderId="23" xfId="67" applyFont="1" applyBorder="1" applyAlignment="1">
      <alignment/>
      <protection/>
    </xf>
    <xf numFmtId="38" fontId="22" fillId="0" borderId="22" xfId="67" applyNumberFormat="1" applyFont="1" applyBorder="1" applyAlignment="1">
      <alignment horizontal="center"/>
      <protection/>
    </xf>
    <xf numFmtId="38" fontId="22" fillId="0" borderId="23" xfId="67" applyNumberFormat="1" applyFont="1" applyBorder="1" applyAlignment="1">
      <alignment horizontal="center"/>
      <protection/>
    </xf>
    <xf numFmtId="0" fontId="22" fillId="34" borderId="10" xfId="67" applyFont="1" applyFill="1" applyBorder="1" applyAlignment="1">
      <alignment horizontal="center"/>
      <protection/>
    </xf>
    <xf numFmtId="0" fontId="22" fillId="34" borderId="22" xfId="67" applyFont="1" applyFill="1" applyBorder="1" applyAlignment="1">
      <alignment horizontal="center" wrapText="1"/>
      <protection/>
    </xf>
    <xf numFmtId="0" fontId="11" fillId="0" borderId="18" xfId="59" applyFont="1" applyBorder="1" applyAlignment="1">
      <alignment horizontal="center" wrapText="1"/>
      <protection/>
    </xf>
    <xf numFmtId="0" fontId="11" fillId="0" borderId="23" xfId="59" applyFont="1" applyBorder="1" applyAlignment="1">
      <alignment horizontal="center" wrapText="1"/>
      <protection/>
    </xf>
    <xf numFmtId="0" fontId="22" fillId="34" borderId="18" xfId="67" applyFont="1" applyFill="1" applyBorder="1" applyAlignment="1">
      <alignment horizontal="center" wrapText="1"/>
      <protection/>
    </xf>
    <xf numFmtId="0" fontId="22" fillId="34" borderId="23" xfId="67" applyFont="1" applyFill="1" applyBorder="1" applyAlignment="1">
      <alignment horizontal="center" wrapText="1"/>
      <protection/>
    </xf>
    <xf numFmtId="0" fontId="22" fillId="34" borderId="22" xfId="67" applyFont="1" applyFill="1" applyBorder="1" applyAlignment="1">
      <alignment wrapText="1"/>
      <protection/>
    </xf>
    <xf numFmtId="0" fontId="11" fillId="0" borderId="23" xfId="59" applyFont="1" applyBorder="1" applyAlignment="1">
      <alignment/>
      <protection/>
    </xf>
    <xf numFmtId="0" fontId="3" fillId="0" borderId="0" xfId="60" applyFont="1" applyAlignment="1">
      <alignment horizontal="center"/>
      <protection/>
    </xf>
    <xf numFmtId="0" fontId="5" fillId="37" borderId="22" xfId="66" applyFont="1" applyFill="1" applyBorder="1" applyAlignment="1">
      <alignment horizontal="center"/>
      <protection/>
    </xf>
    <xf numFmtId="0" fontId="5" fillId="37" borderId="18" xfId="66" applyFont="1" applyFill="1" applyBorder="1" applyAlignment="1">
      <alignment horizontal="center"/>
      <protection/>
    </xf>
    <xf numFmtId="0" fontId="5" fillId="37" borderId="23" xfId="66" applyFont="1" applyFill="1" applyBorder="1" applyAlignment="1">
      <alignment horizontal="center"/>
      <protection/>
    </xf>
    <xf numFmtId="0" fontId="6" fillId="36" borderId="22" xfId="66" applyFont="1" applyFill="1" applyBorder="1" applyAlignment="1">
      <alignment horizontal="center"/>
      <protection/>
    </xf>
    <xf numFmtId="0" fontId="6" fillId="36" borderId="23" xfId="66" applyFont="1" applyFill="1" applyBorder="1" applyAlignment="1">
      <alignment horizontal="center"/>
      <protection/>
    </xf>
    <xf numFmtId="38" fontId="6" fillId="36" borderId="10" xfId="66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_Defer.Tax fixed asset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rmal_Defer.Tax fixed asset 2" xfId="65"/>
    <cellStyle name="Normal_Land CO Banks 2011 and details of sales and purchases" xfId="66"/>
    <cellStyle name="Normal_Shenime Shpjeguese - Bilanci 2011" xfId="67"/>
    <cellStyle name="Normal_Xl0000059" xfId="68"/>
    <cellStyle name="Normal_Xl0000062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TI%202011\ARKIV_BILANCI%202011\BSH%20and%20IS%20and%20Notes%20Land%20CO%2031Dec11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ogat Individuale"/>
      <sheetName val="Rrogat dhe kontributet"/>
      <sheetName val="Shitjet"/>
      <sheetName val="Blerjet"/>
      <sheetName val="PAGESAT TVSH"/>
      <sheetName val="Pagesat e TATIM FITIMI"/>
      <sheetName val="Amortizime"/>
      <sheetName val="Final Assets-09"/>
      <sheetName val="Lista e Pajisjeve-10 and 11"/>
      <sheetName val="Summary Depre 10 - 11"/>
      <sheetName val="BLERJE-SHITJE 2011-2010"/>
      <sheetName val="Bank Balances"/>
      <sheetName val="COVER PAGE"/>
      <sheetName val="Deklarate"/>
      <sheetName val="PASH(konsoliduar)"/>
      <sheetName val="Bilanc(konsoliduar)"/>
      <sheetName val="PASH(Detajuar)"/>
      <sheetName val="BSH(Detajuar)"/>
      <sheetName val="Kapitali"/>
      <sheetName val="Sh-Sh-1"/>
      <sheetName val="Sh-Sh-2"/>
      <sheetName val="Sh-Sh-3"/>
      <sheetName val="Sh-Sh-4"/>
      <sheetName val="VAT transactions"/>
      <sheetName val="Aktivet fikse dhe amort"/>
      <sheetName val="Lista e Aktive mat"/>
      <sheetName val="Anex Stast-1"/>
      <sheetName val="Anex Stast-2"/>
      <sheetName val="Anex Stast-3"/>
      <sheetName val="PASH for the Bank"/>
      <sheetName val="Bilanc-for the Bank"/>
    </sheetNames>
    <sheetDataSet>
      <sheetData sheetId="1">
        <row r="20">
          <cell r="D20">
            <v>6.666666666666667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1">
      <selection activeCell="D25" sqref="D25:E25"/>
    </sheetView>
  </sheetViews>
  <sheetFormatPr defaultColWidth="9.140625" defaultRowHeight="12.75"/>
  <cols>
    <col min="1" max="1" width="2.7109375" style="12" customWidth="1"/>
    <col min="2" max="2" width="2.28125" style="12" customWidth="1"/>
    <col min="3" max="3" width="4.8515625" style="12" customWidth="1"/>
    <col min="4" max="4" width="51.140625" style="12" customWidth="1"/>
    <col min="5" max="5" width="31.00390625" style="12" customWidth="1"/>
    <col min="6" max="6" width="5.57421875" style="12" customWidth="1"/>
    <col min="7" max="16384" width="9.140625" style="12" customWidth="1"/>
  </cols>
  <sheetData>
    <row r="1" spans="2:7" ht="13.5" thickBot="1">
      <c r="B1" s="23"/>
      <c r="C1" s="23"/>
      <c r="D1" s="23"/>
      <c r="E1" s="23"/>
      <c r="F1" s="23"/>
      <c r="G1" s="23"/>
    </row>
    <row r="2" spans="2:6" ht="12.75">
      <c r="B2" s="23"/>
      <c r="C2" s="25"/>
      <c r="D2" s="26"/>
      <c r="E2" s="26"/>
      <c r="F2" s="27"/>
    </row>
    <row r="3" spans="2:6" ht="12.75">
      <c r="B3" s="23"/>
      <c r="C3" s="28"/>
      <c r="D3" s="23"/>
      <c r="E3" s="23"/>
      <c r="F3" s="29"/>
    </row>
    <row r="4" spans="2:12" ht="15.75">
      <c r="B4" s="23"/>
      <c r="C4" s="28"/>
      <c r="D4" s="30" t="s">
        <v>256</v>
      </c>
      <c r="E4" s="31" t="s">
        <v>257</v>
      </c>
      <c r="F4" s="29"/>
      <c r="L4" s="23"/>
    </row>
    <row r="5" spans="2:6" ht="15.75">
      <c r="B5" s="23"/>
      <c r="C5" s="28"/>
      <c r="D5" s="30" t="s">
        <v>258</v>
      </c>
      <c r="E5" s="32" t="s">
        <v>259</v>
      </c>
      <c r="F5" s="29"/>
    </row>
    <row r="6" spans="2:6" ht="15.75">
      <c r="B6" s="23"/>
      <c r="C6" s="28"/>
      <c r="D6" s="30" t="s">
        <v>260</v>
      </c>
      <c r="E6" s="32" t="s">
        <v>261</v>
      </c>
      <c r="F6" s="29"/>
    </row>
    <row r="7" spans="2:6" ht="15.75">
      <c r="B7" s="23"/>
      <c r="C7" s="28"/>
      <c r="D7" s="30" t="s">
        <v>262</v>
      </c>
      <c r="E7" s="32" t="s">
        <v>263</v>
      </c>
      <c r="F7" s="29"/>
    </row>
    <row r="8" spans="2:6" ht="15">
      <c r="B8" s="23"/>
      <c r="C8" s="28"/>
      <c r="D8" s="33"/>
      <c r="E8" s="33"/>
      <c r="F8" s="29"/>
    </row>
    <row r="9" spans="2:6" ht="15">
      <c r="B9" s="23"/>
      <c r="C9" s="28"/>
      <c r="D9" s="33"/>
      <c r="E9" s="33"/>
      <c r="F9" s="29"/>
    </row>
    <row r="10" spans="2:6" ht="15.75">
      <c r="B10" s="23"/>
      <c r="C10" s="28"/>
      <c r="D10" s="33"/>
      <c r="E10" s="34" t="s">
        <v>261</v>
      </c>
      <c r="F10" s="29"/>
    </row>
    <row r="11" spans="2:6" ht="15">
      <c r="B11" s="23"/>
      <c r="C11" s="28"/>
      <c r="D11" s="33"/>
      <c r="E11" s="33"/>
      <c r="F11" s="29"/>
    </row>
    <row r="12" spans="2:6" ht="15">
      <c r="B12" s="23"/>
      <c r="C12" s="28"/>
      <c r="D12" s="33" t="s">
        <v>264</v>
      </c>
      <c r="E12" s="35"/>
      <c r="F12" s="29"/>
    </row>
    <row r="13" spans="2:6" ht="15">
      <c r="B13" s="23"/>
      <c r="C13" s="28"/>
      <c r="D13" s="33" t="s">
        <v>265</v>
      </c>
      <c r="E13" s="36"/>
      <c r="F13" s="29"/>
    </row>
    <row r="14" spans="2:6" ht="15">
      <c r="B14" s="23"/>
      <c r="C14" s="28"/>
      <c r="D14" s="33"/>
      <c r="E14" s="33"/>
      <c r="F14" s="29"/>
    </row>
    <row r="15" spans="2:6" ht="15">
      <c r="B15" s="23"/>
      <c r="C15" s="28"/>
      <c r="D15" s="33"/>
      <c r="E15" s="33"/>
      <c r="F15" s="29"/>
    </row>
    <row r="16" spans="2:6" ht="31.5">
      <c r="B16" s="23"/>
      <c r="C16" s="28"/>
      <c r="D16" s="33" t="s">
        <v>266</v>
      </c>
      <c r="E16" s="37" t="s">
        <v>267</v>
      </c>
      <c r="F16" s="29"/>
    </row>
    <row r="17" spans="2:6" ht="19.5" customHeight="1">
      <c r="B17" s="23"/>
      <c r="C17" s="28"/>
      <c r="D17" s="33"/>
      <c r="E17" s="32" t="s">
        <v>261</v>
      </c>
      <c r="F17" s="29"/>
    </row>
    <row r="18" spans="2:6" ht="12.75">
      <c r="B18" s="23"/>
      <c r="C18" s="28"/>
      <c r="D18" s="23"/>
      <c r="E18" s="23"/>
      <c r="F18" s="29"/>
    </row>
    <row r="19" spans="2:6" ht="12.75">
      <c r="B19" s="23"/>
      <c r="C19" s="28"/>
      <c r="D19" s="23"/>
      <c r="E19" s="23"/>
      <c r="F19" s="29"/>
    </row>
    <row r="20" spans="2:6" ht="12.75">
      <c r="B20" s="23"/>
      <c r="C20" s="28"/>
      <c r="D20" s="23"/>
      <c r="E20" s="23"/>
      <c r="F20" s="29"/>
    </row>
    <row r="21" spans="2:6" ht="12.75">
      <c r="B21" s="23"/>
      <c r="C21" s="28"/>
      <c r="D21" s="23"/>
      <c r="E21" s="23"/>
      <c r="F21" s="29"/>
    </row>
    <row r="22" spans="2:6" ht="23.25">
      <c r="B22" s="23"/>
      <c r="C22" s="28"/>
      <c r="D22" s="437" t="s">
        <v>268</v>
      </c>
      <c r="E22" s="437"/>
      <c r="F22" s="29"/>
    </row>
    <row r="23" spans="2:6" ht="37.5" customHeight="1">
      <c r="B23" s="23"/>
      <c r="C23" s="28"/>
      <c r="D23" s="438" t="s">
        <v>269</v>
      </c>
      <c r="E23" s="439"/>
      <c r="F23" s="29"/>
    </row>
    <row r="24" spans="2:6" ht="21.75" customHeight="1">
      <c r="B24" s="23"/>
      <c r="C24" s="28"/>
      <c r="D24" s="38"/>
      <c r="E24" s="38"/>
      <c r="F24" s="29"/>
    </row>
    <row r="25" spans="2:6" ht="28.5" customHeight="1">
      <c r="B25" s="23"/>
      <c r="C25" s="28"/>
      <c r="D25" s="437" t="s">
        <v>835</v>
      </c>
      <c r="E25" s="437"/>
      <c r="F25" s="29"/>
    </row>
    <row r="26" spans="2:6" ht="12.75">
      <c r="B26" s="23"/>
      <c r="C26" s="28"/>
      <c r="D26" s="23"/>
      <c r="E26" s="23"/>
      <c r="F26" s="29"/>
    </row>
    <row r="27" spans="2:6" ht="12.75">
      <c r="B27" s="23"/>
      <c r="C27" s="28"/>
      <c r="D27" s="23"/>
      <c r="E27" s="23"/>
      <c r="F27" s="29"/>
    </row>
    <row r="28" spans="2:6" ht="12.75">
      <c r="B28" s="23"/>
      <c r="C28" s="28"/>
      <c r="D28" s="23"/>
      <c r="E28" s="23"/>
      <c r="F28" s="29"/>
    </row>
    <row r="29" spans="2:6" ht="18" customHeight="1">
      <c r="B29" s="23"/>
      <c r="C29" s="28"/>
      <c r="D29" s="23" t="s">
        <v>270</v>
      </c>
      <c r="E29" s="39" t="s">
        <v>271</v>
      </c>
      <c r="F29" s="29"/>
    </row>
    <row r="30" spans="2:6" ht="18" customHeight="1">
      <c r="B30" s="23"/>
      <c r="C30" s="28"/>
      <c r="D30" s="23" t="s">
        <v>272</v>
      </c>
      <c r="E30" s="40" t="s">
        <v>273</v>
      </c>
      <c r="F30" s="29"/>
    </row>
    <row r="31" spans="2:6" ht="18" customHeight="1">
      <c r="B31" s="23"/>
      <c r="C31" s="28"/>
      <c r="D31" s="23" t="s">
        <v>274</v>
      </c>
      <c r="E31" s="40" t="s">
        <v>275</v>
      </c>
      <c r="F31" s="29"/>
    </row>
    <row r="32" spans="2:6" ht="17.25" customHeight="1">
      <c r="B32" s="23"/>
      <c r="C32" s="28"/>
      <c r="D32" s="23" t="s">
        <v>276</v>
      </c>
      <c r="E32" s="40" t="s">
        <v>277</v>
      </c>
      <c r="F32" s="29"/>
    </row>
    <row r="33" spans="2:6" ht="12.75">
      <c r="B33" s="23"/>
      <c r="C33" s="28"/>
      <c r="D33" s="23"/>
      <c r="E33" s="23"/>
      <c r="F33" s="29"/>
    </row>
    <row r="34" spans="2:6" ht="12.75">
      <c r="B34" s="23"/>
      <c r="C34" s="28"/>
      <c r="D34" s="23"/>
      <c r="E34" s="23"/>
      <c r="F34" s="29"/>
    </row>
    <row r="35" spans="2:6" ht="12.75">
      <c r="B35" s="23"/>
      <c r="C35" s="28"/>
      <c r="D35" s="23"/>
      <c r="E35" s="23"/>
      <c r="F35" s="29"/>
    </row>
    <row r="36" spans="2:6" ht="12.75">
      <c r="B36" s="23"/>
      <c r="C36" s="28"/>
      <c r="D36" s="23" t="s">
        <v>278</v>
      </c>
      <c r="E36" s="41" t="s">
        <v>836</v>
      </c>
      <c r="F36" s="29"/>
    </row>
    <row r="37" spans="2:6" ht="12.75">
      <c r="B37" s="23"/>
      <c r="C37" s="28"/>
      <c r="D37" s="23"/>
      <c r="E37" s="41" t="s">
        <v>837</v>
      </c>
      <c r="F37" s="29"/>
    </row>
    <row r="38" spans="2:6" ht="12.75">
      <c r="B38" s="23"/>
      <c r="C38" s="28"/>
      <c r="D38" s="23"/>
      <c r="E38" s="23"/>
      <c r="F38" s="29"/>
    </row>
    <row r="39" spans="2:6" ht="12.75">
      <c r="B39" s="23"/>
      <c r="C39" s="42"/>
      <c r="D39" s="23"/>
      <c r="E39" s="23"/>
      <c r="F39" s="29"/>
    </row>
    <row r="40" spans="2:6" ht="12.75">
      <c r="B40" s="23"/>
      <c r="C40" s="28"/>
      <c r="D40" s="23" t="s">
        <v>279</v>
      </c>
      <c r="E40" s="22" t="s">
        <v>838</v>
      </c>
      <c r="F40" s="29"/>
    </row>
    <row r="41" spans="2:6" ht="12.75">
      <c r="B41" s="23"/>
      <c r="C41" s="28"/>
      <c r="D41" s="23"/>
      <c r="E41" s="23"/>
      <c r="F41" s="29"/>
    </row>
    <row r="42" spans="2:6" ht="12.75">
      <c r="B42" s="23"/>
      <c r="C42" s="28"/>
      <c r="D42" s="23"/>
      <c r="E42" s="23"/>
      <c r="F42" s="29"/>
    </row>
    <row r="43" spans="2:6" ht="12.75">
      <c r="B43" s="23"/>
      <c r="C43" s="28"/>
      <c r="D43" s="23"/>
      <c r="E43" s="23"/>
      <c r="F43" s="29"/>
    </row>
    <row r="44" spans="2:6" ht="12.75">
      <c r="B44" s="23"/>
      <c r="C44" s="28"/>
      <c r="D44" s="23"/>
      <c r="E44" s="23"/>
      <c r="F44" s="29"/>
    </row>
    <row r="45" spans="2:6" ht="12.75">
      <c r="B45" s="23"/>
      <c r="C45" s="28"/>
      <c r="D45" s="23"/>
      <c r="E45" s="23"/>
      <c r="F45" s="29"/>
    </row>
    <row r="46" spans="2:6" ht="12.75">
      <c r="B46" s="23"/>
      <c r="C46" s="28"/>
      <c r="D46" s="23"/>
      <c r="E46" s="23"/>
      <c r="F46" s="29"/>
    </row>
    <row r="47" spans="3:6" ht="12.75">
      <c r="C47" s="28"/>
      <c r="D47" s="23"/>
      <c r="E47" s="23"/>
      <c r="F47" s="29"/>
    </row>
    <row r="48" spans="3:6" ht="12.75">
      <c r="C48" s="28"/>
      <c r="D48" s="23"/>
      <c r="E48" s="23"/>
      <c r="F48" s="29"/>
    </row>
    <row r="49" spans="3:6" ht="13.5" thickBot="1">
      <c r="C49" s="43"/>
      <c r="D49" s="44"/>
      <c r="E49" s="44"/>
      <c r="F49" s="45"/>
    </row>
  </sheetData>
  <sheetProtection/>
  <mergeCells count="3">
    <mergeCell ref="D22:E22"/>
    <mergeCell ref="D23:E23"/>
    <mergeCell ref="D25:E25"/>
  </mergeCells>
  <printOptions/>
  <pageMargins left="0.25" right="0.34" top="0.66" bottom="0.6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2" width="3.421875" style="130" customWidth="1"/>
    <col min="3" max="3" width="30.8515625" style="130" customWidth="1"/>
    <col min="4" max="4" width="12.421875" style="130" customWidth="1"/>
    <col min="5" max="5" width="10.421875" style="130" customWidth="1"/>
    <col min="6" max="6" width="2.421875" style="130" customWidth="1"/>
    <col min="7" max="7" width="12.57421875" style="130" customWidth="1"/>
    <col min="8" max="8" width="13.140625" style="130" customWidth="1"/>
    <col min="9" max="9" width="11.7109375" style="130" customWidth="1"/>
    <col min="10" max="10" width="10.8515625" style="130" customWidth="1"/>
    <col min="11" max="12" width="3.421875" style="130" customWidth="1"/>
    <col min="13" max="16384" width="9.140625" style="130" customWidth="1"/>
  </cols>
  <sheetData>
    <row r="1" spans="3:10" ht="12">
      <c r="C1" s="445" t="s">
        <v>478</v>
      </c>
      <c r="D1" s="446"/>
      <c r="E1" s="446"/>
      <c r="F1" s="446"/>
      <c r="G1" s="446"/>
      <c r="H1" s="446"/>
      <c r="I1" s="446"/>
      <c r="J1" s="446"/>
    </row>
    <row r="2" spans="2:3" ht="12">
      <c r="B2" s="130" t="s">
        <v>344</v>
      </c>
      <c r="C2" s="130" t="s">
        <v>577</v>
      </c>
    </row>
    <row r="3" ht="12">
      <c r="C3" s="130" t="s">
        <v>862</v>
      </c>
    </row>
    <row r="4" ht="12">
      <c r="C4" s="130" t="s">
        <v>863</v>
      </c>
    </row>
    <row r="6" ht="12">
      <c r="C6" s="130" t="s">
        <v>578</v>
      </c>
    </row>
    <row r="7" spans="2:10" ht="12">
      <c r="B7" s="163" t="s">
        <v>7</v>
      </c>
      <c r="C7" s="456" t="s">
        <v>255</v>
      </c>
      <c r="D7" s="457" t="s">
        <v>861</v>
      </c>
      <c r="E7" s="458"/>
      <c r="F7" s="458"/>
      <c r="G7" s="459"/>
      <c r="H7" s="457" t="s">
        <v>860</v>
      </c>
      <c r="I7" s="460"/>
      <c r="J7" s="461"/>
    </row>
    <row r="8" spans="2:10" ht="24">
      <c r="B8" s="163"/>
      <c r="C8" s="456"/>
      <c r="D8" s="157" t="s">
        <v>580</v>
      </c>
      <c r="E8" s="462" t="s">
        <v>581</v>
      </c>
      <c r="F8" s="463"/>
      <c r="G8" s="158" t="s">
        <v>582</v>
      </c>
      <c r="H8" s="157" t="s">
        <v>580</v>
      </c>
      <c r="I8" s="158" t="s">
        <v>581</v>
      </c>
      <c r="J8" s="158" t="s">
        <v>582</v>
      </c>
    </row>
    <row r="9" spans="2:10" ht="12">
      <c r="B9" s="153"/>
      <c r="C9" s="153" t="s">
        <v>583</v>
      </c>
      <c r="D9" s="153"/>
      <c r="E9" s="452"/>
      <c r="F9" s="453"/>
      <c r="G9" s="153"/>
      <c r="H9" s="153"/>
      <c r="I9" s="153"/>
      <c r="J9" s="153"/>
    </row>
    <row r="10" spans="2:10" ht="12">
      <c r="B10" s="153"/>
      <c r="C10" s="153" t="s">
        <v>584</v>
      </c>
      <c r="D10" s="153"/>
      <c r="E10" s="452"/>
      <c r="F10" s="453"/>
      <c r="G10" s="153"/>
      <c r="H10" s="153"/>
      <c r="I10" s="153"/>
      <c r="J10" s="153"/>
    </row>
    <row r="11" spans="2:11" ht="12">
      <c r="B11" s="153"/>
      <c r="C11" s="153" t="s">
        <v>585</v>
      </c>
      <c r="D11" s="164">
        <f>'BSH(Detajuar)'!D25+'BSH(Detajuar)'!D26+'BSH(Detajuar)'!D27</f>
        <v>18612587</v>
      </c>
      <c r="E11" s="454">
        <f>'BSH(Detajuar)'!D31+'BSH(Detajuar)'!D32+'BSH(Detajuar)'!D33+1</f>
        <v>-10820131</v>
      </c>
      <c r="F11" s="455"/>
      <c r="G11" s="164">
        <f>D11+E11</f>
        <v>7792456</v>
      </c>
      <c r="H11" s="164">
        <v>28175049.42</v>
      </c>
      <c r="I11" s="379">
        <v>-17755054.1047567</v>
      </c>
      <c r="J11" s="164">
        <v>10419995.3152433</v>
      </c>
      <c r="K11" s="159"/>
    </row>
    <row r="12" spans="2:10" ht="12">
      <c r="B12" s="153"/>
      <c r="C12" s="153" t="s">
        <v>586</v>
      </c>
      <c r="D12" s="153"/>
      <c r="E12" s="452"/>
      <c r="F12" s="453"/>
      <c r="G12" s="153"/>
      <c r="H12" s="153"/>
      <c r="I12" s="153"/>
      <c r="J12" s="153"/>
    </row>
    <row r="13" spans="2:10" ht="12">
      <c r="B13" s="153"/>
      <c r="C13" s="153" t="s">
        <v>587</v>
      </c>
      <c r="D13" s="153"/>
      <c r="E13" s="452"/>
      <c r="F13" s="453"/>
      <c r="G13" s="153"/>
      <c r="H13" s="153"/>
      <c r="I13" s="153"/>
      <c r="J13" s="153"/>
    </row>
    <row r="16" ht="12">
      <c r="C16" s="130" t="s">
        <v>588</v>
      </c>
    </row>
    <row r="17" ht="12">
      <c r="C17" s="130" t="s">
        <v>864</v>
      </c>
    </row>
    <row r="18" ht="12">
      <c r="C18" s="130" t="s">
        <v>863</v>
      </c>
    </row>
    <row r="20" spans="2:10" ht="12">
      <c r="B20" s="163" t="s">
        <v>7</v>
      </c>
      <c r="C20" s="456" t="s">
        <v>255</v>
      </c>
      <c r="D20" s="457" t="s">
        <v>579</v>
      </c>
      <c r="E20" s="458"/>
      <c r="F20" s="458"/>
      <c r="G20" s="459"/>
      <c r="H20" s="457" t="s">
        <v>860</v>
      </c>
      <c r="I20" s="460"/>
      <c r="J20" s="461"/>
    </row>
    <row r="21" spans="2:10" ht="24">
      <c r="B21" s="163"/>
      <c r="C21" s="456"/>
      <c r="D21" s="157" t="s">
        <v>580</v>
      </c>
      <c r="E21" s="462" t="s">
        <v>581</v>
      </c>
      <c r="F21" s="463"/>
      <c r="G21" s="158" t="s">
        <v>582</v>
      </c>
      <c r="H21" s="157" t="s">
        <v>580</v>
      </c>
      <c r="I21" s="158" t="s">
        <v>581</v>
      </c>
      <c r="J21" s="158" t="s">
        <v>582</v>
      </c>
    </row>
    <row r="22" spans="2:10" ht="12">
      <c r="B22" s="153"/>
      <c r="C22" s="153" t="s">
        <v>589</v>
      </c>
      <c r="D22" s="153"/>
      <c r="E22" s="452"/>
      <c r="F22" s="453"/>
      <c r="G22" s="153"/>
      <c r="H22" s="153"/>
      <c r="I22" s="153"/>
      <c r="J22" s="153"/>
    </row>
    <row r="23" spans="2:10" ht="12">
      <c r="B23" s="153"/>
      <c r="C23" s="153" t="s">
        <v>590</v>
      </c>
      <c r="D23" s="153"/>
      <c r="E23" s="452"/>
      <c r="F23" s="453"/>
      <c r="G23" s="153"/>
      <c r="H23" s="153"/>
      <c r="I23" s="153"/>
      <c r="J23" s="153"/>
    </row>
    <row r="24" spans="2:10" ht="12">
      <c r="B24" s="153"/>
      <c r="C24" s="153" t="s">
        <v>591</v>
      </c>
      <c r="D24" s="164">
        <f>'BSH(Detajuar)'!D22</f>
        <v>89122</v>
      </c>
      <c r="E24" s="454">
        <f>'BSH(Detajuar)'!D29</f>
        <v>-30704</v>
      </c>
      <c r="F24" s="455"/>
      <c r="G24" s="164">
        <f>D24+E24</f>
        <v>58418</v>
      </c>
      <c r="H24" s="164">
        <v>89122</v>
      </c>
      <c r="I24" s="379">
        <v>-11232</v>
      </c>
      <c r="J24" s="164">
        <v>77890</v>
      </c>
    </row>
    <row r="27" spans="2:3" s="140" customFormat="1" ht="12">
      <c r="B27" s="241" t="s">
        <v>320</v>
      </c>
      <c r="C27" s="241" t="s">
        <v>592</v>
      </c>
    </row>
    <row r="28" s="140" customFormat="1" ht="12">
      <c r="C28" s="242" t="s">
        <v>593</v>
      </c>
    </row>
    <row r="29" s="140" customFormat="1" ht="12">
      <c r="C29" s="140" t="s">
        <v>884</v>
      </c>
    </row>
    <row r="30" spans="3:5" s="140" customFormat="1" ht="12">
      <c r="C30" s="140" t="s">
        <v>547</v>
      </c>
      <c r="D30" s="140" t="s">
        <v>7</v>
      </c>
      <c r="E30" s="243">
        <v>1</v>
      </c>
    </row>
    <row r="31" spans="3:5" s="140" customFormat="1" ht="12">
      <c r="C31" s="140" t="s">
        <v>548</v>
      </c>
      <c r="D31" s="140" t="s">
        <v>7</v>
      </c>
      <c r="E31" s="244"/>
    </row>
    <row r="32" spans="3:5" s="140" customFormat="1" ht="12">
      <c r="C32" s="140" t="s">
        <v>549</v>
      </c>
      <c r="D32" s="140" t="s">
        <v>7</v>
      </c>
      <c r="E32" s="244"/>
    </row>
    <row r="33" spans="3:5" s="140" customFormat="1" ht="12">
      <c r="C33" s="140" t="s">
        <v>550</v>
      </c>
      <c r="D33" s="140" t="s">
        <v>7</v>
      </c>
      <c r="E33" s="244"/>
    </row>
    <row r="34" spans="3:5" s="140" customFormat="1" ht="12">
      <c r="C34" s="140" t="s">
        <v>551</v>
      </c>
      <c r="D34" s="140" t="s">
        <v>7</v>
      </c>
      <c r="E34" s="244">
        <v>1</v>
      </c>
    </row>
    <row r="35" spans="3:5" s="140" customFormat="1" ht="12">
      <c r="C35" s="140" t="s">
        <v>552</v>
      </c>
      <c r="D35" s="140" t="s">
        <v>7</v>
      </c>
      <c r="E35" s="244"/>
    </row>
    <row r="36" spans="3:5" s="140" customFormat="1" ht="12">
      <c r="C36" s="140" t="s">
        <v>553</v>
      </c>
      <c r="D36" s="140" t="s">
        <v>7</v>
      </c>
      <c r="E36" s="244"/>
    </row>
    <row r="37" spans="3:5" s="140" customFormat="1" ht="12">
      <c r="C37" s="140" t="s">
        <v>594</v>
      </c>
      <c r="D37" s="140" t="s">
        <v>7</v>
      </c>
      <c r="E37" s="244"/>
    </row>
    <row r="38" spans="3:5" s="140" customFormat="1" ht="12">
      <c r="C38" s="140" t="s">
        <v>555</v>
      </c>
      <c r="D38" s="140" t="s">
        <v>7</v>
      </c>
      <c r="E38" s="244"/>
    </row>
    <row r="39" s="140" customFormat="1" ht="12"/>
    <row r="40" ht="12">
      <c r="C40" s="144" t="s">
        <v>595</v>
      </c>
    </row>
    <row r="41" spans="3:10" ht="12">
      <c r="C41" s="130" t="s">
        <v>813</v>
      </c>
      <c r="I41" s="160">
        <f>'BSH(Detajuar)'!E14</f>
        <v>39072</v>
      </c>
      <c r="J41" s="130" t="s">
        <v>275</v>
      </c>
    </row>
    <row r="43" ht="12">
      <c r="C43" s="144" t="s">
        <v>596</v>
      </c>
    </row>
    <row r="44" spans="3:10" ht="12">
      <c r="C44" s="130" t="s">
        <v>597</v>
      </c>
      <c r="I44" s="160">
        <f>'BSH(Detajuar)'!E15</f>
        <v>28179</v>
      </c>
      <c r="J44" s="130" t="s">
        <v>275</v>
      </c>
    </row>
    <row r="45" ht="12">
      <c r="C45" s="130" t="s">
        <v>866</v>
      </c>
    </row>
    <row r="47" ht="12">
      <c r="C47" s="144" t="s">
        <v>598</v>
      </c>
    </row>
    <row r="48" spans="3:10" ht="12">
      <c r="C48" s="130" t="s">
        <v>599</v>
      </c>
      <c r="I48" s="160">
        <f>'BSH(Detajuar)'!E16</f>
        <v>650</v>
      </c>
      <c r="J48" s="130" t="s">
        <v>275</v>
      </c>
    </row>
    <row r="49" ht="12">
      <c r="C49" s="130" t="s">
        <v>883</v>
      </c>
    </row>
    <row r="51" ht="12">
      <c r="C51" s="144" t="s">
        <v>600</v>
      </c>
    </row>
    <row r="52" spans="3:5" ht="12">
      <c r="C52" s="130" t="s">
        <v>601</v>
      </c>
      <c r="D52" s="160">
        <v>0</v>
      </c>
      <c r="E52" s="130" t="s">
        <v>275</v>
      </c>
    </row>
    <row r="53" ht="12">
      <c r="E53" s="165"/>
    </row>
    <row r="54" ht="12">
      <c r="C54" s="144" t="s">
        <v>602</v>
      </c>
    </row>
    <row r="55" spans="3:6" ht="12">
      <c r="C55" s="130" t="s">
        <v>603</v>
      </c>
      <c r="E55" s="160">
        <v>0</v>
      </c>
      <c r="F55" s="130" t="s">
        <v>275</v>
      </c>
    </row>
    <row r="56" ht="12">
      <c r="C56" s="130" t="s">
        <v>604</v>
      </c>
    </row>
    <row r="58" ht="12">
      <c r="C58" s="147" t="s">
        <v>605</v>
      </c>
    </row>
    <row r="59" ht="12">
      <c r="C59" s="130" t="s">
        <v>606</v>
      </c>
    </row>
    <row r="61" spans="2:8" ht="24">
      <c r="B61" s="157" t="s">
        <v>7</v>
      </c>
      <c r="C61" s="157" t="s">
        <v>607</v>
      </c>
      <c r="D61" s="157" t="s">
        <v>530</v>
      </c>
      <c r="E61" s="158" t="s">
        <v>608</v>
      </c>
      <c r="G61" s="158" t="s">
        <v>865</v>
      </c>
      <c r="H61" s="158" t="s">
        <v>534</v>
      </c>
    </row>
    <row r="62" spans="2:8" ht="12">
      <c r="B62" s="153"/>
      <c r="C62" s="153"/>
      <c r="D62" s="153"/>
      <c r="E62" s="153"/>
      <c r="F62" s="153"/>
      <c r="G62" s="153"/>
      <c r="H62" s="153"/>
    </row>
    <row r="63" spans="2:8" ht="12">
      <c r="B63" s="153"/>
      <c r="C63" s="153" t="s">
        <v>609</v>
      </c>
      <c r="D63" s="153"/>
      <c r="E63" s="153">
        <v>0</v>
      </c>
      <c r="F63" s="153"/>
      <c r="G63" s="153"/>
      <c r="H63" s="153">
        <v>0</v>
      </c>
    </row>
    <row r="66" spans="2:3" ht="12">
      <c r="B66" s="147" t="s">
        <v>391</v>
      </c>
      <c r="C66" s="147" t="s">
        <v>392</v>
      </c>
    </row>
    <row r="67" ht="12">
      <c r="C67" s="147" t="s">
        <v>610</v>
      </c>
    </row>
    <row r="68" spans="3:9" ht="12">
      <c r="C68" s="130" t="s">
        <v>867</v>
      </c>
      <c r="H68" s="166">
        <v>3059374</v>
      </c>
      <c r="I68" s="130" t="s">
        <v>275</v>
      </c>
    </row>
    <row r="69" spans="2:10" ht="12">
      <c r="B69" s="140"/>
      <c r="C69" s="140"/>
      <c r="D69" s="140"/>
      <c r="E69" s="140"/>
      <c r="F69" s="140"/>
      <c r="G69" s="140"/>
      <c r="H69" s="140"/>
      <c r="I69" s="140"/>
      <c r="J69" s="140"/>
    </row>
    <row r="70" spans="2:10" ht="12">
      <c r="B70" s="140"/>
      <c r="C70" s="241" t="s">
        <v>611</v>
      </c>
      <c r="D70" s="140"/>
      <c r="E70" s="140"/>
      <c r="F70" s="140"/>
      <c r="G70" s="140"/>
      <c r="H70" s="140"/>
      <c r="I70" s="140"/>
      <c r="J70" s="140"/>
    </row>
    <row r="71" spans="2:10" ht="12">
      <c r="B71" s="140"/>
      <c r="C71" s="241" t="s">
        <v>868</v>
      </c>
      <c r="D71" s="140"/>
      <c r="E71" s="140"/>
      <c r="F71" s="140"/>
      <c r="G71" s="140"/>
      <c r="H71" s="140"/>
      <c r="I71" s="294">
        <f>'Bilanc(konsoliduar)'!F100</f>
        <v>8283547.45</v>
      </c>
      <c r="J71" s="140" t="s">
        <v>275</v>
      </c>
    </row>
    <row r="72" spans="2:10" ht="12">
      <c r="B72" s="140"/>
      <c r="C72" s="140"/>
      <c r="D72" s="140"/>
      <c r="E72" s="140"/>
      <c r="F72" s="140"/>
      <c r="G72" s="140"/>
      <c r="H72" s="140"/>
      <c r="I72" s="140"/>
      <c r="J72" s="140"/>
    </row>
    <row r="73" spans="2:10" ht="12">
      <c r="B73" s="140"/>
      <c r="C73" s="241" t="s">
        <v>612</v>
      </c>
      <c r="D73" s="140"/>
      <c r="E73" s="140"/>
      <c r="F73" s="140"/>
      <c r="G73" s="140"/>
      <c r="H73" s="140"/>
      <c r="I73" s="140"/>
      <c r="J73" s="140"/>
    </row>
    <row r="74" spans="2:10" ht="24">
      <c r="B74" s="140"/>
      <c r="C74" s="295" t="s">
        <v>613</v>
      </c>
      <c r="D74" s="140" t="s">
        <v>275</v>
      </c>
      <c r="E74" s="296">
        <f>'PASH(konsoliduar)'!G28</f>
        <v>9754843</v>
      </c>
      <c r="F74" s="140"/>
      <c r="G74" s="140"/>
      <c r="H74" s="140"/>
      <c r="I74" s="140"/>
      <c r="J74" s="140"/>
    </row>
    <row r="75" spans="2:10" ht="12">
      <c r="B75" s="140"/>
      <c r="C75" s="140" t="s">
        <v>614</v>
      </c>
      <c r="D75" s="140" t="s">
        <v>275</v>
      </c>
      <c r="E75" s="297">
        <f>'PASH(Detajuar)'!E43</f>
        <v>53794</v>
      </c>
      <c r="F75" s="140"/>
      <c r="G75" s="140"/>
      <c r="H75" s="140"/>
      <c r="I75" s="140"/>
      <c r="J75" s="140"/>
    </row>
    <row r="76" spans="2:10" ht="12">
      <c r="B76" s="140"/>
      <c r="C76" s="140" t="s">
        <v>309</v>
      </c>
      <c r="D76" s="140" t="s">
        <v>275</v>
      </c>
      <c r="E76" s="297">
        <f>'PASH(Detajuar)'!E44</f>
        <v>9808637</v>
      </c>
      <c r="F76" s="140"/>
      <c r="G76" s="140"/>
      <c r="H76" s="140"/>
      <c r="I76" s="140"/>
      <c r="J76" s="140"/>
    </row>
    <row r="77" spans="2:10" ht="12">
      <c r="B77" s="140"/>
      <c r="C77" s="140" t="s">
        <v>615</v>
      </c>
      <c r="D77" s="140" t="s">
        <v>275</v>
      </c>
      <c r="E77" s="297">
        <f>-E76*0.15</f>
        <v>-1471295.55</v>
      </c>
      <c r="F77" s="140"/>
      <c r="G77" s="140"/>
      <c r="H77" s="140"/>
      <c r="I77" s="140"/>
      <c r="J77" s="140"/>
    </row>
    <row r="78" spans="2:10" ht="12">
      <c r="B78" s="140"/>
      <c r="C78" s="140" t="s">
        <v>616</v>
      </c>
      <c r="D78" s="140" t="s">
        <v>275</v>
      </c>
      <c r="E78" s="297">
        <f>E74+E77</f>
        <v>8283547.45</v>
      </c>
      <c r="F78" s="140"/>
      <c r="G78" s="140"/>
      <c r="H78" s="140"/>
      <c r="I78" s="140"/>
      <c r="J78" s="140"/>
    </row>
    <row r="79" spans="2:10" ht="12">
      <c r="B79" s="140"/>
      <c r="C79" s="140"/>
      <c r="D79" s="140"/>
      <c r="E79" s="140"/>
      <c r="F79" s="140"/>
      <c r="G79" s="140"/>
      <c r="H79" s="140"/>
      <c r="I79" s="140"/>
      <c r="J79" s="140"/>
    </row>
    <row r="80" spans="2:10" ht="12">
      <c r="B80" s="140"/>
      <c r="C80" s="140"/>
      <c r="D80" s="140"/>
      <c r="E80" s="298"/>
      <c r="F80" s="140"/>
      <c r="G80" s="140"/>
      <c r="H80" s="140"/>
      <c r="I80" s="140"/>
      <c r="J80" s="140"/>
    </row>
    <row r="81" spans="2:10" ht="12">
      <c r="B81" s="140"/>
      <c r="C81" s="140"/>
      <c r="D81" s="140"/>
      <c r="E81" s="140"/>
      <c r="F81" s="140"/>
      <c r="G81" s="140"/>
      <c r="H81" s="140"/>
      <c r="I81" s="140"/>
      <c r="J81" s="140"/>
    </row>
  </sheetData>
  <sheetProtection/>
  <mergeCells count="17">
    <mergeCell ref="C20:C21"/>
    <mergeCell ref="D20:G20"/>
    <mergeCell ref="E9:F9"/>
    <mergeCell ref="C1:J1"/>
    <mergeCell ref="C7:C8"/>
    <mergeCell ref="D7:G7"/>
    <mergeCell ref="H7:J7"/>
    <mergeCell ref="E8:F8"/>
    <mergeCell ref="H20:J20"/>
    <mergeCell ref="E21:F21"/>
    <mergeCell ref="E22:F22"/>
    <mergeCell ref="E23:F23"/>
    <mergeCell ref="E24:F24"/>
    <mergeCell ref="E10:F10"/>
    <mergeCell ref="E11:F11"/>
    <mergeCell ref="E12:F12"/>
    <mergeCell ref="E13:F13"/>
  </mergeCells>
  <printOptions/>
  <pageMargins left="0.76" right="0.7" top="0.34" bottom="0.4" header="0.3" footer="0.3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5.00390625" style="147" customWidth="1"/>
    <col min="2" max="2" width="38.140625" style="130" customWidth="1"/>
    <col min="3" max="3" width="10.421875" style="130" customWidth="1"/>
    <col min="4" max="4" width="9.140625" style="130" customWidth="1"/>
    <col min="5" max="5" width="4.8515625" style="130" customWidth="1"/>
    <col min="6" max="6" width="8.8515625" style="130" customWidth="1"/>
    <col min="7" max="7" width="10.00390625" style="130" customWidth="1"/>
    <col min="8" max="8" width="9.8515625" style="130" bestFit="1" customWidth="1"/>
    <col min="9" max="16384" width="9.140625" style="130" customWidth="1"/>
  </cols>
  <sheetData>
    <row r="1" spans="2:9" ht="12">
      <c r="B1" s="445" t="s">
        <v>478</v>
      </c>
      <c r="C1" s="446"/>
      <c r="D1" s="446"/>
      <c r="E1" s="446"/>
      <c r="F1" s="446"/>
      <c r="G1" s="446"/>
      <c r="H1" s="446"/>
      <c r="I1" s="446"/>
    </row>
    <row r="2" ht="12">
      <c r="B2" s="147" t="s">
        <v>617</v>
      </c>
    </row>
    <row r="3" ht="12">
      <c r="B3" s="147"/>
    </row>
    <row r="4" spans="1:2" ht="12">
      <c r="A4" s="147">
        <v>1</v>
      </c>
      <c r="B4" s="147" t="s">
        <v>285</v>
      </c>
    </row>
    <row r="5" spans="2:4" ht="12">
      <c r="B5" s="130" t="s">
        <v>618</v>
      </c>
      <c r="C5" s="167">
        <f>'PASH(Detajuar)'!E12+'PASH(Detajuar)'!E13+'PASH(Detajuar)'!E14</f>
        <v>21534015</v>
      </c>
      <c r="D5" s="130" t="s">
        <v>619</v>
      </c>
    </row>
    <row r="7" spans="1:3" ht="15" customHeight="1">
      <c r="A7" s="147">
        <v>2</v>
      </c>
      <c r="B7" s="147" t="s">
        <v>287</v>
      </c>
      <c r="C7" s="159">
        <f>'PASH(Detajuar)'!E17</f>
        <v>9610</v>
      </c>
    </row>
    <row r="10" spans="1:2" ht="12">
      <c r="A10" s="147">
        <v>3</v>
      </c>
      <c r="B10" s="147" t="s">
        <v>292</v>
      </c>
    </row>
    <row r="11" spans="2:4" ht="12">
      <c r="B11" s="130" t="s">
        <v>620</v>
      </c>
      <c r="C11" s="168">
        <f>'PASH(Detajuar)'!D41</f>
        <v>11788782</v>
      </c>
      <c r="D11" s="130" t="s">
        <v>621</v>
      </c>
    </row>
    <row r="12" ht="12">
      <c r="B12" s="130" t="s">
        <v>622</v>
      </c>
    </row>
    <row r="14" spans="2:4" ht="12">
      <c r="B14" s="130" t="s">
        <v>623</v>
      </c>
      <c r="C14" s="160">
        <f>6119720-C36</f>
        <v>6117957</v>
      </c>
      <c r="D14" s="130" t="s">
        <v>566</v>
      </c>
    </row>
    <row r="15" spans="2:4" ht="12">
      <c r="B15" s="130" t="s">
        <v>624</v>
      </c>
      <c r="C15" s="161">
        <v>74207</v>
      </c>
      <c r="D15" s="130" t="s">
        <v>566</v>
      </c>
    </row>
    <row r="16" spans="2:4" ht="12">
      <c r="B16" s="130" t="s">
        <v>625</v>
      </c>
      <c r="C16" s="161">
        <v>338008</v>
      </c>
      <c r="D16" s="130" t="s">
        <v>566</v>
      </c>
    </row>
    <row r="17" spans="2:4" ht="12">
      <c r="B17" s="147" t="s">
        <v>3</v>
      </c>
      <c r="C17" s="161">
        <f>SUM(C14:C16)</f>
        <v>6530172</v>
      </c>
      <c r="D17" s="130" t="s">
        <v>566</v>
      </c>
    </row>
    <row r="19" spans="1:2" ht="12">
      <c r="A19" s="147">
        <v>4</v>
      </c>
      <c r="B19" s="147" t="s">
        <v>293</v>
      </c>
    </row>
    <row r="20" spans="2:8" ht="30" customHeight="1">
      <c r="B20" s="130" t="s">
        <v>869</v>
      </c>
      <c r="G20" s="167">
        <f>-'PASH(konsoliduar)'!G15</f>
        <v>2820645</v>
      </c>
      <c r="H20" s="130" t="s">
        <v>275</v>
      </c>
    </row>
    <row r="21" ht="30" customHeight="1">
      <c r="B21" s="130" t="s">
        <v>626</v>
      </c>
    </row>
    <row r="22" ht="12">
      <c r="B22" s="130" t="s">
        <v>627</v>
      </c>
    </row>
    <row r="23" ht="12">
      <c r="B23" s="130" t="s">
        <v>628</v>
      </c>
    </row>
    <row r="25" spans="1:2" ht="12">
      <c r="A25" s="147">
        <v>5</v>
      </c>
      <c r="B25" s="147" t="s">
        <v>297</v>
      </c>
    </row>
    <row r="26" ht="12">
      <c r="B26" s="130" t="s">
        <v>629</v>
      </c>
    </row>
    <row r="27" ht="12">
      <c r="B27" s="130" t="s">
        <v>630</v>
      </c>
    </row>
    <row r="29" ht="12">
      <c r="B29" s="130" t="s">
        <v>631</v>
      </c>
    </row>
    <row r="32" spans="1:2" ht="12">
      <c r="A32" s="147">
        <v>6</v>
      </c>
      <c r="B32" s="147" t="s">
        <v>304</v>
      </c>
    </row>
    <row r="33" ht="12">
      <c r="B33" s="130" t="s">
        <v>870</v>
      </c>
    </row>
    <row r="34" ht="12">
      <c r="B34" s="130" t="s">
        <v>632</v>
      </c>
    </row>
    <row r="36" spans="2:4" ht="12">
      <c r="B36" s="153" t="s">
        <v>633</v>
      </c>
      <c r="C36" s="164">
        <f>'PASH(Detajuar)'!D40</f>
        <v>1763</v>
      </c>
      <c r="D36" s="153" t="s">
        <v>275</v>
      </c>
    </row>
    <row r="37" spans="2:4" ht="12">
      <c r="B37" s="153" t="s">
        <v>410</v>
      </c>
      <c r="C37" s="164"/>
      <c r="D37" s="153" t="s">
        <v>275</v>
      </c>
    </row>
    <row r="38" spans="2:4" ht="12">
      <c r="B38" s="152" t="s">
        <v>634</v>
      </c>
      <c r="C38" s="164"/>
      <c r="D38" s="153" t="s">
        <v>275</v>
      </c>
    </row>
    <row r="40" spans="1:2" ht="12">
      <c r="A40" s="431" t="s">
        <v>170</v>
      </c>
      <c r="B40" s="139" t="s">
        <v>635</v>
      </c>
    </row>
    <row r="41" ht="12">
      <c r="B41" s="130" t="s">
        <v>636</v>
      </c>
    </row>
    <row r="42" ht="12">
      <c r="B42" s="130" t="s">
        <v>871</v>
      </c>
    </row>
    <row r="43" ht="12">
      <c r="B43" s="130" t="s">
        <v>637</v>
      </c>
    </row>
    <row r="44" ht="12">
      <c r="B44" s="130" t="s">
        <v>638</v>
      </c>
    </row>
  </sheetData>
  <sheetProtection/>
  <mergeCells count="1">
    <mergeCell ref="B1:I1"/>
  </mergeCells>
  <printOptions/>
  <pageMargins left="0.54" right="0.31" top="0.57" bottom="0.43" header="0.3" footer="0.3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V55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8.57421875" style="0" customWidth="1"/>
    <col min="3" max="3" width="10.28125" style="0" bestFit="1" customWidth="1"/>
    <col min="4" max="4" width="12.00390625" style="0" bestFit="1" customWidth="1"/>
    <col min="5" max="5" width="10.8515625" style="0" bestFit="1" customWidth="1"/>
    <col min="6" max="6" width="11.421875" style="0" bestFit="1" customWidth="1"/>
    <col min="7" max="7" width="11.00390625" style="0" bestFit="1" customWidth="1"/>
    <col min="8" max="9" width="10.8515625" style="0" bestFit="1" customWidth="1"/>
    <col min="10" max="10" width="9.140625" style="0" bestFit="1" customWidth="1"/>
    <col min="11" max="11" width="10.8515625" style="0" bestFit="1" customWidth="1"/>
    <col min="12" max="12" width="9.140625" style="0" bestFit="1" customWidth="1"/>
    <col min="13" max="15" width="9.421875" style="0" customWidth="1"/>
    <col min="16" max="16" width="12.28125" style="0" bestFit="1" customWidth="1"/>
    <col min="17" max="17" width="12.7109375" style="0" bestFit="1" customWidth="1"/>
    <col min="18" max="18" width="4.140625" style="0" bestFit="1" customWidth="1"/>
    <col min="19" max="19" width="9.7109375" style="0" bestFit="1" customWidth="1"/>
    <col min="22" max="22" width="12.28125" style="0" bestFit="1" customWidth="1"/>
  </cols>
  <sheetData>
    <row r="3" spans="2:15" ht="12.75">
      <c r="B3" s="273" t="s">
        <v>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2:15" ht="12.75">
      <c r="B4" s="272" t="s">
        <v>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2:15" ht="12.75">
      <c r="B5" s="27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2:15" ht="12.75">
      <c r="B6" s="464" t="s">
        <v>872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271"/>
      <c r="N6" s="271"/>
      <c r="O6" s="271"/>
    </row>
    <row r="7" spans="2:15" ht="12.75"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2.75">
      <c r="B8" s="270" t="s">
        <v>6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2"/>
      <c r="N8" s="262"/>
      <c r="O8" s="262"/>
    </row>
    <row r="9" spans="2:15" ht="12.75">
      <c r="B9" s="465" t="s">
        <v>873</v>
      </c>
      <c r="C9" s="466"/>
      <c r="D9" s="466"/>
      <c r="E9" s="466"/>
      <c r="F9" s="466"/>
      <c r="G9" s="466"/>
      <c r="H9" s="466"/>
      <c r="I9" s="466"/>
      <c r="J9" s="466"/>
      <c r="K9" s="466"/>
      <c r="L9" s="467"/>
      <c r="M9" s="312"/>
      <c r="N9" s="312"/>
      <c r="O9" s="312"/>
    </row>
    <row r="10" spans="2:17" ht="12.75">
      <c r="B10" s="315" t="s">
        <v>7</v>
      </c>
      <c r="C10" s="315" t="s">
        <v>8</v>
      </c>
      <c r="D10" s="468" t="s">
        <v>9</v>
      </c>
      <c r="E10" s="469"/>
      <c r="F10" s="316" t="s">
        <v>10</v>
      </c>
      <c r="G10" s="316" t="s">
        <v>11</v>
      </c>
      <c r="H10" s="316" t="s">
        <v>12</v>
      </c>
      <c r="I10" s="470" t="s">
        <v>13</v>
      </c>
      <c r="J10" s="470"/>
      <c r="K10" s="470" t="s">
        <v>14</v>
      </c>
      <c r="L10" s="470"/>
      <c r="M10" s="313"/>
      <c r="N10" s="313"/>
      <c r="O10" s="313"/>
      <c r="P10" s="264"/>
      <c r="Q10" s="264"/>
    </row>
    <row r="11" spans="2:15" ht="12.75">
      <c r="B11" s="315"/>
      <c r="C11" s="315"/>
      <c r="D11" s="315" t="s">
        <v>15</v>
      </c>
      <c r="E11" s="317" t="s">
        <v>16</v>
      </c>
      <c r="F11" s="316" t="s">
        <v>17</v>
      </c>
      <c r="G11" s="316" t="s">
        <v>15</v>
      </c>
      <c r="H11" s="316" t="s">
        <v>16</v>
      </c>
      <c r="I11" s="316" t="s">
        <v>15</v>
      </c>
      <c r="J11" s="316" t="s">
        <v>16</v>
      </c>
      <c r="K11" s="316" t="s">
        <v>15</v>
      </c>
      <c r="L11" s="316" t="s">
        <v>16</v>
      </c>
      <c r="M11" s="314"/>
      <c r="N11" s="314"/>
      <c r="O11" s="314"/>
    </row>
    <row r="12" spans="2:15" ht="12.75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308"/>
      <c r="N12" s="308"/>
      <c r="O12" s="308"/>
    </row>
    <row r="13" spans="2:17" ht="14.25">
      <c r="B13" s="5">
        <v>1</v>
      </c>
      <c r="C13" s="5" t="s">
        <v>18</v>
      </c>
      <c r="D13" s="318">
        <v>6750</v>
      </c>
      <c r="E13" s="318">
        <v>1350</v>
      </c>
      <c r="F13" s="319"/>
      <c r="G13" s="319"/>
      <c r="H13" s="319">
        <v>1976</v>
      </c>
      <c r="I13" s="319"/>
      <c r="J13" s="319"/>
      <c r="K13" s="319">
        <v>70833</v>
      </c>
      <c r="L13" s="319">
        <v>14167</v>
      </c>
      <c r="M13" s="308"/>
      <c r="N13" s="308"/>
      <c r="O13" s="308"/>
      <c r="P13" s="1"/>
      <c r="Q13" s="269"/>
    </row>
    <row r="14" spans="2:17" ht="14.25">
      <c r="B14" s="5">
        <v>2</v>
      </c>
      <c r="C14" s="5" t="s">
        <v>19</v>
      </c>
      <c r="D14" s="320">
        <v>4950</v>
      </c>
      <c r="E14" s="320">
        <v>990</v>
      </c>
      <c r="F14" s="321"/>
      <c r="G14" s="321"/>
      <c r="H14" s="321">
        <v>54462</v>
      </c>
      <c r="I14" s="321"/>
      <c r="J14" s="321"/>
      <c r="K14" s="321">
        <v>16654</v>
      </c>
      <c r="L14" s="321">
        <v>3331</v>
      </c>
      <c r="M14" s="308"/>
      <c r="N14" s="308"/>
      <c r="O14" s="309"/>
      <c r="P14" s="1"/>
      <c r="Q14" s="269"/>
    </row>
    <row r="15" spans="2:17" ht="14.25">
      <c r="B15" s="5">
        <v>3</v>
      </c>
      <c r="C15" s="5" t="s">
        <v>20</v>
      </c>
      <c r="D15" s="320">
        <v>13511260</v>
      </c>
      <c r="E15" s="320">
        <v>2702253</v>
      </c>
      <c r="F15" s="321"/>
      <c r="G15" s="321"/>
      <c r="H15" s="321">
        <v>79452</v>
      </c>
      <c r="I15" s="321">
        <v>2091663</v>
      </c>
      <c r="J15" s="321">
        <v>418333</v>
      </c>
      <c r="K15" s="321">
        <v>782852</v>
      </c>
      <c r="L15" s="321">
        <v>156571</v>
      </c>
      <c r="M15" s="308"/>
      <c r="N15" s="308"/>
      <c r="O15" s="309"/>
      <c r="P15" s="1"/>
      <c r="Q15" s="269"/>
    </row>
    <row r="16" spans="2:17" ht="14.25">
      <c r="B16" s="5">
        <v>4</v>
      </c>
      <c r="C16" s="5" t="s">
        <v>21</v>
      </c>
      <c r="D16" s="320">
        <v>157500</v>
      </c>
      <c r="E16" s="320">
        <v>31500</v>
      </c>
      <c r="F16" s="321"/>
      <c r="G16" s="321"/>
      <c r="H16" s="321">
        <v>21954</v>
      </c>
      <c r="I16" s="321"/>
      <c r="J16" s="321"/>
      <c r="K16" s="321">
        <v>50046</v>
      </c>
      <c r="L16" s="321">
        <v>10009</v>
      </c>
      <c r="M16" s="308"/>
      <c r="N16" s="308"/>
      <c r="O16" s="309"/>
      <c r="P16" s="1"/>
      <c r="Q16" s="269"/>
    </row>
    <row r="17" spans="2:17" ht="14.25">
      <c r="B17" s="5">
        <v>5</v>
      </c>
      <c r="C17" s="5" t="s">
        <v>22</v>
      </c>
      <c r="D17" s="320">
        <v>3254803</v>
      </c>
      <c r="E17" s="320">
        <v>650961</v>
      </c>
      <c r="F17" s="321"/>
      <c r="G17" s="321"/>
      <c r="H17" s="321"/>
      <c r="I17" s="321"/>
      <c r="J17" s="321"/>
      <c r="K17" s="321">
        <v>53746</v>
      </c>
      <c r="L17" s="321">
        <v>10749</v>
      </c>
      <c r="M17" s="308"/>
      <c r="N17" s="308"/>
      <c r="O17" s="309"/>
      <c r="P17" s="1"/>
      <c r="Q17" s="269"/>
    </row>
    <row r="18" spans="2:22" ht="14.25">
      <c r="B18" s="5">
        <v>6</v>
      </c>
      <c r="C18" s="5" t="s">
        <v>23</v>
      </c>
      <c r="D18" s="320">
        <v>644072</v>
      </c>
      <c r="E18" s="320">
        <v>128814</v>
      </c>
      <c r="F18" s="321"/>
      <c r="G18" s="321"/>
      <c r="H18" s="321">
        <v>13321</v>
      </c>
      <c r="I18" s="321">
        <v>553657</v>
      </c>
      <c r="J18" s="321">
        <v>110731</v>
      </c>
      <c r="K18" s="321">
        <v>12640</v>
      </c>
      <c r="L18" s="321">
        <v>2528</v>
      </c>
      <c r="M18" s="308"/>
      <c r="N18" s="308"/>
      <c r="O18" s="309"/>
      <c r="P18" s="1"/>
      <c r="Q18" s="269"/>
      <c r="V18" s="378"/>
    </row>
    <row r="19" spans="2:17" ht="14.25">
      <c r="B19" s="5">
        <v>7</v>
      </c>
      <c r="C19" s="5" t="s">
        <v>24</v>
      </c>
      <c r="D19" s="320"/>
      <c r="E19" s="320"/>
      <c r="F19" s="321"/>
      <c r="G19" s="321"/>
      <c r="H19" s="321">
        <v>33840</v>
      </c>
      <c r="I19" s="321"/>
      <c r="J19" s="321"/>
      <c r="K19" s="321">
        <v>2209</v>
      </c>
      <c r="L19" s="321">
        <v>442</v>
      </c>
      <c r="M19" s="308"/>
      <c r="N19" s="308"/>
      <c r="O19" s="309"/>
      <c r="P19" s="1"/>
      <c r="Q19" s="269"/>
    </row>
    <row r="20" spans="2:17" ht="14.25">
      <c r="B20" s="5">
        <v>8</v>
      </c>
      <c r="C20" s="5" t="s">
        <v>25</v>
      </c>
      <c r="D20" s="320">
        <v>721500</v>
      </c>
      <c r="E20" s="320">
        <v>144300</v>
      </c>
      <c r="F20" s="321"/>
      <c r="G20" s="321"/>
      <c r="H20" s="321">
        <v>12500</v>
      </c>
      <c r="I20" s="321"/>
      <c r="J20" s="321"/>
      <c r="K20" s="321">
        <v>196185</v>
      </c>
      <c r="L20" s="321">
        <v>39237</v>
      </c>
      <c r="M20" s="308"/>
      <c r="N20" s="308"/>
      <c r="O20" s="309"/>
      <c r="P20" s="1"/>
      <c r="Q20" s="269"/>
    </row>
    <row r="21" spans="2:17" ht="14.25">
      <c r="B21" s="5">
        <v>9</v>
      </c>
      <c r="C21" s="5" t="s">
        <v>26</v>
      </c>
      <c r="D21" s="320">
        <v>694773</v>
      </c>
      <c r="E21" s="320">
        <v>138955</v>
      </c>
      <c r="F21" s="321"/>
      <c r="G21" s="321"/>
      <c r="H21" s="321">
        <v>348090</v>
      </c>
      <c r="I21" s="321"/>
      <c r="J21" s="321"/>
      <c r="K21" s="321">
        <v>428538</v>
      </c>
      <c r="L21" s="321">
        <v>85709</v>
      </c>
      <c r="M21" s="308"/>
      <c r="N21" s="308"/>
      <c r="O21" s="309"/>
      <c r="P21" s="1"/>
      <c r="Q21" s="269"/>
    </row>
    <row r="22" spans="2:17" ht="14.25">
      <c r="B22" s="5">
        <v>10</v>
      </c>
      <c r="C22" s="5" t="s">
        <v>27</v>
      </c>
      <c r="D22" s="320">
        <v>1333234</v>
      </c>
      <c r="E22" s="320">
        <v>266646</v>
      </c>
      <c r="F22" s="321"/>
      <c r="G22" s="321"/>
      <c r="H22" s="321">
        <v>137446</v>
      </c>
      <c r="I22" s="321">
        <v>178424</v>
      </c>
      <c r="J22" s="321">
        <v>35685</v>
      </c>
      <c r="K22" s="321">
        <v>12850</v>
      </c>
      <c r="L22" s="321">
        <v>2570</v>
      </c>
      <c r="M22" s="308"/>
      <c r="N22" s="308"/>
      <c r="O22" s="309"/>
      <c r="P22" s="1"/>
      <c r="Q22" s="269"/>
    </row>
    <row r="23" spans="2:17" ht="14.25">
      <c r="B23" s="5">
        <v>11</v>
      </c>
      <c r="C23" s="5" t="s">
        <v>28</v>
      </c>
      <c r="D23" s="320">
        <v>21000</v>
      </c>
      <c r="E23" s="320">
        <v>4200</v>
      </c>
      <c r="F23" s="321"/>
      <c r="G23" s="321"/>
      <c r="H23" s="321"/>
      <c r="I23" s="321"/>
      <c r="J23" s="321"/>
      <c r="K23" s="321">
        <v>20169</v>
      </c>
      <c r="L23" s="321">
        <v>4034</v>
      </c>
      <c r="M23" s="308"/>
      <c r="N23" s="308"/>
      <c r="O23" s="309"/>
      <c r="P23" s="1"/>
      <c r="Q23" s="269"/>
    </row>
    <row r="24" spans="2:17" ht="14.25">
      <c r="B24" s="5">
        <v>12</v>
      </c>
      <c r="C24" s="5" t="s">
        <v>29</v>
      </c>
      <c r="D24" s="320">
        <v>1184173</v>
      </c>
      <c r="E24" s="320">
        <v>236834</v>
      </c>
      <c r="F24" s="321"/>
      <c r="G24" s="321"/>
      <c r="H24" s="321">
        <v>2111633</v>
      </c>
      <c r="I24" s="321"/>
      <c r="J24" s="321"/>
      <c r="K24" s="321">
        <v>1413539</v>
      </c>
      <c r="L24" s="321">
        <v>282708</v>
      </c>
      <c r="M24" s="308"/>
      <c r="N24" s="308"/>
      <c r="O24" s="309"/>
      <c r="P24" s="1"/>
      <c r="Q24" s="269"/>
    </row>
    <row r="25" spans="2:17" ht="14.25">
      <c r="B25" s="5"/>
      <c r="C25" s="5"/>
      <c r="D25" s="319"/>
      <c r="E25" s="319"/>
      <c r="F25" s="319"/>
      <c r="G25" s="319"/>
      <c r="H25" s="319"/>
      <c r="I25" s="319"/>
      <c r="J25" s="319"/>
      <c r="K25" s="319"/>
      <c r="L25" s="319"/>
      <c r="M25" s="308"/>
      <c r="N25" s="308"/>
      <c r="O25" s="308"/>
      <c r="Q25" s="2"/>
    </row>
    <row r="26" spans="2:17" ht="15">
      <c r="B26" s="5"/>
      <c r="C26" s="6" t="s">
        <v>30</v>
      </c>
      <c r="D26" s="322">
        <f aca="true" t="shared" si="0" ref="D26:L26">SUM(D13:D24)</f>
        <v>21534015</v>
      </c>
      <c r="E26" s="322">
        <f t="shared" si="0"/>
        <v>4306803</v>
      </c>
      <c r="F26" s="322">
        <f t="shared" si="0"/>
        <v>0</v>
      </c>
      <c r="G26" s="322">
        <f t="shared" si="0"/>
        <v>0</v>
      </c>
      <c r="H26" s="322">
        <f t="shared" si="0"/>
        <v>2814674</v>
      </c>
      <c r="I26" s="322">
        <f t="shared" si="0"/>
        <v>2823744</v>
      </c>
      <c r="J26" s="322">
        <f t="shared" si="0"/>
        <v>564749</v>
      </c>
      <c r="K26" s="322">
        <f t="shared" si="0"/>
        <v>3060261</v>
      </c>
      <c r="L26" s="322">
        <f t="shared" si="0"/>
        <v>612055</v>
      </c>
      <c r="M26" s="310"/>
      <c r="N26" s="310"/>
      <c r="O26" s="310"/>
      <c r="Q26" s="2"/>
    </row>
    <row r="27" spans="2:15" ht="12.75"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</row>
    <row r="28" spans="2:15" ht="12.75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</row>
    <row r="29" spans="2:15" ht="13.5" thickBot="1">
      <c r="B29" s="267"/>
      <c r="C29" s="268"/>
      <c r="D29" s="268"/>
      <c r="E29" s="268"/>
      <c r="F29" s="268"/>
      <c r="G29" s="268"/>
      <c r="H29" s="268"/>
      <c r="I29" s="268"/>
      <c r="J29" s="267"/>
      <c r="K29" s="267"/>
      <c r="L29" s="267"/>
      <c r="M29" s="311"/>
      <c r="N29" s="311"/>
      <c r="O29" s="311"/>
    </row>
    <row r="30" spans="2:15" ht="13.5" thickTop="1">
      <c r="B30" s="266" t="s">
        <v>31</v>
      </c>
      <c r="C30" s="265"/>
      <c r="D30" s="265"/>
      <c r="E30" s="265"/>
      <c r="F30" s="265"/>
      <c r="G30" s="265"/>
      <c r="H30" s="263"/>
      <c r="I30" s="265"/>
      <c r="J30" s="265" t="s">
        <v>32</v>
      </c>
      <c r="K30" s="263"/>
      <c r="L30" s="263"/>
      <c r="M30" s="263"/>
      <c r="N30" s="263"/>
      <c r="O30" s="263"/>
    </row>
    <row r="31" spans="16:18" ht="15">
      <c r="P31" s="2"/>
      <c r="Q31" s="204"/>
      <c r="R31" s="2"/>
    </row>
    <row r="32" spans="11:19" ht="15">
      <c r="K32" s="1"/>
      <c r="P32" s="204"/>
      <c r="Q32" s="204"/>
      <c r="R32" s="292"/>
      <c r="S32" s="2"/>
    </row>
    <row r="33" spans="16:18" ht="15">
      <c r="P33" s="204"/>
      <c r="Q33" s="204"/>
      <c r="R33" s="2"/>
    </row>
    <row r="34" spans="16:17" ht="15">
      <c r="P34" s="204"/>
      <c r="Q34" s="204"/>
    </row>
    <row r="35" spans="16:17" ht="15">
      <c r="P35" s="204"/>
      <c r="Q35" s="205"/>
    </row>
    <row r="36" spans="16:17" ht="15">
      <c r="P36" s="204"/>
      <c r="Q36" s="204"/>
    </row>
    <row r="37" spans="16:17" ht="15">
      <c r="P37" s="204"/>
      <c r="Q37" s="204"/>
    </row>
    <row r="38" spans="16:17" ht="15">
      <c r="P38" s="204"/>
      <c r="Q38" s="204"/>
    </row>
    <row r="39" spans="16:17" ht="15">
      <c r="P39" s="204"/>
      <c r="Q39" s="204"/>
    </row>
    <row r="40" spans="16:17" ht="15">
      <c r="P40" s="204"/>
      <c r="Q40" s="204"/>
    </row>
    <row r="41" spans="16:17" ht="15">
      <c r="P41" s="204"/>
      <c r="Q41" s="204"/>
    </row>
    <row r="42" spans="16:17" ht="15">
      <c r="P42" s="204"/>
      <c r="Q42" s="204"/>
    </row>
    <row r="43" spans="16:17" ht="15">
      <c r="P43" s="204"/>
      <c r="Q43" s="204"/>
    </row>
    <row r="44" spans="16:17" ht="15">
      <c r="P44" s="206"/>
      <c r="Q44" s="204"/>
    </row>
    <row r="45" spans="16:17" ht="15">
      <c r="P45" s="204"/>
      <c r="Q45" s="204"/>
    </row>
    <row r="46" spans="16:17" ht="15">
      <c r="P46" s="204"/>
      <c r="Q46" s="204"/>
    </row>
    <row r="47" spans="16:17" ht="15">
      <c r="P47" s="204"/>
      <c r="Q47" s="204"/>
    </row>
    <row r="48" spans="16:17" ht="15">
      <c r="P48" s="204"/>
      <c r="Q48" s="204"/>
    </row>
    <row r="49" spans="16:17" ht="15">
      <c r="P49" s="204"/>
      <c r="Q49" s="204"/>
    </row>
    <row r="50" spans="16:17" ht="15">
      <c r="P50" s="204"/>
      <c r="Q50" s="204"/>
    </row>
    <row r="51" spans="16:17" ht="15">
      <c r="P51" s="204"/>
      <c r="Q51" s="204"/>
    </row>
    <row r="52" spans="16:17" ht="15">
      <c r="P52" s="205"/>
      <c r="Q52" s="204"/>
    </row>
    <row r="53" spans="16:17" ht="15">
      <c r="P53" s="205"/>
      <c r="Q53" s="204"/>
    </row>
    <row r="54" spans="16:17" ht="12.75">
      <c r="P54" s="207"/>
      <c r="Q54" s="207"/>
    </row>
    <row r="55" spans="16:17" ht="12.75">
      <c r="P55" s="207"/>
      <c r="Q55" s="207"/>
    </row>
  </sheetData>
  <sheetProtection/>
  <mergeCells count="5">
    <mergeCell ref="B6:L6"/>
    <mergeCell ref="B9:L9"/>
    <mergeCell ref="D10:E10"/>
    <mergeCell ref="I10:J10"/>
    <mergeCell ref="K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98"/>
  <sheetViews>
    <sheetView zoomScalePageLayoutView="0" workbookViewId="0" topLeftCell="A171">
      <selection activeCell="G198" activeCellId="3" sqref="G60 G65 G174 G198"/>
    </sheetView>
  </sheetViews>
  <sheetFormatPr defaultColWidth="9.140625" defaultRowHeight="12.75"/>
  <cols>
    <col min="1" max="1" width="5.7109375" style="12" customWidth="1"/>
    <col min="2" max="2" width="34.28125" style="209" customWidth="1"/>
    <col min="3" max="3" width="12.28125" style="208" customWidth="1"/>
    <col min="4" max="5" width="9.140625" style="208" customWidth="1"/>
    <col min="6" max="6" width="12.28125" style="12" bestFit="1" customWidth="1"/>
    <col min="7" max="7" width="13.57421875" style="12" customWidth="1"/>
    <col min="8" max="8" width="10.7109375" style="12" bestFit="1" customWidth="1"/>
    <col min="9" max="9" width="12.28125" style="12" bestFit="1" customWidth="1"/>
    <col min="10" max="10" width="15.140625" style="12" bestFit="1" customWidth="1"/>
    <col min="11" max="11" width="10.7109375" style="12" bestFit="1" customWidth="1"/>
    <col min="12" max="12" width="29.421875" style="12" bestFit="1" customWidth="1"/>
    <col min="13" max="13" width="8.140625" style="12" bestFit="1" customWidth="1"/>
    <col min="14" max="15" width="10.57421875" style="12" bestFit="1" customWidth="1"/>
    <col min="16" max="18" width="9.140625" style="12" customWidth="1"/>
    <col min="19" max="19" width="10.57421875" style="12" bestFit="1" customWidth="1"/>
    <col min="20" max="16384" width="9.140625" style="12" customWidth="1"/>
  </cols>
  <sheetData>
    <row r="1" spans="1:7" ht="18">
      <c r="A1" s="219" t="s">
        <v>4</v>
      </c>
      <c r="B1" s="210"/>
      <c r="C1" s="211"/>
      <c r="D1" s="223"/>
      <c r="E1" s="223"/>
      <c r="F1" s="229"/>
      <c r="G1" s="229"/>
    </row>
    <row r="2" spans="1:7" ht="12.75">
      <c r="A2" s="218" t="s">
        <v>5</v>
      </c>
      <c r="B2" s="210"/>
      <c r="C2" s="211"/>
      <c r="D2" s="223"/>
      <c r="E2" s="223"/>
      <c r="F2" s="229"/>
      <c r="G2" s="229"/>
    </row>
    <row r="3" spans="1:7" ht="12.75">
      <c r="A3" s="327"/>
      <c r="B3" s="394"/>
      <c r="C3" s="395"/>
      <c r="D3" s="395"/>
      <c r="E3" s="395"/>
      <c r="F3" s="327"/>
      <c r="G3" s="327"/>
    </row>
    <row r="4" spans="1:7" ht="12.75">
      <c r="A4" s="212" t="s">
        <v>778</v>
      </c>
      <c r="B4" s="210"/>
      <c r="C4" s="211"/>
      <c r="D4" s="223"/>
      <c r="E4" s="223"/>
      <c r="F4" s="229"/>
      <c r="G4" s="229"/>
    </row>
    <row r="5" spans="1:7" ht="12.75">
      <c r="A5" s="228" t="s">
        <v>6</v>
      </c>
      <c r="B5" s="210"/>
      <c r="C5" s="211"/>
      <c r="D5" s="223"/>
      <c r="E5" s="223"/>
      <c r="F5" s="229"/>
      <c r="G5" s="229"/>
    </row>
    <row r="6" spans="1:7" ht="12.75">
      <c r="A6" s="327"/>
      <c r="B6" s="394"/>
      <c r="C6" s="395"/>
      <c r="D6" s="395"/>
      <c r="E6" s="395"/>
      <c r="F6" s="327"/>
      <c r="G6" s="327"/>
    </row>
    <row r="7" spans="1:7" ht="25.5">
      <c r="A7" s="213" t="s">
        <v>218</v>
      </c>
      <c r="B7" s="213" t="s">
        <v>217</v>
      </c>
      <c r="C7" s="220" t="s">
        <v>216</v>
      </c>
      <c r="D7" s="220" t="s">
        <v>215</v>
      </c>
      <c r="E7" s="220" t="s">
        <v>214</v>
      </c>
      <c r="F7" s="233" t="s">
        <v>213</v>
      </c>
      <c r="G7" s="233" t="s">
        <v>212</v>
      </c>
    </row>
    <row r="8" spans="1:7" ht="12.75">
      <c r="A8" s="214" t="s">
        <v>211</v>
      </c>
      <c r="B8" s="213" t="s">
        <v>210</v>
      </c>
      <c r="C8" s="221"/>
      <c r="D8" s="221"/>
      <c r="E8" s="221"/>
      <c r="F8" s="217"/>
      <c r="G8" s="217"/>
    </row>
    <row r="9" spans="1:7" ht="12.75">
      <c r="A9" s="396">
        <v>1</v>
      </c>
      <c r="B9" s="300" t="s">
        <v>209</v>
      </c>
      <c r="C9" s="397" t="s">
        <v>208</v>
      </c>
      <c r="D9" s="398" t="s">
        <v>66</v>
      </c>
      <c r="E9" s="398">
        <v>1</v>
      </c>
      <c r="F9" s="399">
        <v>90000</v>
      </c>
      <c r="G9" s="399">
        <v>90000</v>
      </c>
    </row>
    <row r="10" spans="1:7" ht="12.75">
      <c r="A10" s="396">
        <v>2</v>
      </c>
      <c r="B10" s="300" t="s">
        <v>207</v>
      </c>
      <c r="C10" s="397" t="s">
        <v>206</v>
      </c>
      <c r="D10" s="398" t="s">
        <v>66</v>
      </c>
      <c r="E10" s="398">
        <v>1</v>
      </c>
      <c r="F10" s="399">
        <v>1900000</v>
      </c>
      <c r="G10" s="399">
        <v>1900000</v>
      </c>
    </row>
    <row r="11" spans="1:7" ht="12.75">
      <c r="A11" s="396">
        <v>3</v>
      </c>
      <c r="B11" s="300" t="s">
        <v>205</v>
      </c>
      <c r="C11" s="397" t="s">
        <v>201</v>
      </c>
      <c r="D11" s="398" t="s">
        <v>66</v>
      </c>
      <c r="E11" s="398">
        <v>2</v>
      </c>
      <c r="F11" s="399">
        <v>30000</v>
      </c>
      <c r="G11" s="399">
        <v>60000</v>
      </c>
    </row>
    <row r="12" spans="1:7" ht="12.75">
      <c r="A12" s="396">
        <v>4</v>
      </c>
      <c r="B12" s="300" t="s">
        <v>204</v>
      </c>
      <c r="C12" s="397" t="s">
        <v>201</v>
      </c>
      <c r="D12" s="398" t="s">
        <v>66</v>
      </c>
      <c r="E12" s="398">
        <v>4</v>
      </c>
      <c r="F12" s="399">
        <v>50000</v>
      </c>
      <c r="G12" s="399">
        <v>200000</v>
      </c>
    </row>
    <row r="13" spans="1:7" ht="12.75">
      <c r="A13" s="396">
        <v>5</v>
      </c>
      <c r="B13" s="300" t="s">
        <v>203</v>
      </c>
      <c r="C13" s="397" t="s">
        <v>201</v>
      </c>
      <c r="D13" s="398" t="s">
        <v>66</v>
      </c>
      <c r="E13" s="398">
        <v>4</v>
      </c>
      <c r="F13" s="399">
        <v>40000</v>
      </c>
      <c r="G13" s="399">
        <v>160000</v>
      </c>
    </row>
    <row r="14" spans="1:7" ht="12.75">
      <c r="A14" s="396">
        <v>6</v>
      </c>
      <c r="B14" s="300" t="s">
        <v>202</v>
      </c>
      <c r="C14" s="397" t="s">
        <v>201</v>
      </c>
      <c r="D14" s="398" t="s">
        <v>66</v>
      </c>
      <c r="E14" s="398">
        <v>2</v>
      </c>
      <c r="F14" s="399">
        <v>35000</v>
      </c>
      <c r="G14" s="399">
        <v>70000</v>
      </c>
    </row>
    <row r="15" spans="1:7" ht="12.75">
      <c r="A15" s="396">
        <v>7</v>
      </c>
      <c r="B15" s="300" t="s">
        <v>200</v>
      </c>
      <c r="C15" s="397" t="s">
        <v>199</v>
      </c>
      <c r="D15" s="398" t="s">
        <v>66</v>
      </c>
      <c r="E15" s="398">
        <v>1</v>
      </c>
      <c r="F15" s="399">
        <v>303750</v>
      </c>
      <c r="G15" s="399">
        <v>303750</v>
      </c>
    </row>
    <row r="16" spans="1:7" ht="12.75">
      <c r="A16" s="396">
        <v>8</v>
      </c>
      <c r="B16" s="300" t="s">
        <v>198</v>
      </c>
      <c r="C16" s="397" t="s">
        <v>197</v>
      </c>
      <c r="D16" s="398" t="s">
        <v>66</v>
      </c>
      <c r="E16" s="398">
        <v>1</v>
      </c>
      <c r="F16" s="399">
        <v>36750</v>
      </c>
      <c r="G16" s="399">
        <v>36750</v>
      </c>
    </row>
    <row r="17" spans="1:7" ht="12.75">
      <c r="A17" s="396">
        <v>9</v>
      </c>
      <c r="B17" s="300" t="s">
        <v>196</v>
      </c>
      <c r="C17" s="397" t="s">
        <v>195</v>
      </c>
      <c r="D17" s="398" t="s">
        <v>66</v>
      </c>
      <c r="E17" s="398">
        <v>2</v>
      </c>
      <c r="F17" s="399">
        <v>90000</v>
      </c>
      <c r="G17" s="399">
        <v>180000</v>
      </c>
    </row>
    <row r="18" spans="1:7" ht="12.75">
      <c r="A18" s="396">
        <v>10</v>
      </c>
      <c r="B18" s="300" t="s">
        <v>194</v>
      </c>
      <c r="C18" s="397" t="s">
        <v>189</v>
      </c>
      <c r="D18" s="398" t="s">
        <v>66</v>
      </c>
      <c r="E18" s="398">
        <v>2</v>
      </c>
      <c r="F18" s="399">
        <v>37863.5</v>
      </c>
      <c r="G18" s="399">
        <v>75727</v>
      </c>
    </row>
    <row r="19" spans="1:7" ht="12.75">
      <c r="A19" s="396">
        <v>11</v>
      </c>
      <c r="B19" s="300" t="s">
        <v>193</v>
      </c>
      <c r="C19" s="397" t="s">
        <v>189</v>
      </c>
      <c r="D19" s="398" t="s">
        <v>66</v>
      </c>
      <c r="E19" s="398">
        <v>2</v>
      </c>
      <c r="F19" s="399">
        <v>20541</v>
      </c>
      <c r="G19" s="399">
        <v>41082</v>
      </c>
    </row>
    <row r="20" spans="1:7" ht="12.75">
      <c r="A20" s="396">
        <v>12</v>
      </c>
      <c r="B20" s="300" t="s">
        <v>192</v>
      </c>
      <c r="C20" s="397" t="s">
        <v>189</v>
      </c>
      <c r="D20" s="398" t="s">
        <v>66</v>
      </c>
      <c r="E20" s="398">
        <v>1</v>
      </c>
      <c r="F20" s="399">
        <v>18450</v>
      </c>
      <c r="G20" s="399">
        <v>18450</v>
      </c>
    </row>
    <row r="21" spans="1:7" ht="12.75">
      <c r="A21" s="396">
        <v>13</v>
      </c>
      <c r="B21" s="300" t="s">
        <v>191</v>
      </c>
      <c r="C21" s="397" t="s">
        <v>189</v>
      </c>
      <c r="D21" s="398" t="s">
        <v>66</v>
      </c>
      <c r="E21" s="398">
        <v>1</v>
      </c>
      <c r="F21" s="399">
        <v>15375</v>
      </c>
      <c r="G21" s="399">
        <v>15375</v>
      </c>
    </row>
    <row r="22" spans="1:7" ht="12.75">
      <c r="A22" s="396">
        <v>14</v>
      </c>
      <c r="B22" s="300" t="s">
        <v>190</v>
      </c>
      <c r="C22" s="397" t="s">
        <v>189</v>
      </c>
      <c r="D22" s="398" t="s">
        <v>66</v>
      </c>
      <c r="E22" s="398">
        <v>1</v>
      </c>
      <c r="F22" s="399">
        <v>8241</v>
      </c>
      <c r="G22" s="399">
        <v>8241</v>
      </c>
    </row>
    <row r="23" spans="1:7" ht="12.75">
      <c r="A23" s="396">
        <v>15</v>
      </c>
      <c r="B23" s="300" t="s">
        <v>188</v>
      </c>
      <c r="C23" s="397" t="s">
        <v>187</v>
      </c>
      <c r="D23" s="398" t="s">
        <v>66</v>
      </c>
      <c r="E23" s="398">
        <v>1</v>
      </c>
      <c r="F23" s="399">
        <v>5575</v>
      </c>
      <c r="G23" s="399">
        <v>5575</v>
      </c>
    </row>
    <row r="24" spans="1:7" ht="12.75">
      <c r="A24" s="396">
        <v>16</v>
      </c>
      <c r="B24" s="300" t="s">
        <v>186</v>
      </c>
      <c r="C24" s="397" t="s">
        <v>185</v>
      </c>
      <c r="D24" s="398" t="s">
        <v>66</v>
      </c>
      <c r="E24" s="398">
        <v>1</v>
      </c>
      <c r="F24" s="399">
        <v>38300</v>
      </c>
      <c r="G24" s="399">
        <v>38300</v>
      </c>
    </row>
    <row r="25" spans="1:7" ht="12.75">
      <c r="A25" s="396">
        <v>17</v>
      </c>
      <c r="B25" s="300" t="s">
        <v>184</v>
      </c>
      <c r="C25" s="397" t="s">
        <v>177</v>
      </c>
      <c r="D25" s="398" t="s">
        <v>66</v>
      </c>
      <c r="E25" s="398">
        <v>1</v>
      </c>
      <c r="F25" s="399">
        <v>163600</v>
      </c>
      <c r="G25" s="399">
        <v>163600</v>
      </c>
    </row>
    <row r="26" spans="1:7" ht="12.75">
      <c r="A26" s="396">
        <v>18</v>
      </c>
      <c r="B26" s="300" t="s">
        <v>183</v>
      </c>
      <c r="C26" s="397" t="s">
        <v>177</v>
      </c>
      <c r="D26" s="398" t="s">
        <v>66</v>
      </c>
      <c r="E26" s="398">
        <v>1</v>
      </c>
      <c r="F26" s="399">
        <v>492022</v>
      </c>
      <c r="G26" s="399">
        <v>492022</v>
      </c>
    </row>
    <row r="27" spans="1:7" ht="12.75">
      <c r="A27" s="396">
        <v>19</v>
      </c>
      <c r="B27" s="300" t="s">
        <v>182</v>
      </c>
      <c r="C27" s="397" t="s">
        <v>177</v>
      </c>
      <c r="D27" s="398" t="s">
        <v>66</v>
      </c>
      <c r="E27" s="398">
        <v>1</v>
      </c>
      <c r="F27" s="399">
        <v>35405</v>
      </c>
      <c r="G27" s="399">
        <v>35405</v>
      </c>
    </row>
    <row r="28" spans="1:7" ht="12.75">
      <c r="A28" s="396">
        <v>20</v>
      </c>
      <c r="B28" s="300" t="s">
        <v>181</v>
      </c>
      <c r="C28" s="397" t="s">
        <v>177</v>
      </c>
      <c r="D28" s="398" t="s">
        <v>66</v>
      </c>
      <c r="E28" s="398">
        <v>1</v>
      </c>
      <c r="F28" s="399">
        <v>25638</v>
      </c>
      <c r="G28" s="399">
        <v>25638</v>
      </c>
    </row>
    <row r="29" spans="1:7" ht="12.75">
      <c r="A29" s="396">
        <v>21</v>
      </c>
      <c r="B29" s="300" t="s">
        <v>180</v>
      </c>
      <c r="C29" s="397" t="s">
        <v>177</v>
      </c>
      <c r="D29" s="398" t="s">
        <v>66</v>
      </c>
      <c r="E29" s="398">
        <v>1</v>
      </c>
      <c r="F29" s="399">
        <v>32964</v>
      </c>
      <c r="G29" s="399">
        <v>32964</v>
      </c>
    </row>
    <row r="30" spans="1:7" ht="12.75">
      <c r="A30" s="396">
        <v>22</v>
      </c>
      <c r="B30" s="300" t="s">
        <v>179</v>
      </c>
      <c r="C30" s="397" t="s">
        <v>177</v>
      </c>
      <c r="D30" s="398" t="s">
        <v>66</v>
      </c>
      <c r="E30" s="398">
        <v>1</v>
      </c>
      <c r="F30" s="399">
        <v>54940</v>
      </c>
      <c r="G30" s="399">
        <v>54940</v>
      </c>
    </row>
    <row r="31" spans="1:7" ht="12.75">
      <c r="A31" s="396">
        <v>23</v>
      </c>
      <c r="B31" s="300" t="s">
        <v>178</v>
      </c>
      <c r="C31" s="397" t="s">
        <v>177</v>
      </c>
      <c r="D31" s="398" t="s">
        <v>66</v>
      </c>
      <c r="E31" s="398">
        <v>1</v>
      </c>
      <c r="F31" s="399">
        <v>13429</v>
      </c>
      <c r="G31" s="399">
        <v>13429</v>
      </c>
    </row>
    <row r="32" spans="1:7" ht="12.75">
      <c r="A32" s="396">
        <v>24</v>
      </c>
      <c r="B32" s="300" t="s">
        <v>176</v>
      </c>
      <c r="C32" s="398" t="s">
        <v>175</v>
      </c>
      <c r="D32" s="398" t="s">
        <v>66</v>
      </c>
      <c r="E32" s="398">
        <v>1</v>
      </c>
      <c r="F32" s="399">
        <v>155951</v>
      </c>
      <c r="G32" s="399">
        <v>155951</v>
      </c>
    </row>
    <row r="33" spans="1:7" ht="12.75">
      <c r="A33" s="396">
        <v>25</v>
      </c>
      <c r="B33" s="300" t="s">
        <v>174</v>
      </c>
      <c r="C33" s="398" t="s">
        <v>173</v>
      </c>
      <c r="D33" s="398" t="s">
        <v>66</v>
      </c>
      <c r="E33" s="398">
        <v>1</v>
      </c>
      <c r="F33" s="399">
        <v>3158</v>
      </c>
      <c r="G33" s="399">
        <v>3158</v>
      </c>
    </row>
    <row r="34" spans="1:7" ht="12.75">
      <c r="A34" s="396">
        <v>26</v>
      </c>
      <c r="B34" s="300" t="s">
        <v>220</v>
      </c>
      <c r="C34" s="400">
        <v>40596</v>
      </c>
      <c r="D34" s="398" t="s">
        <v>66</v>
      </c>
      <c r="E34" s="401">
        <v>3</v>
      </c>
      <c r="F34" s="399">
        <v>25631</v>
      </c>
      <c r="G34" s="399">
        <v>76893</v>
      </c>
    </row>
    <row r="35" spans="1:7" ht="12.75">
      <c r="A35" s="396">
        <v>27</v>
      </c>
      <c r="B35" s="300" t="s">
        <v>222</v>
      </c>
      <c r="C35" s="400">
        <v>40602</v>
      </c>
      <c r="D35" s="398" t="s">
        <v>66</v>
      </c>
      <c r="E35" s="401">
        <v>1</v>
      </c>
      <c r="F35" s="399">
        <v>808</v>
      </c>
      <c r="G35" s="399">
        <v>808</v>
      </c>
    </row>
    <row r="36" spans="1:7" ht="12.75">
      <c r="A36" s="396">
        <v>28</v>
      </c>
      <c r="B36" s="300" t="s">
        <v>221</v>
      </c>
      <c r="C36" s="400">
        <v>40596</v>
      </c>
      <c r="D36" s="398" t="s">
        <v>66</v>
      </c>
      <c r="E36" s="401">
        <v>1</v>
      </c>
      <c r="F36" s="399">
        <v>6500</v>
      </c>
      <c r="G36" s="399">
        <v>6500</v>
      </c>
    </row>
    <row r="37" spans="1:7" ht="12.75">
      <c r="A37" s="396">
        <v>29</v>
      </c>
      <c r="B37" s="300" t="s">
        <v>220</v>
      </c>
      <c r="C37" s="400">
        <v>40617</v>
      </c>
      <c r="D37" s="398" t="s">
        <v>66</v>
      </c>
      <c r="E37" s="401">
        <v>1</v>
      </c>
      <c r="F37" s="399">
        <v>28472</v>
      </c>
      <c r="G37" s="399">
        <v>28472</v>
      </c>
    </row>
    <row r="38" spans="1:7" ht="12.75">
      <c r="A38" s="396">
        <v>30</v>
      </c>
      <c r="B38" s="300" t="s">
        <v>219</v>
      </c>
      <c r="C38" s="400">
        <v>40656</v>
      </c>
      <c r="D38" s="398" t="s">
        <v>66</v>
      </c>
      <c r="E38" s="401">
        <v>1</v>
      </c>
      <c r="F38" s="399">
        <v>9350</v>
      </c>
      <c r="G38" s="399">
        <v>9350</v>
      </c>
    </row>
    <row r="39" spans="1:7" ht="51">
      <c r="A39" s="396">
        <v>31</v>
      </c>
      <c r="B39" s="402" t="s">
        <v>780</v>
      </c>
      <c r="C39" s="400">
        <v>40714</v>
      </c>
      <c r="D39" s="398" t="s">
        <v>66</v>
      </c>
      <c r="E39" s="401"/>
      <c r="F39" s="399">
        <v>649393</v>
      </c>
      <c r="G39" s="399">
        <v>649393</v>
      </c>
    </row>
    <row r="40" spans="1:7" ht="25.5">
      <c r="A40" s="396">
        <v>32</v>
      </c>
      <c r="B40" s="403" t="s">
        <v>49</v>
      </c>
      <c r="C40" s="404"/>
      <c r="D40" s="398"/>
      <c r="E40" s="405"/>
      <c r="F40" s="406"/>
      <c r="G40" s="406"/>
    </row>
    <row r="41" spans="1:7" ht="25.5">
      <c r="A41" s="396">
        <v>33</v>
      </c>
      <c r="B41" s="407" t="s">
        <v>61</v>
      </c>
      <c r="C41" s="404">
        <v>41122</v>
      </c>
      <c r="D41" s="398" t="s">
        <v>66</v>
      </c>
      <c r="E41" s="405">
        <v>1</v>
      </c>
      <c r="F41" s="406">
        <v>8704.71</v>
      </c>
      <c r="G41" s="406">
        <v>8704.71</v>
      </c>
    </row>
    <row r="42" spans="1:7" ht="12.75">
      <c r="A42" s="396">
        <v>34</v>
      </c>
      <c r="B42" s="407" t="s">
        <v>48</v>
      </c>
      <c r="C42" s="404">
        <v>41122</v>
      </c>
      <c r="D42" s="398" t="s">
        <v>66</v>
      </c>
      <c r="E42" s="405">
        <v>1</v>
      </c>
      <c r="F42" s="406">
        <v>12435.3</v>
      </c>
      <c r="G42" s="406">
        <v>12435.3</v>
      </c>
    </row>
    <row r="43" spans="1:7" ht="25.5">
      <c r="A43" s="396">
        <v>35</v>
      </c>
      <c r="B43" s="407" t="s">
        <v>50</v>
      </c>
      <c r="C43" s="404">
        <v>41122</v>
      </c>
      <c r="D43" s="398" t="s">
        <v>66</v>
      </c>
      <c r="E43" s="405">
        <v>1</v>
      </c>
      <c r="F43" s="406">
        <v>12573.47</v>
      </c>
      <c r="G43" s="406">
        <v>12573.47</v>
      </c>
    </row>
    <row r="44" spans="1:7" ht="12.75">
      <c r="A44" s="396">
        <v>36</v>
      </c>
      <c r="B44" s="407" t="s">
        <v>51</v>
      </c>
      <c r="C44" s="404">
        <v>41122</v>
      </c>
      <c r="D44" s="398" t="s">
        <v>66</v>
      </c>
      <c r="E44" s="405">
        <v>1</v>
      </c>
      <c r="F44" s="406">
        <v>24663.344999999998</v>
      </c>
      <c r="G44" s="406">
        <v>24663.344999999998</v>
      </c>
    </row>
    <row r="45" spans="1:7" ht="49.5" customHeight="1">
      <c r="A45" s="396">
        <v>37</v>
      </c>
      <c r="B45" s="407" t="s">
        <v>52</v>
      </c>
      <c r="C45" s="404">
        <v>41122</v>
      </c>
      <c r="D45" s="398" t="s">
        <v>66</v>
      </c>
      <c r="E45" s="405">
        <v>1</v>
      </c>
      <c r="F45" s="406">
        <v>14991.444999999998</v>
      </c>
      <c r="G45" s="406">
        <v>14991.444999999998</v>
      </c>
    </row>
    <row r="46" spans="1:7" ht="12.75">
      <c r="A46" s="396">
        <v>38</v>
      </c>
      <c r="B46" s="407" t="s">
        <v>53</v>
      </c>
      <c r="C46" s="404">
        <v>41122</v>
      </c>
      <c r="D46" s="398" t="s">
        <v>66</v>
      </c>
      <c r="E46" s="405">
        <v>1</v>
      </c>
      <c r="F46" s="406">
        <v>10155.494999999999</v>
      </c>
      <c r="G46" s="406">
        <v>10155.494999999999</v>
      </c>
    </row>
    <row r="47" spans="1:7" ht="12.75">
      <c r="A47" s="396">
        <v>39</v>
      </c>
      <c r="B47" s="407" t="s">
        <v>54</v>
      </c>
      <c r="C47" s="404">
        <v>41122</v>
      </c>
      <c r="D47" s="398" t="s">
        <v>66</v>
      </c>
      <c r="E47" s="405">
        <v>1</v>
      </c>
      <c r="F47" s="406">
        <v>5941.3099999999995</v>
      </c>
      <c r="G47" s="406">
        <v>5941.3099999999995</v>
      </c>
    </row>
    <row r="48" spans="1:7" ht="12.75">
      <c r="A48" s="396">
        <v>40</v>
      </c>
      <c r="B48" s="407" t="s">
        <v>55</v>
      </c>
      <c r="C48" s="404">
        <v>41122</v>
      </c>
      <c r="D48" s="398" t="s">
        <v>66</v>
      </c>
      <c r="E48" s="405">
        <v>1</v>
      </c>
      <c r="F48" s="406">
        <v>1229.713</v>
      </c>
      <c r="G48" s="406">
        <v>1229.713</v>
      </c>
    </row>
    <row r="49" spans="1:7" ht="25.5">
      <c r="A49" s="396">
        <v>41</v>
      </c>
      <c r="B49" s="407" t="s">
        <v>56</v>
      </c>
      <c r="C49" s="404">
        <v>41122</v>
      </c>
      <c r="D49" s="398" t="s">
        <v>66</v>
      </c>
      <c r="E49" s="405">
        <v>1</v>
      </c>
      <c r="F49" s="406">
        <v>3564.7859999999996</v>
      </c>
      <c r="G49" s="406">
        <v>3564.7859999999996</v>
      </c>
    </row>
    <row r="50" spans="1:7" ht="12.75">
      <c r="A50" s="396">
        <v>42</v>
      </c>
      <c r="B50" s="407" t="s">
        <v>57</v>
      </c>
      <c r="C50" s="404">
        <v>41122</v>
      </c>
      <c r="D50" s="398" t="s">
        <v>66</v>
      </c>
      <c r="E50" s="405">
        <v>1</v>
      </c>
      <c r="F50" s="406">
        <v>221.072</v>
      </c>
      <c r="G50" s="406">
        <v>221.072</v>
      </c>
    </row>
    <row r="51" spans="1:7" ht="12.75">
      <c r="A51" s="396">
        <v>43</v>
      </c>
      <c r="B51" s="407" t="s">
        <v>58</v>
      </c>
      <c r="C51" s="404">
        <v>41122</v>
      </c>
      <c r="D51" s="398" t="s">
        <v>66</v>
      </c>
      <c r="E51" s="405">
        <v>1</v>
      </c>
      <c r="F51" s="406">
        <v>1519.87</v>
      </c>
      <c r="G51" s="406">
        <v>1519.87</v>
      </c>
    </row>
    <row r="52" spans="1:7" ht="25.5">
      <c r="A52" s="396">
        <v>44</v>
      </c>
      <c r="B52" s="407" t="s">
        <v>60</v>
      </c>
      <c r="C52" s="404">
        <v>41122</v>
      </c>
      <c r="D52" s="398" t="s">
        <v>66</v>
      </c>
      <c r="E52" s="405">
        <v>1</v>
      </c>
      <c r="F52" s="406">
        <v>13430.124</v>
      </c>
      <c r="G52" s="406">
        <v>13430.124</v>
      </c>
    </row>
    <row r="53" spans="1:7" ht="12.75">
      <c r="A53" s="396">
        <v>45</v>
      </c>
      <c r="B53" s="407" t="s">
        <v>59</v>
      </c>
      <c r="C53" s="404">
        <v>41122</v>
      </c>
      <c r="D53" s="398" t="s">
        <v>66</v>
      </c>
      <c r="E53" s="405">
        <v>1</v>
      </c>
      <c r="F53" s="406">
        <v>811748.7499999999</v>
      </c>
      <c r="G53" s="406">
        <v>811748.7499999999</v>
      </c>
    </row>
    <row r="54" spans="1:7" ht="25.5">
      <c r="A54" s="396">
        <v>46</v>
      </c>
      <c r="B54" s="403" t="s">
        <v>40</v>
      </c>
      <c r="C54" s="404">
        <v>41164</v>
      </c>
      <c r="D54" s="398" t="s">
        <v>66</v>
      </c>
      <c r="E54" s="405">
        <v>1</v>
      </c>
      <c r="F54" s="406">
        <v>209166</v>
      </c>
      <c r="G54" s="406">
        <v>209166</v>
      </c>
    </row>
    <row r="55" spans="1:7" s="10" customFormat="1" ht="25.5">
      <c r="A55" s="414">
        <v>47</v>
      </c>
      <c r="B55" s="403" t="s">
        <v>779</v>
      </c>
      <c r="C55" s="404">
        <v>41178</v>
      </c>
      <c r="D55" s="415" t="s">
        <v>66</v>
      </c>
      <c r="E55" s="405">
        <v>1</v>
      </c>
      <c r="F55" s="406">
        <v>16745</v>
      </c>
      <c r="G55" s="406">
        <v>16745</v>
      </c>
    </row>
    <row r="56" spans="1:7" ht="12.75">
      <c r="A56" s="396">
        <v>48</v>
      </c>
      <c r="B56" s="300" t="s">
        <v>787</v>
      </c>
      <c r="C56" s="404">
        <v>41397</v>
      </c>
      <c r="D56" s="398" t="s">
        <v>66</v>
      </c>
      <c r="E56" s="405">
        <v>1</v>
      </c>
      <c r="F56" s="406">
        <v>10416.67</v>
      </c>
      <c r="G56" s="406">
        <v>10416.67</v>
      </c>
    </row>
    <row r="57" spans="1:7" ht="12.75">
      <c r="A57" s="396">
        <v>49</v>
      </c>
      <c r="B57" s="300" t="s">
        <v>786</v>
      </c>
      <c r="C57" s="404">
        <v>41617</v>
      </c>
      <c r="D57" s="398" t="s">
        <v>66</v>
      </c>
      <c r="E57" s="405">
        <v>1</v>
      </c>
      <c r="F57" s="406">
        <v>6500</v>
      </c>
      <c r="G57" s="406">
        <v>6500</v>
      </c>
    </row>
    <row r="58" spans="1:7" ht="12.75">
      <c r="A58" s="396">
        <v>50</v>
      </c>
      <c r="B58" s="300" t="s">
        <v>785</v>
      </c>
      <c r="C58" s="404">
        <v>41622</v>
      </c>
      <c r="D58" s="398" t="s">
        <v>66</v>
      </c>
      <c r="E58" s="405">
        <v>1</v>
      </c>
      <c r="F58" s="406">
        <v>15416.67</v>
      </c>
      <c r="G58" s="406">
        <v>15416.67</v>
      </c>
    </row>
    <row r="59" spans="1:7" ht="12.75">
      <c r="A59" s="396">
        <v>51</v>
      </c>
      <c r="B59" s="408" t="s">
        <v>874</v>
      </c>
      <c r="C59" s="409">
        <v>41710</v>
      </c>
      <c r="D59" s="398" t="s">
        <v>66</v>
      </c>
      <c r="E59" s="405">
        <v>1</v>
      </c>
      <c r="F59" s="410">
        <v>1387386</v>
      </c>
      <c r="G59" s="410">
        <v>1387386</v>
      </c>
    </row>
    <row r="60" spans="1:7" ht="12.75">
      <c r="A60" s="411"/>
      <c r="B60" s="238" t="s">
        <v>3</v>
      </c>
      <c r="C60" s="412"/>
      <c r="D60" s="412"/>
      <c r="E60" s="412"/>
      <c r="F60" s="413"/>
      <c r="G60" s="301">
        <f>SUM(G9:G59)</f>
        <v>7518582.7299999995</v>
      </c>
    </row>
    <row r="61" spans="1:7" ht="12.75">
      <c r="A61" s="414"/>
      <c r="B61" s="239"/>
      <c r="C61" s="415"/>
      <c r="D61" s="415"/>
      <c r="E61" s="415"/>
      <c r="F61" s="416"/>
      <c r="G61" s="235"/>
    </row>
    <row r="62" spans="1:7" ht="12.75">
      <c r="A62" s="214" t="s">
        <v>172</v>
      </c>
      <c r="B62" s="213" t="s">
        <v>171</v>
      </c>
      <c r="C62" s="221"/>
      <c r="D62" s="221"/>
      <c r="E62" s="221"/>
      <c r="F62" s="217"/>
      <c r="G62" s="217"/>
    </row>
    <row r="63" spans="1:19" ht="12.75">
      <c r="A63" s="396">
        <v>1</v>
      </c>
      <c r="B63" s="300" t="s">
        <v>809</v>
      </c>
      <c r="C63" s="404">
        <v>41571</v>
      </c>
      <c r="D63" s="398" t="s">
        <v>66</v>
      </c>
      <c r="E63" s="398">
        <v>1</v>
      </c>
      <c r="F63" s="399">
        <v>3509675</v>
      </c>
      <c r="G63" s="399">
        <v>3509675</v>
      </c>
      <c r="M63" s="276"/>
      <c r="O63" s="280"/>
      <c r="P63" s="278"/>
      <c r="Q63" s="279"/>
      <c r="R63" s="276"/>
      <c r="S63" s="276"/>
    </row>
    <row r="64" spans="1:19" ht="12.75">
      <c r="A64" s="396">
        <v>2</v>
      </c>
      <c r="B64" s="300" t="s">
        <v>810</v>
      </c>
      <c r="C64" s="404">
        <v>41594</v>
      </c>
      <c r="D64" s="398" t="s">
        <v>66</v>
      </c>
      <c r="E64" s="398">
        <v>1</v>
      </c>
      <c r="F64" s="399">
        <v>1200000</v>
      </c>
      <c r="G64" s="399">
        <v>1200000</v>
      </c>
      <c r="M64" s="276"/>
      <c r="O64" s="280"/>
      <c r="P64" s="278"/>
      <c r="Q64" s="279"/>
      <c r="R64" s="276"/>
      <c r="S64" s="276"/>
    </row>
    <row r="65" spans="1:7" ht="12.75">
      <c r="A65" s="215"/>
      <c r="B65" s="238" t="s">
        <v>3</v>
      </c>
      <c r="C65" s="222"/>
      <c r="D65" s="222"/>
      <c r="E65" s="222"/>
      <c r="F65" s="234"/>
      <c r="G65" s="301">
        <f>SUM(G63:G64)</f>
        <v>4709675</v>
      </c>
    </row>
    <row r="66" spans="1:7" ht="12.75">
      <c r="A66" s="396"/>
      <c r="B66" s="300"/>
      <c r="C66" s="398"/>
      <c r="D66" s="398"/>
      <c r="E66" s="398"/>
      <c r="F66" s="399"/>
      <c r="G66" s="399"/>
    </row>
    <row r="67" spans="1:19" ht="12.75">
      <c r="A67" s="214" t="s">
        <v>170</v>
      </c>
      <c r="B67" s="213" t="s">
        <v>169</v>
      </c>
      <c r="C67" s="221"/>
      <c r="D67" s="221"/>
      <c r="E67" s="221"/>
      <c r="F67" s="217"/>
      <c r="G67" s="217"/>
      <c r="J67" s="277"/>
      <c r="K67" s="281"/>
      <c r="L67" s="277"/>
      <c r="M67" s="276"/>
      <c r="N67" s="276"/>
      <c r="O67" s="276"/>
      <c r="P67" s="278"/>
      <c r="Q67" s="279"/>
      <c r="R67" s="276"/>
      <c r="S67" s="276"/>
    </row>
    <row r="68" spans="1:19" ht="12.75">
      <c r="A68" s="396">
        <v>1</v>
      </c>
      <c r="B68" s="300" t="s">
        <v>168</v>
      </c>
      <c r="C68" s="398" t="s">
        <v>167</v>
      </c>
      <c r="D68" s="398" t="s">
        <v>66</v>
      </c>
      <c r="E68" s="398">
        <v>1</v>
      </c>
      <c r="F68" s="399">
        <v>132288</v>
      </c>
      <c r="G68" s="399">
        <v>132288</v>
      </c>
      <c r="H68" s="303"/>
      <c r="J68" s="277"/>
      <c r="K68" s="281"/>
      <c r="L68" s="277"/>
      <c r="M68" s="276"/>
      <c r="N68" s="276"/>
      <c r="O68" s="280"/>
      <c r="P68" s="278"/>
      <c r="Q68" s="279"/>
      <c r="R68" s="276"/>
      <c r="S68" s="276"/>
    </row>
    <row r="69" spans="1:8" ht="12.75">
      <c r="A69" s="396">
        <v>2</v>
      </c>
      <c r="B69" s="300" t="s">
        <v>150</v>
      </c>
      <c r="C69" s="398" t="s">
        <v>165</v>
      </c>
      <c r="D69" s="398" t="s">
        <v>66</v>
      </c>
      <c r="E69" s="398">
        <v>1</v>
      </c>
      <c r="F69" s="399">
        <v>176330</v>
      </c>
      <c r="G69" s="399">
        <v>176330</v>
      </c>
      <c r="H69" s="303"/>
    </row>
    <row r="70" spans="1:8" ht="12.75">
      <c r="A70" s="396">
        <v>3</v>
      </c>
      <c r="B70" s="300" t="s">
        <v>129</v>
      </c>
      <c r="C70" s="398" t="s">
        <v>165</v>
      </c>
      <c r="D70" s="398" t="s">
        <v>66</v>
      </c>
      <c r="E70" s="398">
        <v>1</v>
      </c>
      <c r="F70" s="399">
        <v>40667</v>
      </c>
      <c r="G70" s="399">
        <v>40667</v>
      </c>
      <c r="H70" s="303"/>
    </row>
    <row r="71" spans="1:8" ht="12.75">
      <c r="A71" s="396">
        <v>4</v>
      </c>
      <c r="B71" s="300" t="s">
        <v>166</v>
      </c>
      <c r="C71" s="398" t="s">
        <v>165</v>
      </c>
      <c r="D71" s="398" t="s">
        <v>66</v>
      </c>
      <c r="E71" s="398">
        <v>1</v>
      </c>
      <c r="F71" s="399">
        <v>38141</v>
      </c>
      <c r="G71" s="399">
        <v>38141</v>
      </c>
      <c r="H71" s="303"/>
    </row>
    <row r="72" spans="1:16" ht="12.75">
      <c r="A72" s="396">
        <v>5</v>
      </c>
      <c r="B72" s="300" t="s">
        <v>150</v>
      </c>
      <c r="C72" s="398" t="s">
        <v>162</v>
      </c>
      <c r="D72" s="398" t="s">
        <v>66</v>
      </c>
      <c r="E72" s="398">
        <v>1</v>
      </c>
      <c r="F72" s="399">
        <v>123463</v>
      </c>
      <c r="G72" s="399">
        <v>123463</v>
      </c>
      <c r="K72" s="304"/>
      <c r="L72" s="304"/>
      <c r="M72" s="304"/>
      <c r="N72" s="304"/>
      <c r="O72" s="304"/>
      <c r="P72" s="305"/>
    </row>
    <row r="73" spans="1:7" ht="12.75">
      <c r="A73" s="396">
        <v>6</v>
      </c>
      <c r="B73" s="300" t="s">
        <v>164</v>
      </c>
      <c r="C73" s="398" t="s">
        <v>162</v>
      </c>
      <c r="D73" s="398" t="s">
        <v>66</v>
      </c>
      <c r="E73" s="398">
        <v>1</v>
      </c>
      <c r="F73" s="399">
        <v>6667</v>
      </c>
      <c r="G73" s="399">
        <v>6667</v>
      </c>
    </row>
    <row r="74" spans="1:7" ht="12.75">
      <c r="A74" s="396">
        <v>7</v>
      </c>
      <c r="B74" s="300" t="s">
        <v>163</v>
      </c>
      <c r="C74" s="398" t="s">
        <v>162</v>
      </c>
      <c r="D74" s="398" t="s">
        <v>66</v>
      </c>
      <c r="E74" s="398">
        <v>1</v>
      </c>
      <c r="F74" s="399">
        <v>166</v>
      </c>
      <c r="G74" s="399">
        <v>166</v>
      </c>
    </row>
    <row r="75" spans="1:7" ht="12.75">
      <c r="A75" s="396">
        <v>8</v>
      </c>
      <c r="B75" s="300" t="s">
        <v>161</v>
      </c>
      <c r="C75" s="398" t="s">
        <v>160</v>
      </c>
      <c r="D75" s="398" t="s">
        <v>66</v>
      </c>
      <c r="E75" s="398">
        <v>2</v>
      </c>
      <c r="F75" s="399">
        <v>60000</v>
      </c>
      <c r="G75" s="399">
        <v>120000</v>
      </c>
    </row>
    <row r="76" spans="1:7" ht="12.75">
      <c r="A76" s="396">
        <v>9</v>
      </c>
      <c r="B76" s="300" t="s">
        <v>159</v>
      </c>
      <c r="C76" s="398" t="s">
        <v>157</v>
      </c>
      <c r="D76" s="398" t="s">
        <v>66</v>
      </c>
      <c r="E76" s="398">
        <v>1</v>
      </c>
      <c r="F76" s="399">
        <v>13035</v>
      </c>
      <c r="G76" s="399">
        <v>13035</v>
      </c>
    </row>
    <row r="77" spans="1:7" ht="12.75">
      <c r="A77" s="396">
        <v>10</v>
      </c>
      <c r="B77" s="300" t="s">
        <v>150</v>
      </c>
      <c r="C77" s="398" t="s">
        <v>157</v>
      </c>
      <c r="D77" s="398" t="s">
        <v>66</v>
      </c>
      <c r="E77" s="398">
        <v>1</v>
      </c>
      <c r="F77" s="399">
        <v>117315</v>
      </c>
      <c r="G77" s="399">
        <v>117315</v>
      </c>
    </row>
    <row r="78" spans="1:7" ht="12.75">
      <c r="A78" s="396">
        <v>11</v>
      </c>
      <c r="B78" s="300" t="s">
        <v>158</v>
      </c>
      <c r="C78" s="398" t="s">
        <v>157</v>
      </c>
      <c r="D78" s="398" t="s">
        <v>66</v>
      </c>
      <c r="E78" s="398">
        <v>1</v>
      </c>
      <c r="F78" s="399">
        <v>19671</v>
      </c>
      <c r="G78" s="399">
        <v>19671</v>
      </c>
    </row>
    <row r="79" spans="1:7" ht="12.75">
      <c r="A79" s="396">
        <v>12</v>
      </c>
      <c r="B79" s="300" t="s">
        <v>156</v>
      </c>
      <c r="C79" s="398" t="s">
        <v>155</v>
      </c>
      <c r="D79" s="398" t="s">
        <v>66</v>
      </c>
      <c r="E79" s="398">
        <v>1</v>
      </c>
      <c r="F79" s="399">
        <v>427809</v>
      </c>
      <c r="G79" s="399">
        <v>427809</v>
      </c>
    </row>
    <row r="80" spans="1:7" ht="12.75">
      <c r="A80" s="396">
        <v>13</v>
      </c>
      <c r="B80" s="300" t="s">
        <v>154</v>
      </c>
      <c r="C80" s="398" t="s">
        <v>153</v>
      </c>
      <c r="D80" s="398" t="s">
        <v>66</v>
      </c>
      <c r="E80" s="398">
        <v>1</v>
      </c>
      <c r="F80" s="399">
        <v>83344</v>
      </c>
      <c r="G80" s="399">
        <v>83344</v>
      </c>
    </row>
    <row r="81" spans="1:7" ht="12.75">
      <c r="A81" s="396">
        <v>14</v>
      </c>
      <c r="B81" s="300" t="s">
        <v>152</v>
      </c>
      <c r="C81" s="398" t="s">
        <v>153</v>
      </c>
      <c r="D81" s="398" t="s">
        <v>66</v>
      </c>
      <c r="E81" s="398">
        <v>1</v>
      </c>
      <c r="F81" s="399">
        <v>13949</v>
      </c>
      <c r="G81" s="399">
        <v>13949</v>
      </c>
    </row>
    <row r="82" spans="1:7" ht="12.75">
      <c r="A82" s="396">
        <v>15</v>
      </c>
      <c r="B82" s="300" t="s">
        <v>152</v>
      </c>
      <c r="C82" s="398" t="s">
        <v>151</v>
      </c>
      <c r="D82" s="398" t="s">
        <v>66</v>
      </c>
      <c r="E82" s="398">
        <v>1</v>
      </c>
      <c r="F82" s="399">
        <v>13730</v>
      </c>
      <c r="G82" s="399">
        <v>13730</v>
      </c>
    </row>
    <row r="83" spans="1:7" ht="12.75">
      <c r="A83" s="396">
        <v>16</v>
      </c>
      <c r="B83" s="300" t="s">
        <v>150</v>
      </c>
      <c r="C83" s="398" t="s">
        <v>149</v>
      </c>
      <c r="D83" s="398" t="s">
        <v>66</v>
      </c>
      <c r="E83" s="398">
        <v>1</v>
      </c>
      <c r="F83" s="399">
        <v>54683</v>
      </c>
      <c r="G83" s="399">
        <v>54683</v>
      </c>
    </row>
    <row r="84" spans="1:7" ht="12.75">
      <c r="A84" s="396">
        <v>17</v>
      </c>
      <c r="B84" s="300" t="s">
        <v>148</v>
      </c>
      <c r="C84" s="398" t="s">
        <v>147</v>
      </c>
      <c r="D84" s="398" t="s">
        <v>66</v>
      </c>
      <c r="E84" s="398">
        <v>1</v>
      </c>
      <c r="F84" s="399">
        <v>79200</v>
      </c>
      <c r="G84" s="399">
        <v>79200</v>
      </c>
    </row>
    <row r="85" spans="1:7" ht="12.75">
      <c r="A85" s="396">
        <v>18</v>
      </c>
      <c r="B85" s="300" t="s">
        <v>146</v>
      </c>
      <c r="C85" s="398" t="s">
        <v>145</v>
      </c>
      <c r="D85" s="398" t="s">
        <v>66</v>
      </c>
      <c r="E85" s="398">
        <v>1</v>
      </c>
      <c r="F85" s="399">
        <v>410000</v>
      </c>
      <c r="G85" s="399">
        <v>410000</v>
      </c>
    </row>
    <row r="86" spans="1:7" ht="12.75">
      <c r="A86" s="396">
        <v>19</v>
      </c>
      <c r="B86" s="300" t="s">
        <v>144</v>
      </c>
      <c r="C86" s="398" t="s">
        <v>143</v>
      </c>
      <c r="D86" s="398" t="s">
        <v>66</v>
      </c>
      <c r="E86" s="398">
        <v>1</v>
      </c>
      <c r="F86" s="399">
        <v>31744</v>
      </c>
      <c r="G86" s="399">
        <v>31744</v>
      </c>
    </row>
    <row r="87" spans="1:7" ht="12.75">
      <c r="A87" s="396">
        <v>20</v>
      </c>
      <c r="B87" s="300" t="s">
        <v>142</v>
      </c>
      <c r="C87" s="398" t="s">
        <v>140</v>
      </c>
      <c r="D87" s="398" t="s">
        <v>66</v>
      </c>
      <c r="E87" s="398">
        <v>1</v>
      </c>
      <c r="F87" s="399">
        <v>120950</v>
      </c>
      <c r="G87" s="399">
        <v>120950</v>
      </c>
    </row>
    <row r="88" spans="1:7" ht="12.75">
      <c r="A88" s="396">
        <v>21</v>
      </c>
      <c r="B88" s="300" t="s">
        <v>141</v>
      </c>
      <c r="C88" s="398" t="s">
        <v>140</v>
      </c>
      <c r="D88" s="398" t="s">
        <v>66</v>
      </c>
      <c r="E88" s="398">
        <v>1</v>
      </c>
      <c r="F88" s="399">
        <v>21733</v>
      </c>
      <c r="G88" s="399">
        <v>21733</v>
      </c>
    </row>
    <row r="89" spans="1:7" ht="12.75">
      <c r="A89" s="396">
        <v>22</v>
      </c>
      <c r="B89" s="300" t="s">
        <v>139</v>
      </c>
      <c r="C89" s="398" t="s">
        <v>138</v>
      </c>
      <c r="D89" s="398" t="s">
        <v>66</v>
      </c>
      <c r="E89" s="398">
        <v>1</v>
      </c>
      <c r="F89" s="399">
        <v>65100</v>
      </c>
      <c r="G89" s="399">
        <v>65100</v>
      </c>
    </row>
    <row r="90" spans="1:7" ht="12.75">
      <c r="A90" s="396">
        <v>23</v>
      </c>
      <c r="B90" s="300" t="s">
        <v>137</v>
      </c>
      <c r="C90" s="398" t="s">
        <v>136</v>
      </c>
      <c r="D90" s="398" t="s">
        <v>66</v>
      </c>
      <c r="E90" s="398">
        <v>1</v>
      </c>
      <c r="F90" s="399">
        <v>85725</v>
      </c>
      <c r="G90" s="399">
        <v>85725</v>
      </c>
    </row>
    <row r="91" spans="1:7" ht="12.75">
      <c r="A91" s="396">
        <v>24</v>
      </c>
      <c r="B91" s="300" t="s">
        <v>135</v>
      </c>
      <c r="C91" s="398" t="s">
        <v>134</v>
      </c>
      <c r="D91" s="398" t="s">
        <v>66</v>
      </c>
      <c r="E91" s="398">
        <v>1</v>
      </c>
      <c r="F91" s="399">
        <v>60325</v>
      </c>
      <c r="G91" s="399">
        <v>60325</v>
      </c>
    </row>
    <row r="92" spans="1:7" ht="12.75">
      <c r="A92" s="396">
        <v>25</v>
      </c>
      <c r="B92" s="300" t="s">
        <v>125</v>
      </c>
      <c r="C92" s="398" t="s">
        <v>133</v>
      </c>
      <c r="D92" s="398" t="s">
        <v>66</v>
      </c>
      <c r="E92" s="398">
        <v>1</v>
      </c>
      <c r="F92" s="399">
        <v>104709</v>
      </c>
      <c r="G92" s="399">
        <v>104709</v>
      </c>
    </row>
    <row r="93" spans="1:7" ht="12.75">
      <c r="A93" s="396">
        <v>26</v>
      </c>
      <c r="B93" s="300" t="s">
        <v>131</v>
      </c>
      <c r="C93" s="398" t="s">
        <v>73</v>
      </c>
      <c r="D93" s="398" t="s">
        <v>66</v>
      </c>
      <c r="E93" s="398">
        <v>3</v>
      </c>
      <c r="F93" s="399">
        <v>9654</v>
      </c>
      <c r="G93" s="399">
        <v>28962</v>
      </c>
    </row>
    <row r="94" spans="1:7" ht="12.75">
      <c r="A94" s="396">
        <v>27</v>
      </c>
      <c r="B94" s="300" t="s">
        <v>132</v>
      </c>
      <c r="C94" s="398" t="s">
        <v>73</v>
      </c>
      <c r="D94" s="398" t="s">
        <v>66</v>
      </c>
      <c r="E94" s="398">
        <v>1</v>
      </c>
      <c r="F94" s="399">
        <v>9789</v>
      </c>
      <c r="G94" s="399">
        <v>9789</v>
      </c>
    </row>
    <row r="95" spans="1:7" ht="12.75">
      <c r="A95" s="396">
        <v>28</v>
      </c>
      <c r="B95" s="300" t="s">
        <v>131</v>
      </c>
      <c r="C95" s="398" t="s">
        <v>130</v>
      </c>
      <c r="D95" s="398" t="s">
        <v>66</v>
      </c>
      <c r="E95" s="398">
        <v>1</v>
      </c>
      <c r="F95" s="399">
        <v>4710</v>
      </c>
      <c r="G95" s="399">
        <v>4710</v>
      </c>
    </row>
    <row r="96" spans="1:7" ht="12.75">
      <c r="A96" s="396">
        <v>29</v>
      </c>
      <c r="B96" s="300" t="s">
        <v>129</v>
      </c>
      <c r="C96" s="398" t="s">
        <v>128</v>
      </c>
      <c r="D96" s="398" t="s">
        <v>66</v>
      </c>
      <c r="E96" s="398">
        <v>1</v>
      </c>
      <c r="F96" s="399">
        <v>11667</v>
      </c>
      <c r="G96" s="399">
        <v>11667</v>
      </c>
    </row>
    <row r="97" spans="1:7" ht="12.75">
      <c r="A97" s="396">
        <v>30</v>
      </c>
      <c r="B97" s="300" t="s">
        <v>127</v>
      </c>
      <c r="C97" s="398" t="s">
        <v>126</v>
      </c>
      <c r="D97" s="398" t="s">
        <v>66</v>
      </c>
      <c r="E97" s="398">
        <v>1</v>
      </c>
      <c r="F97" s="399">
        <v>45833</v>
      </c>
      <c r="G97" s="399">
        <v>45833</v>
      </c>
    </row>
    <row r="98" spans="1:7" ht="12.75">
      <c r="A98" s="396">
        <v>31</v>
      </c>
      <c r="B98" s="300" t="s">
        <v>125</v>
      </c>
      <c r="C98" s="398" t="s">
        <v>124</v>
      </c>
      <c r="D98" s="398" t="s">
        <v>66</v>
      </c>
      <c r="E98" s="398">
        <v>1</v>
      </c>
      <c r="F98" s="399">
        <v>74166</v>
      </c>
      <c r="G98" s="399">
        <v>74166</v>
      </c>
    </row>
    <row r="99" spans="1:7" ht="25.5">
      <c r="A99" s="396">
        <v>32</v>
      </c>
      <c r="B99" s="300" t="s">
        <v>123</v>
      </c>
      <c r="C99" s="398" t="s">
        <v>122</v>
      </c>
      <c r="D99" s="398" t="s">
        <v>66</v>
      </c>
      <c r="E99" s="398">
        <v>1</v>
      </c>
      <c r="F99" s="399">
        <v>68428</v>
      </c>
      <c r="G99" s="399">
        <v>68428</v>
      </c>
    </row>
    <row r="100" spans="1:7" ht="12.75">
      <c r="A100" s="396">
        <v>33</v>
      </c>
      <c r="B100" s="300" t="s">
        <v>121</v>
      </c>
      <c r="C100" s="398" t="s">
        <v>120</v>
      </c>
      <c r="D100" s="398" t="s">
        <v>66</v>
      </c>
      <c r="E100" s="398">
        <v>1</v>
      </c>
      <c r="F100" s="399">
        <v>48750</v>
      </c>
      <c r="G100" s="399">
        <v>48750</v>
      </c>
    </row>
    <row r="101" spans="1:7" ht="12.75">
      <c r="A101" s="396">
        <v>34</v>
      </c>
      <c r="B101" s="300" t="s">
        <v>119</v>
      </c>
      <c r="C101" s="398" t="s">
        <v>118</v>
      </c>
      <c r="D101" s="398" t="s">
        <v>66</v>
      </c>
      <c r="E101" s="398">
        <v>1</v>
      </c>
      <c r="F101" s="399">
        <v>65833</v>
      </c>
      <c r="G101" s="399">
        <v>65833</v>
      </c>
    </row>
    <row r="102" spans="1:7" ht="12.75">
      <c r="A102" s="396">
        <v>35</v>
      </c>
      <c r="B102" s="300" t="s">
        <v>117</v>
      </c>
      <c r="C102" s="398" t="s">
        <v>116</v>
      </c>
      <c r="D102" s="398" t="s">
        <v>66</v>
      </c>
      <c r="E102" s="398">
        <v>1</v>
      </c>
      <c r="F102" s="399">
        <v>107750</v>
      </c>
      <c r="G102" s="399">
        <v>107750</v>
      </c>
    </row>
    <row r="103" spans="1:7" ht="12.75">
      <c r="A103" s="396">
        <v>36</v>
      </c>
      <c r="B103" s="300" t="s">
        <v>115</v>
      </c>
      <c r="C103" s="398" t="s">
        <v>114</v>
      </c>
      <c r="D103" s="398" t="s">
        <v>66</v>
      </c>
      <c r="E103" s="398">
        <v>1</v>
      </c>
      <c r="F103" s="399">
        <v>41450</v>
      </c>
      <c r="G103" s="399">
        <v>41450</v>
      </c>
    </row>
    <row r="104" spans="1:7" ht="12.75">
      <c r="A104" s="396">
        <v>37</v>
      </c>
      <c r="B104" s="300" t="s">
        <v>113</v>
      </c>
      <c r="C104" s="398" t="s">
        <v>112</v>
      </c>
      <c r="D104" s="398" t="s">
        <v>66</v>
      </c>
      <c r="E104" s="398">
        <v>1</v>
      </c>
      <c r="F104" s="399">
        <v>3921</v>
      </c>
      <c r="G104" s="399">
        <v>3921</v>
      </c>
    </row>
    <row r="105" spans="1:7" ht="12.75">
      <c r="A105" s="396">
        <v>38</v>
      </c>
      <c r="B105" s="300" t="s">
        <v>111</v>
      </c>
      <c r="C105" s="398" t="s">
        <v>110</v>
      </c>
      <c r="D105" s="398" t="s">
        <v>66</v>
      </c>
      <c r="E105" s="398">
        <v>1</v>
      </c>
      <c r="F105" s="399">
        <v>107625</v>
      </c>
      <c r="G105" s="399">
        <v>107625</v>
      </c>
    </row>
    <row r="106" spans="1:7" ht="12.75">
      <c r="A106" s="396">
        <v>39</v>
      </c>
      <c r="B106" s="300" t="s">
        <v>109</v>
      </c>
      <c r="C106" s="398" t="s">
        <v>106</v>
      </c>
      <c r="D106" s="398" t="s">
        <v>66</v>
      </c>
      <c r="E106" s="398">
        <v>1</v>
      </c>
      <c r="F106" s="399">
        <v>23333</v>
      </c>
      <c r="G106" s="399">
        <v>23333</v>
      </c>
    </row>
    <row r="107" spans="1:7" ht="12.75">
      <c r="A107" s="396">
        <v>40</v>
      </c>
      <c r="B107" s="300" t="s">
        <v>108</v>
      </c>
      <c r="C107" s="398" t="s">
        <v>106</v>
      </c>
      <c r="D107" s="398" t="s">
        <v>66</v>
      </c>
      <c r="E107" s="398">
        <v>1</v>
      </c>
      <c r="F107" s="399">
        <v>25500</v>
      </c>
      <c r="G107" s="399">
        <v>25500</v>
      </c>
    </row>
    <row r="108" spans="1:7" ht="12.75">
      <c r="A108" s="396">
        <v>41</v>
      </c>
      <c r="B108" s="300" t="s">
        <v>107</v>
      </c>
      <c r="C108" s="398" t="s">
        <v>106</v>
      </c>
      <c r="D108" s="398" t="s">
        <v>66</v>
      </c>
      <c r="E108" s="398">
        <v>1</v>
      </c>
      <c r="F108" s="399">
        <v>4167</v>
      </c>
      <c r="G108" s="399">
        <v>4167</v>
      </c>
    </row>
    <row r="109" spans="1:7" ht="12.75">
      <c r="A109" s="396">
        <v>42</v>
      </c>
      <c r="B109" s="300" t="s">
        <v>105</v>
      </c>
      <c r="C109" s="398" t="s">
        <v>104</v>
      </c>
      <c r="D109" s="398" t="s">
        <v>66</v>
      </c>
      <c r="E109" s="398">
        <v>1</v>
      </c>
      <c r="F109" s="399">
        <v>5834</v>
      </c>
      <c r="G109" s="399">
        <v>5834</v>
      </c>
    </row>
    <row r="110" spans="1:7" ht="12.75">
      <c r="A110" s="396">
        <v>43</v>
      </c>
      <c r="B110" s="300" t="s">
        <v>103</v>
      </c>
      <c r="C110" s="398" t="s">
        <v>102</v>
      </c>
      <c r="D110" s="398" t="s">
        <v>66</v>
      </c>
      <c r="E110" s="398">
        <v>2</v>
      </c>
      <c r="F110" s="399">
        <v>25000</v>
      </c>
      <c r="G110" s="399">
        <v>25000</v>
      </c>
    </row>
    <row r="111" spans="1:7" ht="12.75">
      <c r="A111" s="396">
        <v>44</v>
      </c>
      <c r="B111" s="300" t="s">
        <v>101</v>
      </c>
      <c r="C111" s="398" t="s">
        <v>100</v>
      </c>
      <c r="D111" s="398" t="s">
        <v>66</v>
      </c>
      <c r="E111" s="398">
        <v>1</v>
      </c>
      <c r="F111" s="399">
        <v>10147</v>
      </c>
      <c r="G111" s="399">
        <v>10147</v>
      </c>
    </row>
    <row r="112" spans="1:7" ht="12.75">
      <c r="A112" s="396">
        <v>45</v>
      </c>
      <c r="B112" s="300" t="s">
        <v>99</v>
      </c>
      <c r="C112" s="398" t="s">
        <v>97</v>
      </c>
      <c r="D112" s="398" t="s">
        <v>66</v>
      </c>
      <c r="E112" s="398">
        <v>1</v>
      </c>
      <c r="F112" s="399">
        <v>1500</v>
      </c>
      <c r="G112" s="399">
        <v>1500</v>
      </c>
    </row>
    <row r="113" spans="1:7" ht="12.75">
      <c r="A113" s="396">
        <v>46</v>
      </c>
      <c r="B113" s="300" t="s">
        <v>98</v>
      </c>
      <c r="C113" s="398" t="s">
        <v>97</v>
      </c>
      <c r="D113" s="398" t="s">
        <v>66</v>
      </c>
      <c r="E113" s="398">
        <v>1</v>
      </c>
      <c r="F113" s="399">
        <v>12500</v>
      </c>
      <c r="G113" s="399">
        <v>12500</v>
      </c>
    </row>
    <row r="114" spans="1:7" ht="12.75">
      <c r="A114" s="396">
        <v>47</v>
      </c>
      <c r="B114" s="300" t="s">
        <v>96</v>
      </c>
      <c r="C114" s="398" t="s">
        <v>95</v>
      </c>
      <c r="D114" s="398" t="s">
        <v>66</v>
      </c>
      <c r="E114" s="398">
        <v>1</v>
      </c>
      <c r="F114" s="399">
        <v>48290</v>
      </c>
      <c r="G114" s="399">
        <v>48290</v>
      </c>
    </row>
    <row r="115" spans="1:7" ht="12.75">
      <c r="A115" s="396">
        <v>48</v>
      </c>
      <c r="B115" s="300" t="s">
        <v>94</v>
      </c>
      <c r="C115" s="398" t="s">
        <v>92</v>
      </c>
      <c r="D115" s="398" t="s">
        <v>66</v>
      </c>
      <c r="E115" s="398">
        <v>1</v>
      </c>
      <c r="F115" s="399">
        <v>15000</v>
      </c>
      <c r="G115" s="399">
        <v>15000</v>
      </c>
    </row>
    <row r="116" spans="1:7" ht="12.75">
      <c r="A116" s="396">
        <v>49</v>
      </c>
      <c r="B116" s="300" t="s">
        <v>93</v>
      </c>
      <c r="C116" s="398" t="s">
        <v>92</v>
      </c>
      <c r="D116" s="398" t="s">
        <v>66</v>
      </c>
      <c r="E116" s="398">
        <v>1</v>
      </c>
      <c r="F116" s="399">
        <v>1500</v>
      </c>
      <c r="G116" s="399">
        <v>1500</v>
      </c>
    </row>
    <row r="117" spans="1:7" ht="12.75">
      <c r="A117" s="396">
        <v>50</v>
      </c>
      <c r="B117" s="300" t="s">
        <v>91</v>
      </c>
      <c r="C117" s="398" t="s">
        <v>90</v>
      </c>
      <c r="D117" s="398" t="s">
        <v>66</v>
      </c>
      <c r="E117" s="398">
        <v>1</v>
      </c>
      <c r="F117" s="399">
        <v>1300</v>
      </c>
      <c r="G117" s="399">
        <v>1300</v>
      </c>
    </row>
    <row r="118" spans="1:7" ht="12.75">
      <c r="A118" s="396">
        <v>51</v>
      </c>
      <c r="B118" s="300" t="s">
        <v>89</v>
      </c>
      <c r="C118" s="398" t="s">
        <v>88</v>
      </c>
      <c r="D118" s="398" t="s">
        <v>66</v>
      </c>
      <c r="E118" s="398">
        <v>1</v>
      </c>
      <c r="F118" s="399">
        <v>70833</v>
      </c>
      <c r="G118" s="399">
        <v>70833</v>
      </c>
    </row>
    <row r="119" spans="1:7" ht="12.75">
      <c r="A119" s="396">
        <v>52</v>
      </c>
      <c r="B119" s="300" t="s">
        <v>87</v>
      </c>
      <c r="C119" s="398" t="s">
        <v>86</v>
      </c>
      <c r="D119" s="398" t="s">
        <v>66</v>
      </c>
      <c r="E119" s="398">
        <v>1</v>
      </c>
      <c r="F119" s="399">
        <v>58750</v>
      </c>
      <c r="G119" s="399">
        <v>58750</v>
      </c>
    </row>
    <row r="120" spans="1:7" ht="12.75">
      <c r="A120" s="396">
        <v>53</v>
      </c>
      <c r="B120" s="240" t="s">
        <v>254</v>
      </c>
      <c r="C120" s="225">
        <v>40363</v>
      </c>
      <c r="D120" s="226" t="s">
        <v>66</v>
      </c>
      <c r="E120" s="226">
        <v>1</v>
      </c>
      <c r="F120" s="230">
        <v>130289.4</v>
      </c>
      <c r="G120" s="230">
        <v>130289.4</v>
      </c>
    </row>
    <row r="121" spans="1:7" ht="12.75">
      <c r="A121" s="396">
        <v>54</v>
      </c>
      <c r="B121" s="240" t="s">
        <v>253</v>
      </c>
      <c r="C121" s="226" t="s">
        <v>252</v>
      </c>
      <c r="D121" s="226" t="s">
        <v>66</v>
      </c>
      <c r="E121" s="226">
        <v>1</v>
      </c>
      <c r="F121" s="230">
        <v>190112.8</v>
      </c>
      <c r="G121" s="230">
        <v>190112.8</v>
      </c>
    </row>
    <row r="122" spans="1:7" ht="12.75">
      <c r="A122" s="396">
        <v>55</v>
      </c>
      <c r="B122" s="240" t="s">
        <v>251</v>
      </c>
      <c r="C122" s="225">
        <v>40488</v>
      </c>
      <c r="D122" s="226" t="s">
        <v>66</v>
      </c>
      <c r="E122" s="226">
        <v>1</v>
      </c>
      <c r="F122" s="230">
        <v>4500</v>
      </c>
      <c r="G122" s="230">
        <v>4500</v>
      </c>
    </row>
    <row r="123" spans="1:7" ht="12.75">
      <c r="A123" s="396">
        <v>56</v>
      </c>
      <c r="B123" s="240" t="s">
        <v>121</v>
      </c>
      <c r="C123" s="225">
        <v>40493</v>
      </c>
      <c r="D123" s="226" t="s">
        <v>66</v>
      </c>
      <c r="E123" s="226">
        <v>1</v>
      </c>
      <c r="F123" s="230">
        <v>40500</v>
      </c>
      <c r="G123" s="230">
        <v>40500</v>
      </c>
    </row>
    <row r="124" spans="1:7" ht="12.75">
      <c r="A124" s="396">
        <v>57</v>
      </c>
      <c r="B124" s="240" t="s">
        <v>250</v>
      </c>
      <c r="C124" s="226" t="s">
        <v>249</v>
      </c>
      <c r="D124" s="226" t="s">
        <v>66</v>
      </c>
      <c r="E124" s="226">
        <v>1</v>
      </c>
      <c r="F124" s="230">
        <v>40667</v>
      </c>
      <c r="G124" s="230">
        <v>40667</v>
      </c>
    </row>
    <row r="125" spans="1:7" ht="12.75">
      <c r="A125" s="396">
        <v>58</v>
      </c>
      <c r="B125" s="240" t="s">
        <v>248</v>
      </c>
      <c r="C125" s="226" t="s">
        <v>247</v>
      </c>
      <c r="D125" s="226" t="s">
        <v>66</v>
      </c>
      <c r="E125" s="226">
        <v>1</v>
      </c>
      <c r="F125" s="230">
        <v>103310</v>
      </c>
      <c r="G125" s="230">
        <v>103310</v>
      </c>
    </row>
    <row r="126" spans="1:7" ht="12.75">
      <c r="A126" s="396">
        <v>59</v>
      </c>
      <c r="B126" s="240" t="s">
        <v>246</v>
      </c>
      <c r="C126" s="226" t="s">
        <v>245</v>
      </c>
      <c r="D126" s="226" t="s">
        <v>66</v>
      </c>
      <c r="E126" s="226">
        <v>1</v>
      </c>
      <c r="F126" s="230">
        <v>12000</v>
      </c>
      <c r="G126" s="230">
        <v>12000</v>
      </c>
    </row>
    <row r="127" spans="1:7" ht="12.75">
      <c r="A127" s="396">
        <v>60</v>
      </c>
      <c r="B127" s="240" t="s">
        <v>244</v>
      </c>
      <c r="C127" s="226" t="s">
        <v>243</v>
      </c>
      <c r="D127" s="226" t="s">
        <v>66</v>
      </c>
      <c r="E127" s="226">
        <v>1</v>
      </c>
      <c r="F127" s="230">
        <v>10000</v>
      </c>
      <c r="G127" s="230">
        <v>10000</v>
      </c>
    </row>
    <row r="128" spans="1:7" ht="12.75">
      <c r="A128" s="396">
        <v>61</v>
      </c>
      <c r="B128" s="240" t="s">
        <v>242</v>
      </c>
      <c r="C128" s="226" t="s">
        <v>240</v>
      </c>
      <c r="D128" s="226" t="s">
        <v>66</v>
      </c>
      <c r="E128" s="226">
        <v>1</v>
      </c>
      <c r="F128" s="230">
        <v>54167</v>
      </c>
      <c r="G128" s="230">
        <v>54167</v>
      </c>
    </row>
    <row r="129" spans="1:7" ht="12.75">
      <c r="A129" s="396">
        <v>62</v>
      </c>
      <c r="B129" s="300" t="s">
        <v>239</v>
      </c>
      <c r="C129" s="417">
        <v>40560</v>
      </c>
      <c r="D129" s="226" t="s">
        <v>66</v>
      </c>
      <c r="E129" s="401">
        <v>1</v>
      </c>
      <c r="F129" s="399">
        <v>34375</v>
      </c>
      <c r="G129" s="399">
        <v>34375</v>
      </c>
    </row>
    <row r="130" spans="1:7" ht="12.75">
      <c r="A130" s="396">
        <v>63</v>
      </c>
      <c r="B130" s="300" t="s">
        <v>238</v>
      </c>
      <c r="C130" s="417">
        <v>40572</v>
      </c>
      <c r="D130" s="226" t="s">
        <v>66</v>
      </c>
      <c r="E130" s="401">
        <v>1</v>
      </c>
      <c r="F130" s="399">
        <v>75000</v>
      </c>
      <c r="G130" s="399">
        <v>75000</v>
      </c>
    </row>
    <row r="131" spans="1:7" ht="12.75">
      <c r="A131" s="396">
        <v>64</v>
      </c>
      <c r="B131" s="300" t="s">
        <v>237</v>
      </c>
      <c r="C131" s="417">
        <v>40588</v>
      </c>
      <c r="D131" s="226" t="s">
        <v>66</v>
      </c>
      <c r="E131" s="401">
        <v>1</v>
      </c>
      <c r="F131" s="399">
        <v>11567</v>
      </c>
      <c r="G131" s="399">
        <v>11567</v>
      </c>
    </row>
    <row r="132" spans="1:7" ht="12.75">
      <c r="A132" s="396">
        <v>65</v>
      </c>
      <c r="B132" s="300" t="s">
        <v>236</v>
      </c>
      <c r="C132" s="417">
        <v>40596</v>
      </c>
      <c r="D132" s="226" t="s">
        <v>66</v>
      </c>
      <c r="E132" s="401">
        <v>3</v>
      </c>
      <c r="F132" s="399">
        <v>1000</v>
      </c>
      <c r="G132" s="399">
        <v>3000</v>
      </c>
    </row>
    <row r="133" spans="1:7" ht="12.75">
      <c r="A133" s="396">
        <v>66</v>
      </c>
      <c r="B133" s="300" t="s">
        <v>235</v>
      </c>
      <c r="C133" s="417">
        <v>40596</v>
      </c>
      <c r="D133" s="226" t="s">
        <v>66</v>
      </c>
      <c r="E133" s="401">
        <v>2</v>
      </c>
      <c r="F133" s="399">
        <v>1000</v>
      </c>
      <c r="G133" s="399">
        <v>2000</v>
      </c>
    </row>
    <row r="134" spans="1:7" ht="12.75">
      <c r="A134" s="396">
        <v>67</v>
      </c>
      <c r="B134" s="300" t="s">
        <v>234</v>
      </c>
      <c r="C134" s="417">
        <v>40596</v>
      </c>
      <c r="D134" s="226" t="s">
        <v>66</v>
      </c>
      <c r="E134" s="401">
        <v>1</v>
      </c>
      <c r="F134" s="399">
        <v>14000</v>
      </c>
      <c r="G134" s="399">
        <v>14000</v>
      </c>
    </row>
    <row r="135" spans="1:7" ht="12.75">
      <c r="A135" s="396">
        <v>68</v>
      </c>
      <c r="B135" s="300" t="s">
        <v>233</v>
      </c>
      <c r="C135" s="417">
        <v>40596</v>
      </c>
      <c r="D135" s="226" t="s">
        <v>66</v>
      </c>
      <c r="E135" s="401">
        <v>2</v>
      </c>
      <c r="F135" s="399">
        <v>13000</v>
      </c>
      <c r="G135" s="399">
        <v>26000</v>
      </c>
    </row>
    <row r="136" spans="1:7" ht="12.75">
      <c r="A136" s="396">
        <v>69</v>
      </c>
      <c r="B136" s="300" t="s">
        <v>232</v>
      </c>
      <c r="C136" s="417">
        <v>40596</v>
      </c>
      <c r="D136" s="226" t="s">
        <v>66</v>
      </c>
      <c r="E136" s="401">
        <v>2</v>
      </c>
      <c r="F136" s="399">
        <v>14000</v>
      </c>
      <c r="G136" s="399">
        <v>28000</v>
      </c>
    </row>
    <row r="137" spans="1:7" ht="12.75">
      <c r="A137" s="396">
        <v>70</v>
      </c>
      <c r="B137" s="300" t="s">
        <v>231</v>
      </c>
      <c r="C137" s="417">
        <v>40602</v>
      </c>
      <c r="D137" s="226" t="s">
        <v>66</v>
      </c>
      <c r="E137" s="401">
        <v>1</v>
      </c>
      <c r="F137" s="399">
        <v>5130</v>
      </c>
      <c r="G137" s="399">
        <v>5130</v>
      </c>
    </row>
    <row r="138" spans="1:7" ht="12.75">
      <c r="A138" s="396">
        <v>71</v>
      </c>
      <c r="B138" s="300" t="s">
        <v>230</v>
      </c>
      <c r="C138" s="417">
        <v>40644</v>
      </c>
      <c r="D138" s="226" t="s">
        <v>66</v>
      </c>
      <c r="E138" s="401">
        <v>1</v>
      </c>
      <c r="F138" s="399">
        <v>47000</v>
      </c>
      <c r="G138" s="399">
        <v>47000</v>
      </c>
    </row>
    <row r="139" spans="1:7" s="10" customFormat="1" ht="12.75">
      <c r="A139" s="396">
        <v>72</v>
      </c>
      <c r="B139" s="300" t="s">
        <v>228</v>
      </c>
      <c r="C139" s="417">
        <v>40644</v>
      </c>
      <c r="D139" s="226" t="s">
        <v>66</v>
      </c>
      <c r="E139" s="401">
        <v>1</v>
      </c>
      <c r="F139" s="399">
        <v>51166</v>
      </c>
      <c r="G139" s="399">
        <v>51166</v>
      </c>
    </row>
    <row r="140" spans="1:7" ht="12.75">
      <c r="A140" s="396">
        <v>73</v>
      </c>
      <c r="B140" s="300" t="s">
        <v>229</v>
      </c>
      <c r="C140" s="417">
        <v>40652</v>
      </c>
      <c r="D140" s="226" t="s">
        <v>66</v>
      </c>
      <c r="E140" s="401">
        <v>1</v>
      </c>
      <c r="F140" s="399">
        <v>123933</v>
      </c>
      <c r="G140" s="399">
        <v>123933</v>
      </c>
    </row>
    <row r="141" spans="1:7" ht="12.75">
      <c r="A141" s="396">
        <v>74</v>
      </c>
      <c r="B141" s="300" t="s">
        <v>228</v>
      </c>
      <c r="C141" s="417">
        <v>40653</v>
      </c>
      <c r="D141" s="226" t="s">
        <v>66</v>
      </c>
      <c r="E141" s="401">
        <v>1</v>
      </c>
      <c r="F141" s="399">
        <v>58958</v>
      </c>
      <c r="G141" s="399">
        <v>58958</v>
      </c>
    </row>
    <row r="142" spans="1:7" ht="12.75">
      <c r="A142" s="396">
        <v>75</v>
      </c>
      <c r="B142" s="300" t="s">
        <v>227</v>
      </c>
      <c r="C142" s="417">
        <v>40644</v>
      </c>
      <c r="D142" s="226" t="s">
        <v>66</v>
      </c>
      <c r="E142" s="401">
        <v>1</v>
      </c>
      <c r="F142" s="399">
        <v>7917</v>
      </c>
      <c r="G142" s="399">
        <v>7917</v>
      </c>
    </row>
    <row r="143" spans="1:7" ht="12.75">
      <c r="A143" s="396">
        <v>76</v>
      </c>
      <c r="B143" s="300" t="s">
        <v>226</v>
      </c>
      <c r="C143" s="417">
        <v>40873</v>
      </c>
      <c r="D143" s="226" t="s">
        <v>66</v>
      </c>
      <c r="E143" s="401">
        <v>1</v>
      </c>
      <c r="F143" s="399">
        <v>61575</v>
      </c>
      <c r="G143" s="399">
        <v>61575</v>
      </c>
    </row>
    <row r="144" spans="1:7" ht="12.75">
      <c r="A144" s="396">
        <v>77</v>
      </c>
      <c r="B144" s="300" t="s">
        <v>225</v>
      </c>
      <c r="C144" s="417">
        <v>40857</v>
      </c>
      <c r="D144" s="226" t="s">
        <v>66</v>
      </c>
      <c r="E144" s="401">
        <v>1</v>
      </c>
      <c r="F144" s="399">
        <v>11666</v>
      </c>
      <c r="G144" s="399">
        <v>11666</v>
      </c>
    </row>
    <row r="145" spans="1:7" ht="12.75">
      <c r="A145" s="396">
        <v>78</v>
      </c>
      <c r="B145" s="300" t="s">
        <v>224</v>
      </c>
      <c r="C145" s="417">
        <v>40899</v>
      </c>
      <c r="D145" s="226" t="s">
        <v>66</v>
      </c>
      <c r="E145" s="401">
        <v>1</v>
      </c>
      <c r="F145" s="399">
        <v>15000</v>
      </c>
      <c r="G145" s="399">
        <v>15000</v>
      </c>
    </row>
    <row r="146" spans="1:7" ht="12.75">
      <c r="A146" s="396">
        <v>79</v>
      </c>
      <c r="B146" s="300" t="s">
        <v>223</v>
      </c>
      <c r="C146" s="417">
        <v>40901</v>
      </c>
      <c r="D146" s="226" t="s">
        <v>66</v>
      </c>
      <c r="E146" s="401">
        <v>2</v>
      </c>
      <c r="F146" s="399">
        <v>40000</v>
      </c>
      <c r="G146" s="399">
        <v>80000</v>
      </c>
    </row>
    <row r="147" spans="1:7" ht="12.75">
      <c r="A147" s="396">
        <v>80</v>
      </c>
      <c r="B147" s="418" t="s">
        <v>34</v>
      </c>
      <c r="C147" s="404">
        <v>40912</v>
      </c>
      <c r="D147" s="232" t="s">
        <v>66</v>
      </c>
      <c r="E147" s="232">
        <v>1</v>
      </c>
      <c r="F147" s="406">
        <v>36750</v>
      </c>
      <c r="G147" s="406">
        <v>36750</v>
      </c>
    </row>
    <row r="148" spans="1:7" ht="12.75">
      <c r="A148" s="396">
        <v>81</v>
      </c>
      <c r="B148" s="402" t="s">
        <v>35</v>
      </c>
      <c r="C148" s="404">
        <v>40913</v>
      </c>
      <c r="D148" s="232" t="s">
        <v>66</v>
      </c>
      <c r="E148" s="232">
        <v>1</v>
      </c>
      <c r="F148" s="406">
        <v>4166</v>
      </c>
      <c r="G148" s="406">
        <v>4166</v>
      </c>
    </row>
    <row r="149" spans="1:7" ht="25.5">
      <c r="A149" s="396">
        <v>82</v>
      </c>
      <c r="B149" s="402" t="s">
        <v>36</v>
      </c>
      <c r="C149" s="404">
        <v>41073</v>
      </c>
      <c r="D149" s="232" t="s">
        <v>66</v>
      </c>
      <c r="E149" s="232">
        <v>1</v>
      </c>
      <c r="F149" s="406">
        <v>16054</v>
      </c>
      <c r="G149" s="406">
        <v>16054</v>
      </c>
    </row>
    <row r="150" spans="1:7" ht="12.75">
      <c r="A150" s="396">
        <v>83</v>
      </c>
      <c r="B150" s="402" t="s">
        <v>38</v>
      </c>
      <c r="C150" s="404">
        <v>41094</v>
      </c>
      <c r="D150" s="232" t="s">
        <v>66</v>
      </c>
      <c r="E150" s="232">
        <v>1</v>
      </c>
      <c r="F150" s="406">
        <v>94983</v>
      </c>
      <c r="G150" s="406">
        <v>94983</v>
      </c>
    </row>
    <row r="151" spans="1:7" ht="12.75">
      <c r="A151" s="396">
        <v>84</v>
      </c>
      <c r="B151" s="402" t="s">
        <v>39</v>
      </c>
      <c r="C151" s="404">
        <v>41131</v>
      </c>
      <c r="D151" s="232" t="s">
        <v>66</v>
      </c>
      <c r="E151" s="232">
        <v>1</v>
      </c>
      <c r="F151" s="406">
        <v>7500</v>
      </c>
      <c r="G151" s="406">
        <v>7500</v>
      </c>
    </row>
    <row r="152" spans="1:7" ht="12.75">
      <c r="A152" s="396">
        <v>85</v>
      </c>
      <c r="B152" s="402" t="s">
        <v>41</v>
      </c>
      <c r="C152" s="404">
        <v>41161</v>
      </c>
      <c r="D152" s="232" t="s">
        <v>66</v>
      </c>
      <c r="E152" s="232">
        <v>1</v>
      </c>
      <c r="F152" s="406">
        <v>43750</v>
      </c>
      <c r="G152" s="406">
        <v>43750</v>
      </c>
    </row>
    <row r="153" spans="1:7" ht="12.75">
      <c r="A153" s="396">
        <v>86</v>
      </c>
      <c r="B153" s="402" t="s">
        <v>42</v>
      </c>
      <c r="C153" s="404">
        <v>41208</v>
      </c>
      <c r="D153" s="232" t="s">
        <v>66</v>
      </c>
      <c r="E153" s="232">
        <v>1</v>
      </c>
      <c r="F153" s="406">
        <v>15167</v>
      </c>
      <c r="G153" s="406">
        <v>15167</v>
      </c>
    </row>
    <row r="154" spans="1:7" ht="12.75">
      <c r="A154" s="396">
        <v>87</v>
      </c>
      <c r="B154" s="402" t="s">
        <v>43</v>
      </c>
      <c r="C154" s="231">
        <v>41222</v>
      </c>
      <c r="D154" s="232" t="s">
        <v>66</v>
      </c>
      <c r="E154" s="232">
        <v>1</v>
      </c>
      <c r="F154" s="406">
        <v>163000</v>
      </c>
      <c r="G154" s="406">
        <v>163000</v>
      </c>
    </row>
    <row r="155" spans="1:7" ht="12.75">
      <c r="A155" s="396">
        <v>88</v>
      </c>
      <c r="B155" s="402" t="s">
        <v>44</v>
      </c>
      <c r="C155" s="404">
        <v>41235</v>
      </c>
      <c r="D155" s="232" t="s">
        <v>66</v>
      </c>
      <c r="E155" s="232">
        <v>1</v>
      </c>
      <c r="F155" s="406">
        <v>12325</v>
      </c>
      <c r="G155" s="406">
        <v>12325</v>
      </c>
    </row>
    <row r="156" spans="1:7" ht="12.75">
      <c r="A156" s="396">
        <v>89</v>
      </c>
      <c r="B156" s="402" t="s">
        <v>46</v>
      </c>
      <c r="C156" s="404">
        <v>41238</v>
      </c>
      <c r="D156" s="232" t="s">
        <v>66</v>
      </c>
      <c r="E156" s="232">
        <v>1</v>
      </c>
      <c r="F156" s="406">
        <v>1333</v>
      </c>
      <c r="G156" s="406">
        <v>1333</v>
      </c>
    </row>
    <row r="157" spans="1:7" ht="12.75">
      <c r="A157" s="396">
        <v>90</v>
      </c>
      <c r="B157" s="402" t="s">
        <v>47</v>
      </c>
      <c r="C157" s="404">
        <v>41238</v>
      </c>
      <c r="D157" s="232" t="s">
        <v>66</v>
      </c>
      <c r="E157" s="232">
        <v>1</v>
      </c>
      <c r="F157" s="406">
        <v>1542</v>
      </c>
      <c r="G157" s="406">
        <v>1542</v>
      </c>
    </row>
    <row r="158" spans="1:7" ht="12.75">
      <c r="A158" s="396">
        <v>91</v>
      </c>
      <c r="B158" s="402" t="s">
        <v>45</v>
      </c>
      <c r="C158" s="404">
        <v>41239</v>
      </c>
      <c r="D158" s="232" t="s">
        <v>66</v>
      </c>
      <c r="E158" s="232">
        <v>1</v>
      </c>
      <c r="F158" s="406">
        <v>7583</v>
      </c>
      <c r="G158" s="406">
        <v>7583</v>
      </c>
    </row>
    <row r="159" spans="1:7" ht="12.75">
      <c r="A159" s="396">
        <v>92</v>
      </c>
      <c r="B159" s="300" t="s">
        <v>798</v>
      </c>
      <c r="C159" s="404">
        <v>41303</v>
      </c>
      <c r="D159" s="398" t="s">
        <v>66</v>
      </c>
      <c r="E159" s="300">
        <v>1</v>
      </c>
      <c r="F159" s="406">
        <v>28250</v>
      </c>
      <c r="G159" s="406">
        <v>28250</v>
      </c>
    </row>
    <row r="160" spans="1:7" ht="12.75">
      <c r="A160" s="396">
        <v>93</v>
      </c>
      <c r="B160" s="300" t="s">
        <v>797</v>
      </c>
      <c r="C160" s="404">
        <v>41303</v>
      </c>
      <c r="D160" s="398" t="s">
        <v>66</v>
      </c>
      <c r="E160" s="300">
        <v>1</v>
      </c>
      <c r="F160" s="406">
        <v>52416.67</v>
      </c>
      <c r="G160" s="406">
        <v>52416.67</v>
      </c>
    </row>
    <row r="161" spans="1:7" ht="12.75">
      <c r="A161" s="396">
        <v>94</v>
      </c>
      <c r="B161" s="300" t="s">
        <v>796</v>
      </c>
      <c r="C161" s="404">
        <v>41303</v>
      </c>
      <c r="D161" s="398" t="s">
        <v>66</v>
      </c>
      <c r="E161" s="300">
        <v>1</v>
      </c>
      <c r="F161" s="406">
        <v>8750</v>
      </c>
      <c r="G161" s="406">
        <v>8750</v>
      </c>
    </row>
    <row r="162" spans="1:7" ht="12.75">
      <c r="A162" s="396">
        <v>95</v>
      </c>
      <c r="B162" s="300" t="s">
        <v>792</v>
      </c>
      <c r="C162" s="404">
        <v>41303</v>
      </c>
      <c r="D162" s="398" t="s">
        <v>66</v>
      </c>
      <c r="E162" s="300">
        <v>1</v>
      </c>
      <c r="F162" s="406">
        <v>1333.33</v>
      </c>
      <c r="G162" s="406">
        <v>1333.33</v>
      </c>
    </row>
    <row r="163" spans="1:7" ht="12.75">
      <c r="A163" s="396">
        <v>96</v>
      </c>
      <c r="B163" s="300" t="s">
        <v>795</v>
      </c>
      <c r="C163" s="404">
        <v>41303</v>
      </c>
      <c r="D163" s="398" t="s">
        <v>66</v>
      </c>
      <c r="E163" s="300">
        <v>1</v>
      </c>
      <c r="F163" s="406">
        <v>17500</v>
      </c>
      <c r="G163" s="406">
        <v>17500</v>
      </c>
    </row>
    <row r="164" spans="1:7" ht="12.75">
      <c r="A164" s="396">
        <v>97</v>
      </c>
      <c r="B164" s="300" t="s">
        <v>794</v>
      </c>
      <c r="C164" s="404">
        <v>41326</v>
      </c>
      <c r="D164" s="398" t="s">
        <v>66</v>
      </c>
      <c r="E164" s="300">
        <v>1</v>
      </c>
      <c r="F164" s="406">
        <v>2733.33</v>
      </c>
      <c r="G164" s="406">
        <v>2733.33</v>
      </c>
    </row>
    <row r="165" spans="1:7" ht="12.75">
      <c r="A165" s="396">
        <v>98</v>
      </c>
      <c r="B165" s="300" t="s">
        <v>793</v>
      </c>
      <c r="C165" s="404">
        <v>41326</v>
      </c>
      <c r="D165" s="398" t="s">
        <v>66</v>
      </c>
      <c r="E165" s="300">
        <v>1</v>
      </c>
      <c r="F165" s="406">
        <v>5337.5</v>
      </c>
      <c r="G165" s="406">
        <v>5337.5</v>
      </c>
    </row>
    <row r="166" spans="1:7" ht="12.75">
      <c r="A166" s="396">
        <v>99</v>
      </c>
      <c r="B166" s="300" t="s">
        <v>792</v>
      </c>
      <c r="C166" s="404">
        <v>41326</v>
      </c>
      <c r="D166" s="398" t="s">
        <v>66</v>
      </c>
      <c r="E166" s="300">
        <v>1</v>
      </c>
      <c r="F166" s="406">
        <v>1345.83</v>
      </c>
      <c r="G166" s="406">
        <v>1345.83</v>
      </c>
    </row>
    <row r="167" spans="1:7" ht="12.75">
      <c r="A167" s="396">
        <v>100</v>
      </c>
      <c r="B167" s="300" t="s">
        <v>238</v>
      </c>
      <c r="C167" s="404">
        <v>41367</v>
      </c>
      <c r="D167" s="398" t="s">
        <v>66</v>
      </c>
      <c r="E167" s="300">
        <v>1</v>
      </c>
      <c r="F167" s="406">
        <v>105000</v>
      </c>
      <c r="G167" s="406">
        <v>105000</v>
      </c>
    </row>
    <row r="168" spans="1:7" ht="12.75">
      <c r="A168" s="396">
        <v>101</v>
      </c>
      <c r="B168" s="300" t="s">
        <v>115</v>
      </c>
      <c r="C168" s="404">
        <v>41367</v>
      </c>
      <c r="D168" s="398" t="s">
        <v>66</v>
      </c>
      <c r="E168" s="300">
        <v>1</v>
      </c>
      <c r="F168" s="406">
        <v>24833.33</v>
      </c>
      <c r="G168" s="406">
        <v>24833.33</v>
      </c>
    </row>
    <row r="169" spans="1:7" ht="12.75">
      <c r="A169" s="396">
        <v>102</v>
      </c>
      <c r="B169" s="300" t="s">
        <v>791</v>
      </c>
      <c r="C169" s="404">
        <v>41450</v>
      </c>
      <c r="D169" s="398" t="s">
        <v>66</v>
      </c>
      <c r="E169" s="300">
        <v>1</v>
      </c>
      <c r="F169" s="406">
        <v>16800</v>
      </c>
      <c r="G169" s="406">
        <v>16800</v>
      </c>
    </row>
    <row r="170" spans="1:7" ht="12.75">
      <c r="A170" s="396">
        <v>103</v>
      </c>
      <c r="B170" s="300" t="s">
        <v>105</v>
      </c>
      <c r="C170" s="404">
        <v>41536</v>
      </c>
      <c r="D170" s="398" t="s">
        <v>66</v>
      </c>
      <c r="E170" s="300">
        <v>1</v>
      </c>
      <c r="F170" s="406">
        <v>63000</v>
      </c>
      <c r="G170" s="406">
        <v>63000</v>
      </c>
    </row>
    <row r="171" spans="1:7" ht="12.75">
      <c r="A171" s="396">
        <v>104</v>
      </c>
      <c r="B171" s="300" t="s">
        <v>790</v>
      </c>
      <c r="C171" s="404">
        <v>41588</v>
      </c>
      <c r="D171" s="398" t="s">
        <v>66</v>
      </c>
      <c r="E171" s="300">
        <v>1</v>
      </c>
      <c r="F171" s="406">
        <v>5157.5</v>
      </c>
      <c r="G171" s="406">
        <v>5157.5</v>
      </c>
    </row>
    <row r="172" spans="1:7" ht="12.75">
      <c r="A172" s="396">
        <v>105</v>
      </c>
      <c r="B172" s="300" t="s">
        <v>789</v>
      </c>
      <c r="C172" s="404">
        <v>41627</v>
      </c>
      <c r="D172" s="398" t="s">
        <v>66</v>
      </c>
      <c r="E172" s="300">
        <v>1</v>
      </c>
      <c r="F172" s="406">
        <v>16800</v>
      </c>
      <c r="G172" s="406">
        <v>16800</v>
      </c>
    </row>
    <row r="173" spans="1:7" ht="12.75">
      <c r="A173" s="396">
        <v>106</v>
      </c>
      <c r="B173" s="433" t="s">
        <v>875</v>
      </c>
      <c r="C173" s="419">
        <v>41979</v>
      </c>
      <c r="D173" s="398" t="s">
        <v>66</v>
      </c>
      <c r="E173" s="300">
        <v>1</v>
      </c>
      <c r="F173" s="410">
        <v>6700</v>
      </c>
      <c r="G173" s="410">
        <v>6700</v>
      </c>
    </row>
    <row r="174" spans="1:7" ht="12.75">
      <c r="A174" s="215"/>
      <c r="B174" s="238" t="s">
        <v>3</v>
      </c>
      <c r="C174" s="222"/>
      <c r="D174" s="222"/>
      <c r="E174" s="222"/>
      <c r="F174" s="234"/>
      <c r="G174" s="301">
        <f>SUM(G68:G173)</f>
        <v>5285225.6899999995</v>
      </c>
    </row>
    <row r="175" spans="1:7" ht="12.75">
      <c r="A175" s="216"/>
      <c r="B175" s="239"/>
      <c r="C175" s="227"/>
      <c r="D175" s="227"/>
      <c r="E175" s="227"/>
      <c r="F175" s="235"/>
      <c r="G175" s="302"/>
    </row>
    <row r="176" spans="1:7" ht="12.75">
      <c r="A176" s="214" t="s">
        <v>788</v>
      </c>
      <c r="B176" s="213"/>
      <c r="C176" s="221"/>
      <c r="D176" s="221"/>
      <c r="E176" s="221"/>
      <c r="F176" s="217"/>
      <c r="G176" s="217"/>
    </row>
    <row r="177" spans="1:7" ht="12.75">
      <c r="A177" s="396">
        <v>1</v>
      </c>
      <c r="B177" s="300" t="s">
        <v>85</v>
      </c>
      <c r="C177" s="398" t="s">
        <v>84</v>
      </c>
      <c r="D177" s="398" t="s">
        <v>66</v>
      </c>
      <c r="E177" s="398">
        <v>1</v>
      </c>
      <c r="F177" s="399">
        <v>37000</v>
      </c>
      <c r="G177" s="399">
        <v>37000</v>
      </c>
    </row>
    <row r="178" spans="1:7" ht="12.75">
      <c r="A178" s="396">
        <v>2</v>
      </c>
      <c r="B178" s="300" t="s">
        <v>83</v>
      </c>
      <c r="C178" s="398" t="s">
        <v>80</v>
      </c>
      <c r="D178" s="398" t="s">
        <v>66</v>
      </c>
      <c r="E178" s="398">
        <v>3</v>
      </c>
      <c r="F178" s="399">
        <v>5000</v>
      </c>
      <c r="G178" s="399">
        <v>15000</v>
      </c>
    </row>
    <row r="179" spans="1:7" ht="12.75">
      <c r="A179" s="396">
        <v>3</v>
      </c>
      <c r="B179" s="300" t="s">
        <v>82</v>
      </c>
      <c r="C179" s="398" t="s">
        <v>80</v>
      </c>
      <c r="D179" s="398" t="s">
        <v>66</v>
      </c>
      <c r="E179" s="398">
        <v>2</v>
      </c>
      <c r="F179" s="399">
        <v>15000</v>
      </c>
      <c r="G179" s="399">
        <v>30000</v>
      </c>
    </row>
    <row r="180" spans="1:7" ht="12.75">
      <c r="A180" s="396">
        <v>4</v>
      </c>
      <c r="B180" s="300" t="s">
        <v>81</v>
      </c>
      <c r="C180" s="398" t="s">
        <v>80</v>
      </c>
      <c r="D180" s="398" t="s">
        <v>66</v>
      </c>
      <c r="E180" s="398">
        <v>2</v>
      </c>
      <c r="F180" s="399">
        <v>24000</v>
      </c>
      <c r="G180" s="399">
        <v>48000</v>
      </c>
    </row>
    <row r="181" spans="1:7" ht="12.75">
      <c r="A181" s="396">
        <v>5</v>
      </c>
      <c r="B181" s="300" t="s">
        <v>79</v>
      </c>
      <c r="C181" s="398" t="s">
        <v>80</v>
      </c>
      <c r="D181" s="398" t="s">
        <v>66</v>
      </c>
      <c r="E181" s="398">
        <v>2</v>
      </c>
      <c r="F181" s="399">
        <v>21000</v>
      </c>
      <c r="G181" s="399">
        <v>42000</v>
      </c>
    </row>
    <row r="182" spans="1:7" ht="12.75">
      <c r="A182" s="396">
        <v>6</v>
      </c>
      <c r="B182" s="300" t="s">
        <v>79</v>
      </c>
      <c r="C182" s="398" t="s">
        <v>77</v>
      </c>
      <c r="D182" s="398" t="s">
        <v>66</v>
      </c>
      <c r="E182" s="398">
        <v>1</v>
      </c>
      <c r="F182" s="399">
        <v>70000</v>
      </c>
      <c r="G182" s="399">
        <v>70000</v>
      </c>
    </row>
    <row r="183" spans="1:15" ht="12.75">
      <c r="A183" s="396">
        <v>7</v>
      </c>
      <c r="B183" s="300" t="s">
        <v>78</v>
      </c>
      <c r="C183" s="398" t="s">
        <v>77</v>
      </c>
      <c r="D183" s="398" t="s">
        <v>66</v>
      </c>
      <c r="E183" s="398">
        <v>3</v>
      </c>
      <c r="F183" s="399">
        <v>20000</v>
      </c>
      <c r="G183" s="399">
        <v>60000</v>
      </c>
      <c r="J183" s="277"/>
      <c r="K183" s="281"/>
      <c r="L183" s="277"/>
      <c r="M183" s="276"/>
      <c r="N183" s="276"/>
      <c r="O183" s="280"/>
    </row>
    <row r="184" spans="1:15" ht="12.75">
      <c r="A184" s="396">
        <v>8</v>
      </c>
      <c r="B184" s="300" t="s">
        <v>76</v>
      </c>
      <c r="C184" s="398" t="s">
        <v>75</v>
      </c>
      <c r="D184" s="398" t="s">
        <v>66</v>
      </c>
      <c r="E184" s="398">
        <v>1</v>
      </c>
      <c r="F184" s="399">
        <v>50000</v>
      </c>
      <c r="G184" s="399">
        <v>50000</v>
      </c>
      <c r="J184" s="277"/>
      <c r="K184" s="281"/>
      <c r="L184" s="277"/>
      <c r="M184" s="276"/>
      <c r="N184" s="276"/>
      <c r="O184" s="280"/>
    </row>
    <row r="185" spans="1:15" ht="12.75">
      <c r="A185" s="396">
        <v>9</v>
      </c>
      <c r="B185" s="300" t="s">
        <v>74</v>
      </c>
      <c r="C185" s="398" t="s">
        <v>73</v>
      </c>
      <c r="D185" s="398" t="s">
        <v>66</v>
      </c>
      <c r="E185" s="398">
        <v>4</v>
      </c>
      <c r="F185" s="399">
        <v>10036</v>
      </c>
      <c r="G185" s="399">
        <v>40144</v>
      </c>
      <c r="J185" s="277"/>
      <c r="K185" s="281"/>
      <c r="L185" s="277"/>
      <c r="M185" s="276"/>
      <c r="N185" s="276"/>
      <c r="O185" s="280"/>
    </row>
    <row r="186" spans="1:7" ht="12.75">
      <c r="A186" s="396">
        <v>10</v>
      </c>
      <c r="B186" s="300" t="s">
        <v>72</v>
      </c>
      <c r="C186" s="398" t="s">
        <v>71</v>
      </c>
      <c r="D186" s="398" t="s">
        <v>66</v>
      </c>
      <c r="E186" s="398">
        <v>1</v>
      </c>
      <c r="F186" s="399">
        <v>2500</v>
      </c>
      <c r="G186" s="399">
        <v>2500</v>
      </c>
    </row>
    <row r="187" spans="1:7" ht="12.75">
      <c r="A187" s="396">
        <v>11</v>
      </c>
      <c r="B187" s="300" t="s">
        <v>70</v>
      </c>
      <c r="C187" s="398" t="s">
        <v>69</v>
      </c>
      <c r="D187" s="398" t="s">
        <v>66</v>
      </c>
      <c r="E187" s="398">
        <v>3</v>
      </c>
      <c r="F187" s="399">
        <v>53267</v>
      </c>
      <c r="G187" s="399">
        <v>159801</v>
      </c>
    </row>
    <row r="188" spans="1:7" ht="12.75">
      <c r="A188" s="396">
        <v>12</v>
      </c>
      <c r="B188" s="300" t="s">
        <v>68</v>
      </c>
      <c r="C188" s="398" t="s">
        <v>67</v>
      </c>
      <c r="D188" s="398" t="s">
        <v>66</v>
      </c>
      <c r="E188" s="398">
        <v>1</v>
      </c>
      <c r="F188" s="399">
        <v>12083</v>
      </c>
      <c r="G188" s="399">
        <v>12083</v>
      </c>
    </row>
    <row r="189" spans="1:7" ht="12.75">
      <c r="A189" s="224">
        <v>13</v>
      </c>
      <c r="B189" s="240" t="s">
        <v>241</v>
      </c>
      <c r="C189" s="226" t="s">
        <v>240</v>
      </c>
      <c r="D189" s="226" t="s">
        <v>66</v>
      </c>
      <c r="E189" s="226">
        <v>1</v>
      </c>
      <c r="F189" s="230">
        <v>5834</v>
      </c>
      <c r="G189" s="230">
        <v>5834</v>
      </c>
    </row>
    <row r="190" spans="1:7" ht="12.75">
      <c r="A190" s="396">
        <v>14</v>
      </c>
      <c r="B190" s="407" t="s">
        <v>33</v>
      </c>
      <c r="C190" s="236">
        <v>41090</v>
      </c>
      <c r="D190" s="232" t="s">
        <v>66</v>
      </c>
      <c r="E190" s="232">
        <v>1</v>
      </c>
      <c r="F190" s="420">
        <v>115000</v>
      </c>
      <c r="G190" s="420">
        <v>115000</v>
      </c>
    </row>
    <row r="191" spans="1:7" ht="12.75">
      <c r="A191" s="224">
        <v>15</v>
      </c>
      <c r="B191" s="407" t="s">
        <v>37</v>
      </c>
      <c r="C191" s="236">
        <v>41090</v>
      </c>
      <c r="D191" s="232" t="s">
        <v>66</v>
      </c>
      <c r="E191" s="232">
        <v>1</v>
      </c>
      <c r="F191" s="420">
        <v>130000</v>
      </c>
      <c r="G191" s="420">
        <v>130000</v>
      </c>
    </row>
    <row r="192" spans="1:7" ht="12.75">
      <c r="A192" s="396">
        <v>16</v>
      </c>
      <c r="B192" s="300" t="s">
        <v>83</v>
      </c>
      <c r="C192" s="236">
        <v>41355</v>
      </c>
      <c r="D192" s="232" t="s">
        <v>66</v>
      </c>
      <c r="E192" s="232">
        <v>5</v>
      </c>
      <c r="F192" s="230">
        <v>2700</v>
      </c>
      <c r="G192" s="230">
        <f>E192*F192</f>
        <v>13500</v>
      </c>
    </row>
    <row r="193" spans="1:7" ht="12.75">
      <c r="A193" s="224">
        <v>17</v>
      </c>
      <c r="B193" s="300" t="s">
        <v>85</v>
      </c>
      <c r="C193" s="236">
        <v>41355</v>
      </c>
      <c r="D193" s="232" t="s">
        <v>66</v>
      </c>
      <c r="E193" s="232">
        <v>1</v>
      </c>
      <c r="F193" s="230">
        <v>13500</v>
      </c>
      <c r="G193" s="230">
        <f>E193*F193</f>
        <v>13500</v>
      </c>
    </row>
    <row r="194" spans="1:7" ht="12.75">
      <c r="A194" s="396">
        <v>18</v>
      </c>
      <c r="B194" s="300" t="s">
        <v>82</v>
      </c>
      <c r="C194" s="236">
        <v>41355</v>
      </c>
      <c r="D194" s="232" t="s">
        <v>66</v>
      </c>
      <c r="E194" s="232">
        <v>2</v>
      </c>
      <c r="F194" s="230">
        <v>10000</v>
      </c>
      <c r="G194" s="230">
        <f>E194*F194</f>
        <v>20000</v>
      </c>
    </row>
    <row r="195" spans="1:7" ht="12.75">
      <c r="A195" s="224">
        <v>19</v>
      </c>
      <c r="B195" s="421" t="s">
        <v>876</v>
      </c>
      <c r="C195" s="419">
        <v>41722</v>
      </c>
      <c r="D195" s="232" t="s">
        <v>66</v>
      </c>
      <c r="E195" s="421">
        <v>1</v>
      </c>
      <c r="F195" s="420">
        <v>150000</v>
      </c>
      <c r="G195" s="420">
        <v>150000</v>
      </c>
    </row>
    <row r="196" spans="1:7" ht="12.75">
      <c r="A196" s="396">
        <v>20</v>
      </c>
      <c r="B196" s="421" t="s">
        <v>877</v>
      </c>
      <c r="C196" s="419">
        <v>41756</v>
      </c>
      <c r="D196" s="232" t="s">
        <v>66</v>
      </c>
      <c r="E196" s="421">
        <v>1</v>
      </c>
      <c r="F196" s="230">
        <v>13991.67</v>
      </c>
      <c r="G196" s="230">
        <v>13991.67</v>
      </c>
    </row>
    <row r="197" spans="1:7" ht="12.75">
      <c r="A197" s="224">
        <v>21</v>
      </c>
      <c r="B197" s="421" t="s">
        <v>878</v>
      </c>
      <c r="C197" s="419">
        <v>41882</v>
      </c>
      <c r="D197" s="232" t="s">
        <v>66</v>
      </c>
      <c r="E197" s="421">
        <v>1</v>
      </c>
      <c r="F197" s="420">
        <v>70750</v>
      </c>
      <c r="G197" s="420">
        <v>70750</v>
      </c>
    </row>
    <row r="198" spans="1:7" ht="12.75">
      <c r="A198" s="215"/>
      <c r="B198" s="238" t="s">
        <v>3</v>
      </c>
      <c r="C198" s="222"/>
      <c r="D198" s="222"/>
      <c r="E198" s="222"/>
      <c r="F198" s="234"/>
      <c r="G198" s="301">
        <f>SUM(G177:G197)</f>
        <v>1099103.67</v>
      </c>
    </row>
  </sheetData>
  <sheetProtection/>
  <printOptions/>
  <pageMargins left="0.41" right="0.42" top="0.6" bottom="0.6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8.57421875" style="0" customWidth="1"/>
    <col min="4" max="4" width="10.421875" style="0" customWidth="1"/>
    <col min="5" max="8" width="13.140625" style="0" customWidth="1"/>
    <col min="9" max="9" width="12.28125" style="0" customWidth="1"/>
    <col min="11" max="11" width="12.8515625" style="0" bestFit="1" customWidth="1"/>
    <col min="12" max="12" width="11.28125" style="0" bestFit="1" customWidth="1"/>
  </cols>
  <sheetData>
    <row r="1" spans="1:9" ht="12.75">
      <c r="A1" s="327"/>
      <c r="B1" s="327"/>
      <c r="C1" s="328"/>
      <c r="D1" s="328"/>
      <c r="E1" s="328"/>
      <c r="F1" s="328"/>
      <c r="G1" s="328"/>
      <c r="H1" s="328"/>
      <c r="I1" s="328"/>
    </row>
    <row r="2" spans="1:9" ht="12.75">
      <c r="A2" s="329" t="s">
        <v>4</v>
      </c>
      <c r="B2" s="330"/>
      <c r="C2" s="330"/>
      <c r="D2" s="330"/>
      <c r="E2" s="328"/>
      <c r="F2" s="328"/>
      <c r="G2" s="328"/>
      <c r="H2" s="328"/>
      <c r="I2" s="328"/>
    </row>
    <row r="3" spans="1:9" ht="12.75">
      <c r="A3" s="331" t="s">
        <v>5</v>
      </c>
      <c r="B3" s="330"/>
      <c r="C3" s="330"/>
      <c r="D3" s="330"/>
      <c r="E3" s="328"/>
      <c r="F3" s="328"/>
      <c r="G3" s="328"/>
      <c r="H3" s="328"/>
      <c r="I3" s="328"/>
    </row>
    <row r="4" spans="1:9" ht="12.75">
      <c r="A4" s="330"/>
      <c r="B4" s="330"/>
      <c r="C4" s="330"/>
      <c r="D4" s="330"/>
      <c r="E4" s="328"/>
      <c r="F4" s="328"/>
      <c r="G4" s="328"/>
      <c r="H4" s="328"/>
      <c r="I4" s="328"/>
    </row>
    <row r="5" spans="1:9" ht="12.75">
      <c r="A5" s="330"/>
      <c r="B5" s="332" t="s">
        <v>815</v>
      </c>
      <c r="C5" s="330"/>
      <c r="D5" s="327"/>
      <c r="E5" s="328"/>
      <c r="F5" s="328"/>
      <c r="G5" s="328"/>
      <c r="H5" s="328"/>
      <c r="I5" s="328"/>
    </row>
    <row r="6" spans="1:9" ht="12.75">
      <c r="A6" s="330"/>
      <c r="B6" s="330" t="s">
        <v>6</v>
      </c>
      <c r="C6" s="330"/>
      <c r="D6" s="328"/>
      <c r="E6" s="328"/>
      <c r="F6" s="328"/>
      <c r="G6" s="328"/>
      <c r="H6" s="328"/>
      <c r="I6" s="328"/>
    </row>
    <row r="7" spans="1:9" ht="12.75">
      <c r="A7" s="327"/>
      <c r="B7" s="327"/>
      <c r="C7" s="328"/>
      <c r="D7" s="328"/>
      <c r="E7" s="328"/>
      <c r="F7" s="328"/>
      <c r="G7" s="328"/>
      <c r="H7" s="328"/>
      <c r="I7" s="328"/>
    </row>
    <row r="8" spans="1:9" ht="38.25">
      <c r="A8" s="327"/>
      <c r="B8" s="333"/>
      <c r="C8" s="334" t="s">
        <v>816</v>
      </c>
      <c r="D8" s="335" t="s">
        <v>817</v>
      </c>
      <c r="E8" s="335" t="s">
        <v>818</v>
      </c>
      <c r="F8" s="335" t="s">
        <v>819</v>
      </c>
      <c r="G8" s="335" t="s">
        <v>820</v>
      </c>
      <c r="H8" s="335" t="s">
        <v>821</v>
      </c>
      <c r="I8" s="335" t="s">
        <v>822</v>
      </c>
    </row>
    <row r="9" spans="1:9" ht="12.75">
      <c r="A9" s="327"/>
      <c r="B9" s="336" t="s">
        <v>823</v>
      </c>
      <c r="C9" s="337"/>
      <c r="D9" s="338"/>
      <c r="E9" s="338"/>
      <c r="F9" s="338"/>
      <c r="G9" s="338"/>
      <c r="H9" s="338"/>
      <c r="I9" s="338"/>
    </row>
    <row r="10" spans="1:9" ht="12.75" hidden="1">
      <c r="A10" s="327"/>
      <c r="B10" s="339" t="s">
        <v>824</v>
      </c>
      <c r="C10" s="340">
        <v>0</v>
      </c>
      <c r="D10" s="340">
        <v>0</v>
      </c>
      <c r="E10" s="340">
        <v>8150718</v>
      </c>
      <c r="F10" s="340">
        <v>3960899</v>
      </c>
      <c r="G10" s="340">
        <v>566528</v>
      </c>
      <c r="H10" s="340">
        <v>3000000</v>
      </c>
      <c r="I10" s="340">
        <v>15678145</v>
      </c>
    </row>
    <row r="11" spans="1:9" ht="12.75" hidden="1">
      <c r="A11" s="327"/>
      <c r="B11" s="341" t="s">
        <v>825</v>
      </c>
      <c r="C11" s="342">
        <v>0</v>
      </c>
      <c r="D11" s="343">
        <v>0</v>
      </c>
      <c r="E11" s="343">
        <v>7717610</v>
      </c>
      <c r="F11" s="342">
        <v>147383</v>
      </c>
      <c r="G11" s="343">
        <v>0</v>
      </c>
      <c r="H11" s="343">
        <v>0</v>
      </c>
      <c r="I11" s="343">
        <v>7864993</v>
      </c>
    </row>
    <row r="12" spans="1:9" ht="12.75" hidden="1">
      <c r="A12" s="327"/>
      <c r="B12" s="344" t="s">
        <v>826</v>
      </c>
      <c r="C12" s="345">
        <v>0</v>
      </c>
      <c r="D12" s="345">
        <v>0</v>
      </c>
      <c r="E12" s="345">
        <v>-2571681</v>
      </c>
      <c r="F12" s="346">
        <v>0</v>
      </c>
      <c r="G12" s="346">
        <v>0</v>
      </c>
      <c r="H12" s="346">
        <v>0</v>
      </c>
      <c r="I12" s="345">
        <v>-2571681</v>
      </c>
    </row>
    <row r="13" spans="1:9" ht="12.75">
      <c r="A13" s="327"/>
      <c r="B13" s="339" t="s">
        <v>827</v>
      </c>
      <c r="C13" s="340">
        <v>0</v>
      </c>
      <c r="D13" s="340">
        <v>0</v>
      </c>
      <c r="E13" s="340">
        <v>13296647</v>
      </c>
      <c r="F13" s="340">
        <v>4108282</v>
      </c>
      <c r="G13" s="340">
        <v>566528</v>
      </c>
      <c r="H13" s="340">
        <v>3000000</v>
      </c>
      <c r="I13" s="340">
        <v>20971457</v>
      </c>
    </row>
    <row r="14" spans="1:9" ht="12.75">
      <c r="A14" s="327"/>
      <c r="B14" s="341" t="s">
        <v>825</v>
      </c>
      <c r="C14" s="347">
        <v>0</v>
      </c>
      <c r="D14" s="347">
        <v>0</v>
      </c>
      <c r="E14" s="347">
        <v>0</v>
      </c>
      <c r="F14" s="347">
        <v>585546.2</v>
      </c>
      <c r="G14" s="347">
        <v>5834</v>
      </c>
      <c r="H14" s="347">
        <v>0</v>
      </c>
      <c r="I14" s="347">
        <v>591380.2</v>
      </c>
    </row>
    <row r="15" spans="1:9" ht="12.75">
      <c r="A15" s="327"/>
      <c r="B15" s="344" t="s">
        <v>826</v>
      </c>
      <c r="C15" s="348">
        <v>0</v>
      </c>
      <c r="D15" s="348">
        <v>0</v>
      </c>
      <c r="E15" s="348">
        <v>-1750000</v>
      </c>
      <c r="F15" s="348">
        <v>0</v>
      </c>
      <c r="G15" s="348">
        <v>0</v>
      </c>
      <c r="H15" s="348">
        <v>0</v>
      </c>
      <c r="I15" s="348">
        <v>-1750000</v>
      </c>
    </row>
    <row r="16" spans="1:9" ht="12.75">
      <c r="A16" s="327"/>
      <c r="B16" s="339" t="s">
        <v>828</v>
      </c>
      <c r="C16" s="340">
        <v>0</v>
      </c>
      <c r="D16" s="340">
        <v>0</v>
      </c>
      <c r="E16" s="340">
        <v>11546647</v>
      </c>
      <c r="F16" s="340">
        <v>4693828.2</v>
      </c>
      <c r="G16" s="340">
        <v>572362</v>
      </c>
      <c r="H16" s="340">
        <v>3000000</v>
      </c>
      <c r="I16" s="340">
        <v>19812837.2</v>
      </c>
    </row>
    <row r="17" spans="1:9" ht="12.75">
      <c r="A17" s="327"/>
      <c r="B17" s="341" t="s">
        <v>825</v>
      </c>
      <c r="C17" s="347">
        <v>0</v>
      </c>
      <c r="D17" s="347">
        <v>0</v>
      </c>
      <c r="E17" s="347">
        <v>4447639</v>
      </c>
      <c r="F17" s="347">
        <v>656287</v>
      </c>
      <c r="G17" s="347">
        <v>0</v>
      </c>
      <c r="H17" s="347">
        <v>0</v>
      </c>
      <c r="I17" s="347">
        <v>5103926</v>
      </c>
    </row>
    <row r="18" spans="1:9" ht="12.75">
      <c r="A18" s="327"/>
      <c r="B18" s="344" t="s">
        <v>826</v>
      </c>
      <c r="C18" s="349">
        <v>0</v>
      </c>
      <c r="D18" s="349">
        <v>0</v>
      </c>
      <c r="E18" s="349">
        <v>-2250000</v>
      </c>
      <c r="F18" s="349">
        <v>0</v>
      </c>
      <c r="G18" s="349">
        <v>0</v>
      </c>
      <c r="H18" s="349">
        <v>0</v>
      </c>
      <c r="I18" s="348">
        <v>-2250000</v>
      </c>
    </row>
    <row r="19" spans="1:9" ht="12.75">
      <c r="A19" s="327"/>
      <c r="B19" s="339" t="s">
        <v>829</v>
      </c>
      <c r="C19" s="340">
        <v>0</v>
      </c>
      <c r="D19" s="340">
        <v>0</v>
      </c>
      <c r="E19" s="340">
        <v>13744286</v>
      </c>
      <c r="F19" s="340">
        <v>5350115.2</v>
      </c>
      <c r="G19" s="340">
        <v>572362</v>
      </c>
      <c r="H19" s="340">
        <v>3000000</v>
      </c>
      <c r="I19" s="340">
        <v>22666763.2</v>
      </c>
    </row>
    <row r="20" spans="1:9" ht="12.75">
      <c r="A20" s="327"/>
      <c r="B20" s="341" t="s">
        <v>825</v>
      </c>
      <c r="C20" s="347">
        <v>0</v>
      </c>
      <c r="D20" s="347">
        <v>0</v>
      </c>
      <c r="E20" s="347">
        <v>1147090.39</v>
      </c>
      <c r="F20" s="347">
        <v>404153</v>
      </c>
      <c r="G20" s="347">
        <v>245000</v>
      </c>
      <c r="H20" s="347">
        <v>0</v>
      </c>
      <c r="I20" s="347">
        <v>1796243.39</v>
      </c>
    </row>
    <row r="21" spans="1:9" ht="12.75">
      <c r="A21" s="327"/>
      <c r="B21" s="344" t="s">
        <v>826</v>
      </c>
      <c r="C21" s="349">
        <v>0</v>
      </c>
      <c r="D21" s="349">
        <v>0</v>
      </c>
      <c r="E21" s="349">
        <v>0</v>
      </c>
      <c r="F21" s="349">
        <v>0</v>
      </c>
      <c r="G21" s="349">
        <v>0</v>
      </c>
      <c r="H21" s="349">
        <v>0</v>
      </c>
      <c r="I21" s="348">
        <v>0</v>
      </c>
    </row>
    <row r="22" spans="1:9" ht="12.75">
      <c r="A22" s="327"/>
      <c r="B22" s="333" t="s">
        <v>830</v>
      </c>
      <c r="C22" s="350">
        <v>0</v>
      </c>
      <c r="D22" s="350">
        <v>0</v>
      </c>
      <c r="E22" s="350">
        <v>14891376.39</v>
      </c>
      <c r="F22" s="350">
        <v>5754268.2</v>
      </c>
      <c r="G22" s="350">
        <v>817362</v>
      </c>
      <c r="H22" s="350">
        <v>3000000</v>
      </c>
      <c r="I22" s="350">
        <v>24463006.59</v>
      </c>
    </row>
    <row r="23" spans="1:9" ht="12.75">
      <c r="A23" s="327"/>
      <c r="B23" s="341" t="s">
        <v>825</v>
      </c>
      <c r="C23" s="347">
        <v>0</v>
      </c>
      <c r="D23" s="347">
        <v>0</v>
      </c>
      <c r="E23" s="347">
        <v>32333.339999999997</v>
      </c>
      <c r="F23" s="347">
        <v>349257.49</v>
      </c>
      <c r="G23" s="347">
        <v>47000</v>
      </c>
      <c r="H23" s="347">
        <v>4709675</v>
      </c>
      <c r="I23" s="347">
        <v>5138265.83</v>
      </c>
    </row>
    <row r="24" spans="1:9" ht="12.75">
      <c r="A24" s="327"/>
      <c r="B24" s="344" t="s">
        <v>826</v>
      </c>
      <c r="C24" s="349">
        <v>0</v>
      </c>
      <c r="D24" s="349">
        <v>0</v>
      </c>
      <c r="E24" s="349">
        <v>-1426223</v>
      </c>
      <c r="F24" s="349">
        <v>0</v>
      </c>
      <c r="G24" s="349">
        <v>0</v>
      </c>
      <c r="H24" s="349">
        <v>0</v>
      </c>
      <c r="I24" s="348">
        <v>-1426223</v>
      </c>
    </row>
    <row r="25" spans="1:9" ht="12.75">
      <c r="A25" s="327"/>
      <c r="B25" s="333" t="s">
        <v>831</v>
      </c>
      <c r="C25" s="350">
        <v>0</v>
      </c>
      <c r="D25" s="350">
        <v>0</v>
      </c>
      <c r="E25" s="350">
        <v>13497486.73</v>
      </c>
      <c r="F25" s="350">
        <v>6103525.69</v>
      </c>
      <c r="G25" s="350">
        <v>864362</v>
      </c>
      <c r="H25" s="350">
        <v>7709675</v>
      </c>
      <c r="I25" s="350">
        <v>28175049.42</v>
      </c>
    </row>
    <row r="26" spans="1:9" ht="12.75">
      <c r="A26" s="327"/>
      <c r="B26" s="339" t="s">
        <v>825</v>
      </c>
      <c r="C26" s="340">
        <v>0</v>
      </c>
      <c r="D26" s="340">
        <v>0</v>
      </c>
      <c r="E26" s="340">
        <v>1387386</v>
      </c>
      <c r="F26" s="340">
        <v>6700</v>
      </c>
      <c r="G26" s="340">
        <v>234741.67</v>
      </c>
      <c r="H26" s="340">
        <v>0</v>
      </c>
      <c r="I26" s="340">
        <v>1628827.67</v>
      </c>
    </row>
    <row r="27" spans="1:11" ht="12.75">
      <c r="A27" s="327"/>
      <c r="B27" s="339" t="s">
        <v>826</v>
      </c>
      <c r="C27" s="340">
        <v>0</v>
      </c>
      <c r="D27" s="340">
        <v>0</v>
      </c>
      <c r="E27" s="366">
        <v>-7366290</v>
      </c>
      <c r="F27" s="366">
        <v>-825000</v>
      </c>
      <c r="G27" s="366">
        <v>0</v>
      </c>
      <c r="H27" s="366">
        <v>-3000000</v>
      </c>
      <c r="I27" s="366">
        <v>-11191290</v>
      </c>
      <c r="K27" s="366"/>
    </row>
    <row r="28" spans="1:9" ht="12.75">
      <c r="A28" s="327"/>
      <c r="B28" s="333" t="s">
        <v>879</v>
      </c>
      <c r="C28" s="350">
        <v>0</v>
      </c>
      <c r="D28" s="350">
        <v>0</v>
      </c>
      <c r="E28" s="350">
        <v>7518582.73</v>
      </c>
      <c r="F28" s="350">
        <v>5285225.69</v>
      </c>
      <c r="G28" s="350">
        <v>1099103.67</v>
      </c>
      <c r="H28" s="350">
        <v>4709675</v>
      </c>
      <c r="I28" s="350">
        <v>18612587.090000004</v>
      </c>
    </row>
    <row r="29" spans="1:9" ht="12.75">
      <c r="A29" s="327"/>
      <c r="B29" s="339"/>
      <c r="C29" s="340"/>
      <c r="D29" s="340"/>
      <c r="E29" s="340"/>
      <c r="F29" s="340"/>
      <c r="G29" s="340"/>
      <c r="H29" s="340"/>
      <c r="I29" s="340"/>
    </row>
    <row r="30" spans="1:12" ht="12.75">
      <c r="A30" s="327"/>
      <c r="B30" s="351" t="s">
        <v>832</v>
      </c>
      <c r="C30" s="352"/>
      <c r="D30" s="353"/>
      <c r="E30" s="354"/>
      <c r="F30" s="353"/>
      <c r="G30" s="353"/>
      <c r="H30" s="353"/>
      <c r="I30" s="353"/>
      <c r="L30" s="2"/>
    </row>
    <row r="31" spans="1:9" ht="12.75" hidden="1">
      <c r="A31" s="327"/>
      <c r="B31" s="333" t="s">
        <v>824</v>
      </c>
      <c r="C31" s="355">
        <v>0</v>
      </c>
      <c r="D31" s="356">
        <v>0</v>
      </c>
      <c r="E31" s="357">
        <v>-4122483.3604266667</v>
      </c>
      <c r="F31" s="355">
        <v>-2968080.7196712494</v>
      </c>
      <c r="G31" s="355">
        <v>-341964.52691200003</v>
      </c>
      <c r="H31" s="355">
        <v>-2677877.4528</v>
      </c>
      <c r="I31" s="355">
        <v>-10110406.059809916</v>
      </c>
    </row>
    <row r="32" spans="1:9" ht="12.75" hidden="1">
      <c r="A32" s="327"/>
      <c r="B32" s="359" t="s">
        <v>833</v>
      </c>
      <c r="C32" s="360">
        <v>0</v>
      </c>
      <c r="D32" s="353">
        <v>0</v>
      </c>
      <c r="E32" s="353">
        <v>-1217119.5410502953</v>
      </c>
      <c r="F32" s="352">
        <v>-277745.1117488543</v>
      </c>
      <c r="G32" s="361">
        <v>-44912.694617600006</v>
      </c>
      <c r="H32" s="361">
        <v>-64424.50944000001</v>
      </c>
      <c r="I32" s="353">
        <v>-1604201.8568567494</v>
      </c>
    </row>
    <row r="33" spans="1:9" ht="12.75" hidden="1">
      <c r="A33" s="327"/>
      <c r="B33" s="362" t="s">
        <v>826</v>
      </c>
      <c r="C33" s="352">
        <v>0</v>
      </c>
      <c r="D33" s="353">
        <v>0</v>
      </c>
      <c r="E33" s="353">
        <v>0</v>
      </c>
      <c r="F33" s="353">
        <v>0</v>
      </c>
      <c r="G33" s="353">
        <v>0</v>
      </c>
      <c r="H33" s="353">
        <v>0</v>
      </c>
      <c r="I33" s="346">
        <v>0</v>
      </c>
    </row>
    <row r="34" spans="1:9" ht="12.75">
      <c r="A34" s="327"/>
      <c r="B34" s="333" t="s">
        <v>827</v>
      </c>
      <c r="C34" s="355">
        <v>0</v>
      </c>
      <c r="D34" s="355">
        <v>0</v>
      </c>
      <c r="E34" s="363">
        <v>-5339602.9014769625</v>
      </c>
      <c r="F34" s="363">
        <v>-3245825.8314201036</v>
      </c>
      <c r="G34" s="363">
        <v>-386877.22152960004</v>
      </c>
      <c r="H34" s="355">
        <v>-2742301.9622400003</v>
      </c>
      <c r="I34" s="355">
        <v>-11714607.916666664</v>
      </c>
    </row>
    <row r="35" spans="1:9" ht="12.75">
      <c r="A35" s="327"/>
      <c r="B35" s="359" t="s">
        <v>833</v>
      </c>
      <c r="C35" s="364">
        <v>0</v>
      </c>
      <c r="D35" s="364">
        <v>0</v>
      </c>
      <c r="E35" s="365">
        <v>-1372479.0197046078</v>
      </c>
      <c r="F35" s="365">
        <v>-295771.4004783074</v>
      </c>
      <c r="G35" s="365">
        <v>-36124.622360746675</v>
      </c>
      <c r="H35" s="365">
        <v>-51539.60755200001</v>
      </c>
      <c r="I35" s="353">
        <v>-1755914.6500956619</v>
      </c>
    </row>
    <row r="36" spans="1:9" ht="12.75">
      <c r="A36" s="327"/>
      <c r="B36" s="362" t="s">
        <v>826</v>
      </c>
      <c r="C36" s="364">
        <v>0</v>
      </c>
      <c r="D36" s="366">
        <v>0</v>
      </c>
      <c r="E36" s="364">
        <v>0</v>
      </c>
      <c r="F36" s="367">
        <v>0</v>
      </c>
      <c r="G36" s="367">
        <v>0</v>
      </c>
      <c r="H36" s="367">
        <v>0</v>
      </c>
      <c r="I36" s="346">
        <v>0</v>
      </c>
    </row>
    <row r="37" spans="1:9" ht="12.75">
      <c r="A37" s="327"/>
      <c r="B37" s="333" t="s">
        <v>828</v>
      </c>
      <c r="C37" s="355">
        <v>0</v>
      </c>
      <c r="D37" s="355">
        <v>0</v>
      </c>
      <c r="E37" s="363">
        <v>-6712081.921181571</v>
      </c>
      <c r="F37" s="363">
        <v>-3541597.231898411</v>
      </c>
      <c r="G37" s="363">
        <v>-423001.8438903467</v>
      </c>
      <c r="H37" s="363">
        <v>-2793841.569792</v>
      </c>
      <c r="I37" s="358">
        <v>-13470522.566762326</v>
      </c>
    </row>
    <row r="38" spans="1:9" ht="12.75">
      <c r="A38" s="327"/>
      <c r="B38" s="359" t="s">
        <v>833</v>
      </c>
      <c r="C38" s="368">
        <v>0</v>
      </c>
      <c r="D38" s="368">
        <v>0</v>
      </c>
      <c r="E38" s="369">
        <v>-1023165.1324303527</v>
      </c>
      <c r="F38" s="369">
        <v>-311417.7420253972</v>
      </c>
      <c r="G38" s="369">
        <v>-29872.03122193067</v>
      </c>
      <c r="H38" s="369">
        <v>-41231.68604160001</v>
      </c>
      <c r="I38" s="353">
        <v>-1405686.5917192807</v>
      </c>
    </row>
    <row r="39" spans="1:9" ht="12.75">
      <c r="A39" s="327"/>
      <c r="B39" s="362" t="s">
        <v>826</v>
      </c>
      <c r="C39" s="370">
        <v>0</v>
      </c>
      <c r="D39" s="370">
        <v>0</v>
      </c>
      <c r="E39" s="368">
        <v>0</v>
      </c>
      <c r="F39" s="364">
        <v>0</v>
      </c>
      <c r="G39" s="371">
        <v>0</v>
      </c>
      <c r="H39" s="371">
        <v>0</v>
      </c>
      <c r="I39" s="346">
        <v>0</v>
      </c>
    </row>
    <row r="40" spans="1:9" ht="12.75">
      <c r="A40" s="327"/>
      <c r="B40" s="333" t="s">
        <v>829</v>
      </c>
      <c r="C40" s="355">
        <v>0</v>
      </c>
      <c r="D40" s="355">
        <v>0</v>
      </c>
      <c r="E40" s="363">
        <v>-7735247.053611923</v>
      </c>
      <c r="F40" s="363">
        <v>-3853014.9739238084</v>
      </c>
      <c r="G40" s="363">
        <v>-452873.8751122774</v>
      </c>
      <c r="H40" s="363">
        <v>-2835073.2558336</v>
      </c>
      <c r="I40" s="358">
        <v>-14876209.158481607</v>
      </c>
    </row>
    <row r="41" spans="1:9" ht="12.75">
      <c r="A41" s="327"/>
      <c r="B41" s="359" t="s">
        <v>833</v>
      </c>
      <c r="C41" s="368">
        <v>0</v>
      </c>
      <c r="D41" s="368">
        <v>0</v>
      </c>
      <c r="E41" s="369">
        <v>-1028347.4986109488</v>
      </c>
      <c r="F41" s="369">
        <v>-403414.2231857145</v>
      </c>
      <c r="G41" s="369">
        <v>-48397.62497754453</v>
      </c>
      <c r="H41" s="369">
        <v>-32985.348833280004</v>
      </c>
      <c r="I41" s="353">
        <v>-1513144.6956074878</v>
      </c>
    </row>
    <row r="42" spans="1:9" ht="12.75">
      <c r="A42" s="327"/>
      <c r="B42" s="362" t="s">
        <v>826</v>
      </c>
      <c r="C42" s="370">
        <v>0</v>
      </c>
      <c r="D42" s="370">
        <v>0</v>
      </c>
      <c r="E42" s="368">
        <v>0</v>
      </c>
      <c r="F42" s="364">
        <v>0</v>
      </c>
      <c r="G42" s="371">
        <v>0</v>
      </c>
      <c r="H42" s="371">
        <v>0</v>
      </c>
      <c r="I42" s="346">
        <v>0</v>
      </c>
    </row>
    <row r="43" spans="1:9" ht="12.75">
      <c r="A43" s="327"/>
      <c r="B43" s="333" t="s">
        <v>830</v>
      </c>
      <c r="C43" s="355">
        <v>0</v>
      </c>
      <c r="D43" s="355">
        <v>0</v>
      </c>
      <c r="E43" s="363">
        <v>-8763594</v>
      </c>
      <c r="F43" s="363">
        <v>-4256429</v>
      </c>
      <c r="G43" s="363">
        <v>-501271.50008982193</v>
      </c>
      <c r="H43" s="363">
        <v>-2868058.6046668803</v>
      </c>
      <c r="I43" s="358">
        <v>-16389353.104756702</v>
      </c>
    </row>
    <row r="44" spans="1:9" ht="12.75">
      <c r="A44" s="327"/>
      <c r="B44" s="359" t="s">
        <v>833</v>
      </c>
      <c r="C44" s="368">
        <v>0</v>
      </c>
      <c r="D44" s="368">
        <v>0</v>
      </c>
      <c r="E44" s="369">
        <v>-1169966</v>
      </c>
      <c r="F44" s="369">
        <v>-429182</v>
      </c>
      <c r="G44" s="369">
        <v>-70299</v>
      </c>
      <c r="H44" s="369">
        <v>-164082</v>
      </c>
      <c r="I44" s="353">
        <v>-1833529</v>
      </c>
    </row>
    <row r="45" spans="1:9" ht="12.75">
      <c r="A45" s="327"/>
      <c r="B45" s="362" t="s">
        <v>826</v>
      </c>
      <c r="C45" s="370">
        <v>0</v>
      </c>
      <c r="D45" s="370">
        <v>0</v>
      </c>
      <c r="E45" s="368">
        <v>467828</v>
      </c>
      <c r="F45" s="364">
        <v>0</v>
      </c>
      <c r="G45" s="371">
        <v>0</v>
      </c>
      <c r="H45" s="371">
        <v>0</v>
      </c>
      <c r="I45" s="346">
        <v>467828</v>
      </c>
    </row>
    <row r="46" spans="1:9" ht="12.75">
      <c r="A46" s="327"/>
      <c r="B46" s="333" t="s">
        <v>831</v>
      </c>
      <c r="C46" s="355">
        <v>0</v>
      </c>
      <c r="D46" s="355">
        <v>0</v>
      </c>
      <c r="E46" s="363">
        <v>-9465732</v>
      </c>
      <c r="F46" s="363">
        <v>-4685611</v>
      </c>
      <c r="G46" s="363">
        <v>-571570.5000898219</v>
      </c>
      <c r="H46" s="363">
        <v>-3032140.6046668803</v>
      </c>
      <c r="I46" s="358">
        <v>-17755054.1047567</v>
      </c>
    </row>
    <row r="47" spans="1:9" ht="12.75">
      <c r="A47" s="327"/>
      <c r="B47" s="339" t="s">
        <v>833</v>
      </c>
      <c r="C47" s="422">
        <v>0</v>
      </c>
      <c r="D47" s="422">
        <v>0</v>
      </c>
      <c r="E47" s="423">
        <v>-1043175.7450566805</v>
      </c>
      <c r="F47" s="423">
        <v>-350279.4941951585</v>
      </c>
      <c r="G47" s="423">
        <v>-87768.6999484188</v>
      </c>
      <c r="H47" s="423">
        <v>-935506.9739382307</v>
      </c>
      <c r="I47" s="422">
        <v>-2416730.9131384883</v>
      </c>
    </row>
    <row r="48" spans="1:9" ht="12.75">
      <c r="A48" s="327"/>
      <c r="B48" s="339" t="s">
        <v>826</v>
      </c>
      <c r="C48" s="422">
        <v>0</v>
      </c>
      <c r="D48" s="422">
        <v>0</v>
      </c>
      <c r="E48" s="352">
        <v>5642310</v>
      </c>
      <c r="F48" s="352">
        <v>793786</v>
      </c>
      <c r="G48" s="352">
        <v>0</v>
      </c>
      <c r="H48" s="352">
        <v>2915558</v>
      </c>
      <c r="I48" s="422">
        <v>9351654</v>
      </c>
    </row>
    <row r="49" spans="1:9" ht="12.75">
      <c r="A49" s="327"/>
      <c r="B49" s="333" t="s">
        <v>879</v>
      </c>
      <c r="C49" s="355">
        <v>0</v>
      </c>
      <c r="D49" s="355">
        <v>0</v>
      </c>
      <c r="E49" s="363">
        <v>-4866598.745056681</v>
      </c>
      <c r="F49" s="363">
        <v>-4242104.494195159</v>
      </c>
      <c r="G49" s="363">
        <v>-659340.2000382406</v>
      </c>
      <c r="H49" s="363">
        <v>-1052089.5786051108</v>
      </c>
      <c r="I49" s="355">
        <v>-10820131.017895192</v>
      </c>
    </row>
    <row r="50" spans="1:9" ht="12.75">
      <c r="A50" s="327"/>
      <c r="B50" s="339"/>
      <c r="C50" s="361"/>
      <c r="D50" s="361"/>
      <c r="E50" s="361"/>
      <c r="F50" s="372"/>
      <c r="G50" s="361"/>
      <c r="H50" s="361"/>
      <c r="I50" s="373"/>
    </row>
    <row r="51" spans="1:9" ht="12.75">
      <c r="A51" s="327"/>
      <c r="B51" s="374" t="s">
        <v>834</v>
      </c>
      <c r="C51" s="364"/>
      <c r="D51" s="367"/>
      <c r="E51" s="367"/>
      <c r="F51" s="367"/>
      <c r="G51" s="367"/>
      <c r="H51" s="367"/>
      <c r="I51" s="367"/>
    </row>
    <row r="52" spans="1:9" ht="12.75" hidden="1">
      <c r="A52" s="327"/>
      <c r="B52" s="333" t="s">
        <v>824</v>
      </c>
      <c r="C52" s="350">
        <v>0</v>
      </c>
      <c r="D52" s="350">
        <v>0</v>
      </c>
      <c r="E52" s="350">
        <v>4028234.6395733333</v>
      </c>
      <c r="F52" s="350">
        <v>992818.2803287506</v>
      </c>
      <c r="G52" s="350">
        <v>224563.47308799997</v>
      </c>
      <c r="H52" s="350">
        <v>322122.5471999999</v>
      </c>
      <c r="I52" s="427">
        <v>5567738.940190084</v>
      </c>
    </row>
    <row r="53" spans="1:9" ht="12.75">
      <c r="A53" s="327"/>
      <c r="B53" s="339" t="s">
        <v>827</v>
      </c>
      <c r="C53" s="340">
        <v>0</v>
      </c>
      <c r="D53" s="340">
        <v>0</v>
      </c>
      <c r="E53" s="340">
        <v>7957044.0985230375</v>
      </c>
      <c r="F53" s="340">
        <v>862456.1685798964</v>
      </c>
      <c r="G53" s="340">
        <v>179650.77847039996</v>
      </c>
      <c r="H53" s="340">
        <v>257698.03775999974</v>
      </c>
      <c r="I53" s="358">
        <v>9256849.083333336</v>
      </c>
    </row>
    <row r="54" spans="1:9" ht="12.75">
      <c r="A54" s="375"/>
      <c r="B54" s="376" t="s">
        <v>828</v>
      </c>
      <c r="C54" s="350">
        <v>0</v>
      </c>
      <c r="D54" s="350">
        <v>0</v>
      </c>
      <c r="E54" s="350">
        <v>4834565.078818429</v>
      </c>
      <c r="F54" s="350">
        <v>1152230.968101589</v>
      </c>
      <c r="G54" s="350">
        <v>149360.1561096533</v>
      </c>
      <c r="H54" s="350">
        <v>206158.4302079999</v>
      </c>
      <c r="I54" s="424">
        <v>6342314.633237671</v>
      </c>
    </row>
    <row r="55" spans="1:9" ht="12.75">
      <c r="A55" s="375"/>
      <c r="B55" s="376" t="s">
        <v>829</v>
      </c>
      <c r="C55" s="350">
        <v>0</v>
      </c>
      <c r="D55" s="350">
        <v>0</v>
      </c>
      <c r="E55" s="350">
        <v>6009038.946388077</v>
      </c>
      <c r="F55" s="350">
        <v>1497100.2260761918</v>
      </c>
      <c r="G55" s="350">
        <v>119488.1248877226</v>
      </c>
      <c r="H55" s="350">
        <v>164926.74416639982</v>
      </c>
      <c r="I55" s="377">
        <v>7790554.04151839</v>
      </c>
    </row>
    <row r="56" spans="1:9" ht="12.75">
      <c r="A56" s="375"/>
      <c r="B56" s="376" t="s">
        <v>830</v>
      </c>
      <c r="C56" s="350">
        <v>0</v>
      </c>
      <c r="D56" s="350">
        <v>0</v>
      </c>
      <c r="E56" s="350">
        <v>6127782.390000001</v>
      </c>
      <c r="F56" s="350">
        <v>1497839.2000000002</v>
      </c>
      <c r="G56" s="350">
        <v>316090.49991017807</v>
      </c>
      <c r="H56" s="350">
        <v>131941.39533311967</v>
      </c>
      <c r="I56" s="350">
        <v>8073653.485243298</v>
      </c>
    </row>
    <row r="57" spans="1:9" ht="12.75">
      <c r="A57" s="327"/>
      <c r="B57" s="376" t="s">
        <v>830</v>
      </c>
      <c r="C57" s="350">
        <v>0</v>
      </c>
      <c r="D57" s="350">
        <v>0</v>
      </c>
      <c r="E57" s="350">
        <v>4031754.7300000004</v>
      </c>
      <c r="F57" s="350">
        <v>1417914.6900000004</v>
      </c>
      <c r="G57" s="350">
        <v>292791.4999101781</v>
      </c>
      <c r="H57" s="350">
        <v>4677534.39533312</v>
      </c>
      <c r="I57" s="350">
        <v>10419995.3152433</v>
      </c>
    </row>
    <row r="58" spans="1:9" ht="12.75">
      <c r="A58" s="327"/>
      <c r="B58" s="425" t="s">
        <v>879</v>
      </c>
      <c r="C58" s="426">
        <v>0</v>
      </c>
      <c r="D58" s="426">
        <v>0</v>
      </c>
      <c r="E58" s="426">
        <v>2651983.984943319</v>
      </c>
      <c r="F58" s="426">
        <v>1043121.1958048418</v>
      </c>
      <c r="G58" s="426">
        <v>439763.4699617593</v>
      </c>
      <c r="H58" s="426">
        <v>3657585.4213948892</v>
      </c>
      <c r="I58" s="426">
        <v>7792456.072104812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2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.57421875" style="12" customWidth="1"/>
    <col min="2" max="2" width="1.28515625" style="12" customWidth="1"/>
    <col min="3" max="3" width="4.8515625" style="79" customWidth="1"/>
    <col min="4" max="4" width="46.8515625" style="12" customWidth="1"/>
    <col min="5" max="5" width="10.57421875" style="115" customWidth="1"/>
    <col min="6" max="6" width="10.00390625" style="115" customWidth="1"/>
    <col min="7" max="7" width="10.8515625" style="12" customWidth="1"/>
    <col min="8" max="8" width="14.00390625" style="12" customWidth="1"/>
    <col min="9" max="16384" width="9.140625" style="12" customWidth="1"/>
  </cols>
  <sheetData>
    <row r="1" ht="18">
      <c r="C1" s="49" t="s">
        <v>4</v>
      </c>
    </row>
    <row r="2" ht="12.75">
      <c r="C2" s="4" t="s">
        <v>5</v>
      </c>
    </row>
    <row r="3" ht="12.75">
      <c r="F3" s="4" t="s">
        <v>639</v>
      </c>
    </row>
    <row r="4" ht="12.75">
      <c r="D4" s="9" t="s">
        <v>640</v>
      </c>
    </row>
    <row r="5" ht="12.75">
      <c r="D5" s="169" t="s">
        <v>641</v>
      </c>
    </row>
    <row r="6" spans="3:8" ht="30.75" customHeight="1" thickBot="1">
      <c r="C6" s="170"/>
      <c r="D6" s="170" t="s">
        <v>642</v>
      </c>
      <c r="E6" s="171" t="s">
        <v>64</v>
      </c>
      <c r="F6" s="171" t="s">
        <v>643</v>
      </c>
      <c r="G6" s="170" t="s">
        <v>880</v>
      </c>
      <c r="H6" s="170" t="s">
        <v>803</v>
      </c>
    </row>
    <row r="7" spans="3:8" ht="16.5" customHeight="1">
      <c r="C7" s="172">
        <v>1</v>
      </c>
      <c r="D7" s="173" t="s">
        <v>644</v>
      </c>
      <c r="E7" s="174">
        <v>70</v>
      </c>
      <c r="F7" s="174">
        <v>11100</v>
      </c>
      <c r="G7" s="175">
        <f>G8+G9+G10</f>
        <v>21534015</v>
      </c>
      <c r="H7" s="175">
        <v>14481851</v>
      </c>
    </row>
    <row r="8" spans="3:8" ht="12.75">
      <c r="C8" s="88" t="s">
        <v>645</v>
      </c>
      <c r="D8" s="15" t="s">
        <v>646</v>
      </c>
      <c r="E8" s="176" t="s">
        <v>647</v>
      </c>
      <c r="F8" s="176">
        <v>11101</v>
      </c>
      <c r="G8" s="89"/>
      <c r="H8" s="89"/>
    </row>
    <row r="9" spans="3:8" ht="12.75">
      <c r="C9" s="88" t="s">
        <v>648</v>
      </c>
      <c r="D9" s="15" t="s">
        <v>649</v>
      </c>
      <c r="E9" s="176">
        <v>704</v>
      </c>
      <c r="F9" s="176">
        <v>11102</v>
      </c>
      <c r="G9" s="89">
        <f>'PASH(Detajuar)'!E12</f>
        <v>20982807</v>
      </c>
      <c r="H9" s="89">
        <v>12382151</v>
      </c>
    </row>
    <row r="10" spans="3:8" ht="12.75">
      <c r="C10" s="88" t="s">
        <v>650</v>
      </c>
      <c r="D10" s="15" t="s">
        <v>651</v>
      </c>
      <c r="E10" s="176">
        <v>705</v>
      </c>
      <c r="F10" s="176">
        <v>11103</v>
      </c>
      <c r="G10" s="89">
        <f>'PASH(Detajuar)'!E13+'PASH(Detajuar)'!E14</f>
        <v>551208</v>
      </c>
      <c r="H10" s="89">
        <v>2099700</v>
      </c>
    </row>
    <row r="11" spans="3:8" ht="12.75">
      <c r="C11" s="81">
        <v>2</v>
      </c>
      <c r="D11" s="18" t="s">
        <v>652</v>
      </c>
      <c r="E11" s="177">
        <v>708</v>
      </c>
      <c r="F11" s="177">
        <v>11104</v>
      </c>
      <c r="G11" s="84">
        <f>SUM(G12:G14)</f>
        <v>0</v>
      </c>
      <c r="H11" s="84">
        <v>0</v>
      </c>
    </row>
    <row r="12" spans="3:8" ht="12.75">
      <c r="C12" s="88" t="s">
        <v>645</v>
      </c>
      <c r="D12" s="15" t="s">
        <v>653</v>
      </c>
      <c r="E12" s="176">
        <v>7081</v>
      </c>
      <c r="F12" s="176">
        <v>111041</v>
      </c>
      <c r="G12" s="89"/>
      <c r="H12" s="89"/>
    </row>
    <row r="13" spans="3:8" ht="12.75">
      <c r="C13" s="88" t="s">
        <v>648</v>
      </c>
      <c r="D13" s="15" t="s">
        <v>654</v>
      </c>
      <c r="E13" s="176">
        <v>7082</v>
      </c>
      <c r="F13" s="176">
        <v>111042</v>
      </c>
      <c r="G13" s="89"/>
      <c r="H13" s="89"/>
    </row>
    <row r="14" spans="3:8" ht="12.75">
      <c r="C14" s="88" t="s">
        <v>650</v>
      </c>
      <c r="D14" s="15" t="s">
        <v>655</v>
      </c>
      <c r="E14" s="176">
        <v>7083</v>
      </c>
      <c r="F14" s="176">
        <v>111043</v>
      </c>
      <c r="G14" s="89"/>
      <c r="H14" s="89"/>
    </row>
    <row r="15" spans="3:8" ht="25.5">
      <c r="C15" s="81">
        <v>3</v>
      </c>
      <c r="D15" s="21" t="s">
        <v>656</v>
      </c>
      <c r="E15" s="177">
        <v>71</v>
      </c>
      <c r="F15" s="177">
        <v>11201</v>
      </c>
      <c r="G15" s="84">
        <v>0</v>
      </c>
      <c r="H15" s="84">
        <v>0</v>
      </c>
    </row>
    <row r="16" spans="3:8" ht="12.75">
      <c r="C16" s="88"/>
      <c r="D16" s="88" t="s">
        <v>657</v>
      </c>
      <c r="E16" s="176"/>
      <c r="F16" s="176">
        <v>112011</v>
      </c>
      <c r="G16" s="89"/>
      <c r="H16" s="89"/>
    </row>
    <row r="17" spans="3:8" ht="12.75">
      <c r="C17" s="88"/>
      <c r="D17" s="88" t="s">
        <v>658</v>
      </c>
      <c r="E17" s="176"/>
      <c r="F17" s="176">
        <v>112012</v>
      </c>
      <c r="G17" s="89"/>
      <c r="H17" s="89"/>
    </row>
    <row r="18" spans="3:8" ht="12.75">
      <c r="C18" s="81">
        <v>4</v>
      </c>
      <c r="D18" s="18" t="s">
        <v>659</v>
      </c>
      <c r="E18" s="177">
        <v>72</v>
      </c>
      <c r="F18" s="177">
        <v>11300</v>
      </c>
      <c r="G18" s="84">
        <v>0</v>
      </c>
      <c r="H18" s="84">
        <v>0</v>
      </c>
    </row>
    <row r="19" spans="3:8" ht="12.75">
      <c r="C19" s="88"/>
      <c r="D19" s="178" t="s">
        <v>660</v>
      </c>
      <c r="E19" s="176"/>
      <c r="F19" s="176">
        <v>11301</v>
      </c>
      <c r="G19" s="89"/>
      <c r="H19" s="89"/>
    </row>
    <row r="20" spans="3:8" ht="12.75">
      <c r="C20" s="81">
        <v>5</v>
      </c>
      <c r="D20" s="18" t="s">
        <v>661</v>
      </c>
      <c r="E20" s="177">
        <v>73</v>
      </c>
      <c r="F20" s="177">
        <v>11400</v>
      </c>
      <c r="G20" s="84"/>
      <c r="H20" s="84"/>
    </row>
    <row r="21" spans="3:8" ht="12.75">
      <c r="C21" s="81">
        <v>6</v>
      </c>
      <c r="D21" s="18" t="s">
        <v>2</v>
      </c>
      <c r="E21" s="177">
        <v>75</v>
      </c>
      <c r="F21" s="177">
        <v>11500</v>
      </c>
      <c r="G21" s="84">
        <f>'PASH(Detajuar)'!E17</f>
        <v>9610</v>
      </c>
      <c r="H21" s="84">
        <v>505537</v>
      </c>
    </row>
    <row r="22" spans="3:8" ht="12.75">
      <c r="C22" s="81">
        <v>7</v>
      </c>
      <c r="D22" s="18" t="s">
        <v>662</v>
      </c>
      <c r="E22" s="177">
        <v>77</v>
      </c>
      <c r="F22" s="177">
        <v>11600</v>
      </c>
      <c r="G22" s="84"/>
      <c r="H22" s="84"/>
    </row>
    <row r="23" spans="3:8" ht="12.75">
      <c r="C23" s="81" t="s">
        <v>663</v>
      </c>
      <c r="D23" s="18" t="s">
        <v>664</v>
      </c>
      <c r="E23" s="177"/>
      <c r="F23" s="177">
        <v>11800</v>
      </c>
      <c r="G23" s="84">
        <f>G7+G11+G15+G18+G21</f>
        <v>21543625</v>
      </c>
      <c r="H23" s="84">
        <v>14987388</v>
      </c>
    </row>
    <row r="27" ht="12.75">
      <c r="G27" s="9" t="s">
        <v>31</v>
      </c>
    </row>
    <row r="28" ht="12.75">
      <c r="G28" s="9" t="s">
        <v>665</v>
      </c>
    </row>
  </sheetData>
  <sheetProtection/>
  <printOptions/>
  <pageMargins left="0.25" right="0.32" top="1" bottom="1" header="0.5" footer="0.5"/>
  <pageSetup horizontalDpi="600" verticalDpi="600" orientation="portrait" paperSize="9" r:id="rId1"/>
  <ignoredErrors>
    <ignoredError sqref="G1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C1:L50"/>
  <sheetViews>
    <sheetView zoomScalePageLayoutView="0" workbookViewId="0" topLeftCell="A11">
      <selection activeCell="G39" sqref="G39"/>
    </sheetView>
  </sheetViews>
  <sheetFormatPr defaultColWidth="9.140625" defaultRowHeight="12.75"/>
  <cols>
    <col min="1" max="1" width="2.140625" style="12" customWidth="1"/>
    <col min="2" max="2" width="1.7109375" style="12" customWidth="1"/>
    <col min="3" max="3" width="4.8515625" style="79" customWidth="1"/>
    <col min="4" max="4" width="43.421875" style="12" customWidth="1"/>
    <col min="5" max="5" width="10.421875" style="115" customWidth="1"/>
    <col min="6" max="6" width="9.7109375" style="115" customWidth="1"/>
    <col min="7" max="7" width="10.7109375" style="115" bestFit="1" customWidth="1"/>
    <col min="8" max="8" width="10.140625" style="12" customWidth="1"/>
    <col min="9" max="9" width="10.7109375" style="12" hidden="1" customWidth="1"/>
    <col min="10" max="10" width="9.140625" style="12" customWidth="1"/>
    <col min="11" max="11" width="10.7109375" style="12" bestFit="1" customWidth="1"/>
    <col min="12" max="12" width="9.7109375" style="12" bestFit="1" customWidth="1"/>
    <col min="13" max="16384" width="9.140625" style="12" customWidth="1"/>
  </cols>
  <sheetData>
    <row r="1" ht="18">
      <c r="C1" s="49" t="s">
        <v>4</v>
      </c>
    </row>
    <row r="2" ht="12.75">
      <c r="C2" s="4" t="s">
        <v>5</v>
      </c>
    </row>
    <row r="3" spans="6:7" ht="12.75">
      <c r="F3" s="4" t="s">
        <v>666</v>
      </c>
      <c r="G3" s="4"/>
    </row>
    <row r="4" ht="12.75">
      <c r="D4" s="9" t="s">
        <v>640</v>
      </c>
    </row>
    <row r="5" ht="12.75">
      <c r="D5" s="9" t="s">
        <v>667</v>
      </c>
    </row>
    <row r="6" spans="3:9" ht="30.75" customHeight="1" thickBot="1">
      <c r="C6" s="170"/>
      <c r="D6" s="170" t="s">
        <v>668</v>
      </c>
      <c r="E6" s="179" t="s">
        <v>64</v>
      </c>
      <c r="F6" s="179" t="s">
        <v>643</v>
      </c>
      <c r="G6" s="170" t="s">
        <v>880</v>
      </c>
      <c r="H6" s="170" t="s">
        <v>803</v>
      </c>
      <c r="I6" s="170" t="s">
        <v>777</v>
      </c>
    </row>
    <row r="7" spans="3:9" ht="16.5" customHeight="1">
      <c r="C7" s="172">
        <v>1</v>
      </c>
      <c r="D7" s="173" t="s">
        <v>669</v>
      </c>
      <c r="E7" s="174">
        <v>60</v>
      </c>
      <c r="F7" s="174">
        <v>12100</v>
      </c>
      <c r="G7" s="428">
        <f>SUM(G8:G13)</f>
        <v>3671586</v>
      </c>
      <c r="H7" s="175">
        <v>167027</v>
      </c>
      <c r="I7" s="307">
        <v>2384121</v>
      </c>
    </row>
    <row r="8" spans="3:9" ht="12.75">
      <c r="C8" s="88" t="s">
        <v>645</v>
      </c>
      <c r="D8" s="15" t="s">
        <v>670</v>
      </c>
      <c r="E8" s="176" t="s">
        <v>671</v>
      </c>
      <c r="F8" s="176">
        <v>12101</v>
      </c>
      <c r="G8" s="89">
        <v>1319725</v>
      </c>
      <c r="H8" s="89">
        <v>72342</v>
      </c>
      <c r="I8" s="91">
        <v>2234331</v>
      </c>
    </row>
    <row r="9" spans="3:9" ht="12.75">
      <c r="C9" s="88" t="s">
        <v>648</v>
      </c>
      <c r="D9" s="15" t="s">
        <v>672</v>
      </c>
      <c r="E9" s="176"/>
      <c r="F9" s="176">
        <v>12102</v>
      </c>
      <c r="G9" s="89"/>
      <c r="H9" s="15"/>
      <c r="I9" s="91">
        <v>0</v>
      </c>
    </row>
    <row r="10" spans="3:9" ht="12.75">
      <c r="C10" s="88" t="s">
        <v>650</v>
      </c>
      <c r="D10" s="15" t="s">
        <v>673</v>
      </c>
      <c r="E10" s="176" t="s">
        <v>674</v>
      </c>
      <c r="F10" s="176">
        <v>12103</v>
      </c>
      <c r="G10" s="89"/>
      <c r="H10" s="15"/>
      <c r="I10" s="91"/>
    </row>
    <row r="11" spans="3:9" ht="12.75">
      <c r="C11" s="88" t="s">
        <v>675</v>
      </c>
      <c r="D11" s="15" t="s">
        <v>676</v>
      </c>
      <c r="E11" s="176">
        <v>652</v>
      </c>
      <c r="F11" s="176">
        <v>12104</v>
      </c>
      <c r="G11" s="89">
        <v>1839637</v>
      </c>
      <c r="H11" s="15"/>
      <c r="I11" s="91"/>
    </row>
    <row r="12" spans="3:9" ht="12.75">
      <c r="C12" s="88" t="s">
        <v>677</v>
      </c>
      <c r="D12" s="15" t="s">
        <v>678</v>
      </c>
      <c r="E12" s="176" t="s">
        <v>679</v>
      </c>
      <c r="F12" s="176">
        <v>12105</v>
      </c>
      <c r="G12" s="89">
        <v>241595</v>
      </c>
      <c r="H12" s="15"/>
      <c r="I12" s="91"/>
    </row>
    <row r="13" spans="3:9" ht="12.75">
      <c r="C13" s="88" t="s">
        <v>680</v>
      </c>
      <c r="D13" s="15" t="s">
        <v>681</v>
      </c>
      <c r="E13" s="176">
        <v>608</v>
      </c>
      <c r="F13" s="176"/>
      <c r="G13" s="89">
        <f>'PASH(Detajuar)'!D40+268867-1</f>
        <v>270629</v>
      </c>
      <c r="H13" s="89">
        <v>94685</v>
      </c>
      <c r="I13" s="91">
        <v>149790</v>
      </c>
    </row>
    <row r="14" spans="3:9" ht="12.75">
      <c r="C14" s="81">
        <v>2</v>
      </c>
      <c r="D14" s="18" t="s">
        <v>682</v>
      </c>
      <c r="E14" s="177">
        <v>64</v>
      </c>
      <c r="F14" s="177">
        <v>12200</v>
      </c>
      <c r="G14" s="84">
        <f>G15+G16</f>
        <v>2820645</v>
      </c>
      <c r="H14" s="293">
        <v>4635001</v>
      </c>
      <c r="I14" s="293">
        <v>2353571</v>
      </c>
    </row>
    <row r="15" spans="3:9" ht="12.75">
      <c r="C15" s="88" t="s">
        <v>645</v>
      </c>
      <c r="D15" s="15" t="s">
        <v>683</v>
      </c>
      <c r="E15" s="176">
        <v>641</v>
      </c>
      <c r="F15" s="176">
        <v>12201</v>
      </c>
      <c r="G15" s="89">
        <v>2647633</v>
      </c>
      <c r="H15" s="91">
        <v>4332564</v>
      </c>
      <c r="I15" s="91">
        <v>2016770</v>
      </c>
    </row>
    <row r="16" spans="3:9" ht="12.75">
      <c r="C16" s="88" t="s">
        <v>648</v>
      </c>
      <c r="D16" s="15" t="s">
        <v>684</v>
      </c>
      <c r="E16" s="176">
        <v>642</v>
      </c>
      <c r="F16" s="176">
        <v>12202</v>
      </c>
      <c r="G16" s="89">
        <v>173012</v>
      </c>
      <c r="H16" s="91">
        <v>302437</v>
      </c>
      <c r="I16" s="91">
        <v>336801</v>
      </c>
    </row>
    <row r="17" spans="3:9" ht="12.75">
      <c r="C17" s="81">
        <v>3</v>
      </c>
      <c r="D17" s="21" t="s">
        <v>685</v>
      </c>
      <c r="E17" s="177">
        <v>68</v>
      </c>
      <c r="F17" s="177">
        <v>12300</v>
      </c>
      <c r="G17" s="84">
        <v>2436203</v>
      </c>
      <c r="H17" s="293">
        <v>1844761</v>
      </c>
      <c r="I17" s="293">
        <v>1513144.6956074878</v>
      </c>
    </row>
    <row r="18" spans="3:9" ht="12.75">
      <c r="C18" s="81">
        <v>4</v>
      </c>
      <c r="D18" s="18" t="s">
        <v>659</v>
      </c>
      <c r="E18" s="177">
        <v>61</v>
      </c>
      <c r="F18" s="177">
        <v>12400</v>
      </c>
      <c r="G18" s="84">
        <f>SUM(G19:G33)</f>
        <v>2786141</v>
      </c>
      <c r="H18" s="293">
        <v>2465947</v>
      </c>
      <c r="I18" s="293">
        <v>5395326</v>
      </c>
    </row>
    <row r="19" spans="3:9" ht="12.75">
      <c r="C19" s="88" t="s">
        <v>645</v>
      </c>
      <c r="D19" s="16" t="s">
        <v>686</v>
      </c>
      <c r="E19" s="176"/>
      <c r="F19" s="176">
        <v>12401</v>
      </c>
      <c r="G19" s="89"/>
      <c r="H19" s="19"/>
      <c r="I19" s="91"/>
    </row>
    <row r="20" spans="3:9" ht="12.75">
      <c r="C20" s="88" t="s">
        <v>648</v>
      </c>
      <c r="D20" s="16" t="s">
        <v>687</v>
      </c>
      <c r="E20" s="176">
        <v>611</v>
      </c>
      <c r="F20" s="176">
        <v>12402</v>
      </c>
      <c r="G20" s="89"/>
      <c r="H20" s="19"/>
      <c r="I20" s="91"/>
    </row>
    <row r="21" spans="3:9" ht="12.75">
      <c r="C21" s="88" t="s">
        <v>650</v>
      </c>
      <c r="D21" s="16" t="s">
        <v>1</v>
      </c>
      <c r="E21" s="176">
        <v>613</v>
      </c>
      <c r="F21" s="176">
        <v>12403</v>
      </c>
      <c r="G21" s="89"/>
      <c r="H21" s="19"/>
      <c r="I21" s="91"/>
    </row>
    <row r="22" spans="3:9" ht="12.75">
      <c r="C22" s="88" t="s">
        <v>675</v>
      </c>
      <c r="D22" s="429" t="s">
        <v>414</v>
      </c>
      <c r="E22" s="176">
        <v>615</v>
      </c>
      <c r="F22" s="176">
        <v>12404</v>
      </c>
      <c r="G22" s="89">
        <v>1180526</v>
      </c>
      <c r="H22" s="91">
        <v>603141</v>
      </c>
      <c r="I22" s="91">
        <v>187608</v>
      </c>
    </row>
    <row r="23" spans="3:9" ht="12.75">
      <c r="C23" s="88" t="s">
        <v>677</v>
      </c>
      <c r="D23" s="16" t="s">
        <v>688</v>
      </c>
      <c r="E23" s="176">
        <v>616</v>
      </c>
      <c r="F23" s="176">
        <v>12405</v>
      </c>
      <c r="G23" s="89">
        <v>33840</v>
      </c>
      <c r="H23" s="19"/>
      <c r="I23" s="91"/>
    </row>
    <row r="24" spans="3:9" ht="12.75">
      <c r="C24" s="88" t="s">
        <v>680</v>
      </c>
      <c r="D24" s="16" t="s">
        <v>689</v>
      </c>
      <c r="E24" s="176">
        <v>617</v>
      </c>
      <c r="F24" s="176">
        <v>12406</v>
      </c>
      <c r="G24" s="89">
        <v>300000</v>
      </c>
      <c r="H24" s="19"/>
      <c r="I24" s="91"/>
    </row>
    <row r="25" spans="3:9" ht="12.75">
      <c r="C25" s="88" t="s">
        <v>690</v>
      </c>
      <c r="D25" s="16" t="s">
        <v>691</v>
      </c>
      <c r="E25" s="176">
        <v>618</v>
      </c>
      <c r="F25" s="176">
        <v>12407</v>
      </c>
      <c r="G25" s="89">
        <v>38008</v>
      </c>
      <c r="H25" s="91">
        <v>38450</v>
      </c>
      <c r="I25" s="91">
        <v>3520092</v>
      </c>
    </row>
    <row r="26" spans="3:9" ht="12.75">
      <c r="C26" s="88" t="s">
        <v>692</v>
      </c>
      <c r="D26" s="16" t="s">
        <v>693</v>
      </c>
      <c r="E26" s="176">
        <v>623</v>
      </c>
      <c r="F26" s="176">
        <v>12408</v>
      </c>
      <c r="G26" s="89"/>
      <c r="H26" s="19"/>
      <c r="I26" s="91"/>
    </row>
    <row r="27" spans="3:9" ht="12.75">
      <c r="C27" s="88" t="s">
        <v>694</v>
      </c>
      <c r="D27" s="16" t="s">
        <v>695</v>
      </c>
      <c r="E27" s="176">
        <v>624</v>
      </c>
      <c r="F27" s="176">
        <v>12409</v>
      </c>
      <c r="G27" s="89"/>
      <c r="H27" s="19"/>
      <c r="I27" s="91"/>
    </row>
    <row r="28" spans="3:9" ht="12.75">
      <c r="C28" s="88" t="s">
        <v>696</v>
      </c>
      <c r="D28" s="16" t="s">
        <v>697</v>
      </c>
      <c r="E28" s="176">
        <v>625</v>
      </c>
      <c r="F28" s="176">
        <v>12410</v>
      </c>
      <c r="G28" s="89"/>
      <c r="H28" s="19"/>
      <c r="I28" s="91"/>
    </row>
    <row r="29" spans="3:9" ht="12.75">
      <c r="C29" s="88" t="s">
        <v>698</v>
      </c>
      <c r="D29" s="16" t="s">
        <v>699</v>
      </c>
      <c r="E29" s="176">
        <v>626</v>
      </c>
      <c r="F29" s="176">
        <v>12411</v>
      </c>
      <c r="G29" s="89">
        <v>88318</v>
      </c>
      <c r="H29" s="91">
        <v>96037</v>
      </c>
      <c r="I29" s="91">
        <v>261334</v>
      </c>
    </row>
    <row r="30" spans="3:9" ht="12.75">
      <c r="C30" s="88" t="s">
        <v>700</v>
      </c>
      <c r="D30" s="16" t="s">
        <v>701</v>
      </c>
      <c r="E30" s="176">
        <v>627</v>
      </c>
      <c r="F30" s="176">
        <v>12412</v>
      </c>
      <c r="G30" s="89">
        <v>1062251</v>
      </c>
      <c r="H30" s="19"/>
      <c r="I30" s="91">
        <v>1348155</v>
      </c>
    </row>
    <row r="31" spans="3:9" ht="12.75">
      <c r="C31" s="88"/>
      <c r="D31" s="16" t="s">
        <v>702</v>
      </c>
      <c r="E31" s="176">
        <v>6271</v>
      </c>
      <c r="F31" s="176">
        <v>124121</v>
      </c>
      <c r="G31" s="89"/>
      <c r="H31" s="91">
        <v>1643047</v>
      </c>
      <c r="I31" s="91"/>
    </row>
    <row r="32" spans="3:9" ht="12.75">
      <c r="C32" s="88"/>
      <c r="D32" s="16" t="s">
        <v>703</v>
      </c>
      <c r="E32" s="176">
        <v>6272</v>
      </c>
      <c r="F32" s="176">
        <v>124122</v>
      </c>
      <c r="G32" s="89"/>
      <c r="H32" s="19"/>
      <c r="I32" s="91"/>
    </row>
    <row r="33" spans="3:9" ht="12.75">
      <c r="C33" s="88" t="s">
        <v>704</v>
      </c>
      <c r="D33" s="16" t="s">
        <v>705</v>
      </c>
      <c r="E33" s="176">
        <v>628</v>
      </c>
      <c r="F33" s="176">
        <v>12413</v>
      </c>
      <c r="G33" s="89">
        <v>83198</v>
      </c>
      <c r="H33" s="91">
        <v>85272</v>
      </c>
      <c r="I33" s="91">
        <v>78137</v>
      </c>
    </row>
    <row r="34" spans="3:9" ht="12.75">
      <c r="C34" s="81">
        <v>5</v>
      </c>
      <c r="D34" s="18" t="s">
        <v>706</v>
      </c>
      <c r="E34" s="177">
        <v>63</v>
      </c>
      <c r="F34" s="177">
        <v>12500</v>
      </c>
      <c r="G34" s="84">
        <f>SUM(G35:G38)</f>
        <v>74207</v>
      </c>
      <c r="H34" s="293">
        <v>121488</v>
      </c>
      <c r="I34" s="293">
        <v>0</v>
      </c>
    </row>
    <row r="35" spans="3:9" ht="12.75">
      <c r="C35" s="88" t="s">
        <v>645</v>
      </c>
      <c r="D35" s="16" t="s">
        <v>707</v>
      </c>
      <c r="E35" s="180">
        <v>632</v>
      </c>
      <c r="F35" s="180">
        <v>12501</v>
      </c>
      <c r="G35" s="89"/>
      <c r="H35" s="91">
        <v>35488</v>
      </c>
      <c r="I35" s="237"/>
    </row>
    <row r="36" spans="3:9" ht="12.75">
      <c r="C36" s="88" t="s">
        <v>648</v>
      </c>
      <c r="D36" s="16" t="s">
        <v>708</v>
      </c>
      <c r="E36" s="180">
        <v>633</v>
      </c>
      <c r="F36" s="180">
        <v>12502</v>
      </c>
      <c r="G36" s="89"/>
      <c r="H36" s="91"/>
      <c r="I36" s="237"/>
    </row>
    <row r="37" spans="3:9" ht="12.75">
      <c r="C37" s="88" t="s">
        <v>650</v>
      </c>
      <c r="D37" s="16" t="s">
        <v>709</v>
      </c>
      <c r="E37" s="180">
        <v>634</v>
      </c>
      <c r="F37" s="180">
        <v>12503</v>
      </c>
      <c r="G37" s="89"/>
      <c r="H37" s="91">
        <v>75900</v>
      </c>
      <c r="I37" s="237"/>
    </row>
    <row r="38" spans="3:9" ht="12.75">
      <c r="C38" s="88" t="s">
        <v>675</v>
      </c>
      <c r="D38" s="16" t="s">
        <v>710</v>
      </c>
      <c r="E38" s="180" t="s">
        <v>711</v>
      </c>
      <c r="F38" s="180">
        <v>12504</v>
      </c>
      <c r="G38" s="89">
        <v>74207</v>
      </c>
      <c r="H38" s="91">
        <v>10100</v>
      </c>
      <c r="I38" s="237"/>
    </row>
    <row r="39" spans="3:12" ht="12.75">
      <c r="C39" s="181" t="s">
        <v>712</v>
      </c>
      <c r="D39" s="182" t="s">
        <v>713</v>
      </c>
      <c r="E39" s="183"/>
      <c r="F39" s="183"/>
      <c r="G39" s="84">
        <f>G7+G14+G17+G18+G34</f>
        <v>11788782</v>
      </c>
      <c r="H39" s="293">
        <v>9234224</v>
      </c>
      <c r="I39" s="293">
        <v>11646161.695607487</v>
      </c>
      <c r="K39" s="80"/>
      <c r="L39" s="80"/>
    </row>
    <row r="40" spans="3:9" ht="22.5" customHeight="1">
      <c r="C40" s="184"/>
      <c r="D40" s="185" t="s">
        <v>714</v>
      </c>
      <c r="E40" s="186"/>
      <c r="F40" s="187"/>
      <c r="G40" s="187" t="s">
        <v>880</v>
      </c>
      <c r="H40" s="188" t="s">
        <v>803</v>
      </c>
      <c r="I40" s="188" t="s">
        <v>777</v>
      </c>
    </row>
    <row r="41" spans="3:11" ht="12.75">
      <c r="C41" s="172">
        <v>1</v>
      </c>
      <c r="D41" s="173" t="s">
        <v>715</v>
      </c>
      <c r="E41" s="174"/>
      <c r="F41" s="174">
        <v>14000</v>
      </c>
      <c r="G41" s="430">
        <v>4</v>
      </c>
      <c r="H41" s="84">
        <v>7</v>
      </c>
      <c r="I41" s="84">
        <f>'[1]Rrogat dhe kontributet'!D20</f>
        <v>6.666666666666667</v>
      </c>
      <c r="K41" s="275" t="s">
        <v>882</v>
      </c>
    </row>
    <row r="42" spans="3:9" ht="12.75">
      <c r="C42" s="81">
        <v>2</v>
      </c>
      <c r="D42" s="18" t="s">
        <v>716</v>
      </c>
      <c r="E42" s="177"/>
      <c r="F42" s="177">
        <v>15000</v>
      </c>
      <c r="G42" s="177"/>
      <c r="H42" s="84"/>
      <c r="I42" s="84"/>
    </row>
    <row r="43" spans="3:9" ht="12.75">
      <c r="C43" s="88" t="s">
        <v>645</v>
      </c>
      <c r="D43" s="20" t="s">
        <v>717</v>
      </c>
      <c r="E43" s="176"/>
      <c r="F43" s="176">
        <v>15001</v>
      </c>
      <c r="G43" s="176"/>
      <c r="H43" s="15"/>
      <c r="I43" s="15"/>
    </row>
    <row r="44" spans="3:9" ht="12.75">
      <c r="C44" s="88"/>
      <c r="D44" s="20" t="s">
        <v>718</v>
      </c>
      <c r="E44" s="176"/>
      <c r="F44" s="176">
        <v>150011</v>
      </c>
      <c r="G44" s="176"/>
      <c r="H44" s="14"/>
      <c r="I44" s="14"/>
    </row>
    <row r="45" spans="3:9" ht="12.75">
      <c r="C45" s="88" t="s">
        <v>648</v>
      </c>
      <c r="D45" s="20" t="s">
        <v>719</v>
      </c>
      <c r="E45" s="176"/>
      <c r="F45" s="176">
        <v>15002</v>
      </c>
      <c r="G45" s="176"/>
      <c r="H45" s="15"/>
      <c r="I45" s="15"/>
    </row>
    <row r="46" spans="3:9" ht="12.75">
      <c r="C46" s="88"/>
      <c r="D46" s="20" t="s">
        <v>720</v>
      </c>
      <c r="E46" s="176"/>
      <c r="F46" s="176">
        <v>150021</v>
      </c>
      <c r="G46" s="176"/>
      <c r="H46" s="89"/>
      <c r="I46" s="89"/>
    </row>
    <row r="49" ht="12.75">
      <c r="H49" s="9" t="s">
        <v>31</v>
      </c>
    </row>
    <row r="50" ht="12.75">
      <c r="H50" s="9" t="s">
        <v>665</v>
      </c>
    </row>
  </sheetData>
  <sheetProtection/>
  <printOptions/>
  <pageMargins left="0.17" right="0.41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5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.57421875" style="12" customWidth="1"/>
    <col min="2" max="2" width="1.421875" style="12" customWidth="1"/>
    <col min="3" max="3" width="4.8515625" style="79" customWidth="1"/>
    <col min="4" max="4" width="16.421875" style="79" customWidth="1"/>
    <col min="5" max="5" width="43.8515625" style="12" customWidth="1"/>
    <col min="6" max="6" width="14.28125" style="11" customWidth="1"/>
    <col min="7" max="16384" width="9.140625" style="12" customWidth="1"/>
  </cols>
  <sheetData>
    <row r="1" spans="3:4" ht="18">
      <c r="C1" s="49" t="s">
        <v>4</v>
      </c>
      <c r="D1" s="49"/>
    </row>
    <row r="2" spans="3:4" ht="12.75">
      <c r="C2" s="4" t="s">
        <v>5</v>
      </c>
      <c r="D2" s="4"/>
    </row>
    <row r="3" ht="12.75">
      <c r="F3" s="189" t="s">
        <v>721</v>
      </c>
    </row>
    <row r="4" ht="12.75">
      <c r="D4" s="9" t="s">
        <v>640</v>
      </c>
    </row>
    <row r="5" ht="12.75">
      <c r="D5" s="9" t="s">
        <v>641</v>
      </c>
    </row>
    <row r="6" spans="3:6" ht="30.75" customHeight="1" thickBot="1">
      <c r="C6" s="170"/>
      <c r="D6" s="170"/>
      <c r="E6" s="170" t="s">
        <v>722</v>
      </c>
      <c r="F6" s="323" t="s">
        <v>811</v>
      </c>
    </row>
    <row r="7" spans="3:6" ht="16.5" customHeight="1">
      <c r="C7" s="190">
        <v>1</v>
      </c>
      <c r="D7" s="172" t="s">
        <v>723</v>
      </c>
      <c r="E7" s="191" t="s">
        <v>724</v>
      </c>
      <c r="F7" s="192"/>
    </row>
    <row r="8" spans="3:6" ht="12.75">
      <c r="C8" s="193">
        <v>2</v>
      </c>
      <c r="D8" s="172" t="s">
        <v>723</v>
      </c>
      <c r="E8" s="16" t="s">
        <v>725</v>
      </c>
      <c r="F8" s="194"/>
    </row>
    <row r="9" spans="3:6" ht="12.75">
      <c r="C9" s="193">
        <v>3</v>
      </c>
      <c r="D9" s="172" t="s">
        <v>723</v>
      </c>
      <c r="E9" s="16" t="s">
        <v>726</v>
      </c>
      <c r="F9" s="194"/>
    </row>
    <row r="10" spans="3:6" ht="12.75">
      <c r="C10" s="193">
        <v>4</v>
      </c>
      <c r="D10" s="172" t="s">
        <v>723</v>
      </c>
      <c r="E10" s="16" t="s">
        <v>727</v>
      </c>
      <c r="F10" s="194"/>
    </row>
    <row r="11" spans="3:6" ht="12.75">
      <c r="C11" s="193">
        <v>5</v>
      </c>
      <c r="D11" s="172" t="s">
        <v>723</v>
      </c>
      <c r="E11" s="16" t="s">
        <v>728</v>
      </c>
      <c r="F11" s="194"/>
    </row>
    <row r="12" spans="3:6" ht="12.75">
      <c r="C12" s="193">
        <v>6</v>
      </c>
      <c r="D12" s="172" t="s">
        <v>723</v>
      </c>
      <c r="E12" s="16" t="s">
        <v>729</v>
      </c>
      <c r="F12" s="194"/>
    </row>
    <row r="13" spans="3:6" ht="12.75">
      <c r="C13" s="193">
        <v>7</v>
      </c>
      <c r="D13" s="172" t="s">
        <v>723</v>
      </c>
      <c r="E13" s="16" t="s">
        <v>730</v>
      </c>
      <c r="F13" s="194"/>
    </row>
    <row r="14" spans="3:6" ht="12.75">
      <c r="C14" s="193">
        <v>8</v>
      </c>
      <c r="D14" s="172" t="s">
        <v>723</v>
      </c>
      <c r="E14" s="16" t="s">
        <v>731</v>
      </c>
      <c r="F14" s="194">
        <f>'PASH(Detajuar)'!E13+'PASH(Detajuar)'!E14</f>
        <v>551208</v>
      </c>
    </row>
    <row r="15" spans="3:6" ht="12.75">
      <c r="C15" s="81" t="s">
        <v>320</v>
      </c>
      <c r="D15" s="193"/>
      <c r="E15" s="81" t="s">
        <v>732</v>
      </c>
      <c r="F15" s="17">
        <f>SUM(F7:F14)</f>
        <v>551208</v>
      </c>
    </row>
    <row r="16" spans="3:6" ht="12.75">
      <c r="C16" s="193">
        <v>9</v>
      </c>
      <c r="D16" s="81" t="s">
        <v>733</v>
      </c>
      <c r="E16" s="16" t="s">
        <v>734</v>
      </c>
      <c r="F16" s="194"/>
    </row>
    <row r="17" spans="3:6" ht="12.75">
      <c r="C17" s="193">
        <v>10</v>
      </c>
      <c r="D17" s="81" t="s">
        <v>733</v>
      </c>
      <c r="E17" s="195" t="s">
        <v>735</v>
      </c>
      <c r="F17" s="194"/>
    </row>
    <row r="18" spans="3:6" ht="12.75">
      <c r="C18" s="193">
        <v>11</v>
      </c>
      <c r="D18" s="81" t="s">
        <v>733</v>
      </c>
      <c r="E18" s="16" t="s">
        <v>736</v>
      </c>
      <c r="F18" s="194"/>
    </row>
    <row r="19" spans="3:6" ht="12.75">
      <c r="C19" s="81" t="s">
        <v>344</v>
      </c>
      <c r="D19" s="193"/>
      <c r="E19" s="81" t="s">
        <v>737</v>
      </c>
      <c r="F19" s="17">
        <f>SUM(F16:F18)</f>
        <v>0</v>
      </c>
    </row>
    <row r="20" spans="3:6" ht="12.75">
      <c r="C20" s="193">
        <v>12</v>
      </c>
      <c r="D20" s="81" t="s">
        <v>738</v>
      </c>
      <c r="E20" s="16" t="s">
        <v>739</v>
      </c>
      <c r="F20" s="194"/>
    </row>
    <row r="21" spans="3:6" ht="12.75">
      <c r="C21" s="193">
        <v>13</v>
      </c>
      <c r="D21" s="81" t="s">
        <v>738</v>
      </c>
      <c r="E21" s="16" t="s">
        <v>740</v>
      </c>
      <c r="F21" s="194"/>
    </row>
    <row r="22" spans="3:6" ht="12.75">
      <c r="C22" s="193">
        <v>14</v>
      </c>
      <c r="D22" s="81" t="s">
        <v>738</v>
      </c>
      <c r="E22" s="16" t="s">
        <v>741</v>
      </c>
      <c r="F22" s="194"/>
    </row>
    <row r="23" spans="3:6" ht="12.75">
      <c r="C23" s="193">
        <v>15</v>
      </c>
      <c r="D23" s="81" t="s">
        <v>738</v>
      </c>
      <c r="E23" s="16" t="s">
        <v>742</v>
      </c>
      <c r="F23" s="194"/>
    </row>
    <row r="24" spans="3:6" ht="12.75">
      <c r="C24" s="193">
        <v>16</v>
      </c>
      <c r="D24" s="81" t="s">
        <v>738</v>
      </c>
      <c r="E24" s="16" t="s">
        <v>743</v>
      </c>
      <c r="F24" s="194"/>
    </row>
    <row r="25" spans="3:6" ht="12.75">
      <c r="C25" s="193">
        <v>17</v>
      </c>
      <c r="D25" s="81" t="s">
        <v>738</v>
      </c>
      <c r="E25" s="16" t="s">
        <v>744</v>
      </c>
      <c r="F25" s="194"/>
    </row>
    <row r="26" spans="3:6" ht="12.75">
      <c r="C26" s="193">
        <v>18</v>
      </c>
      <c r="D26" s="81" t="s">
        <v>738</v>
      </c>
      <c r="E26" s="16" t="s">
        <v>745</v>
      </c>
      <c r="F26" s="194"/>
    </row>
    <row r="27" spans="3:6" ht="12.75">
      <c r="C27" s="193">
        <v>19</v>
      </c>
      <c r="D27" s="81" t="s">
        <v>738</v>
      </c>
      <c r="E27" s="16" t="s">
        <v>746</v>
      </c>
      <c r="F27" s="194"/>
    </row>
    <row r="28" spans="3:6" ht="12.75">
      <c r="C28" s="81" t="s">
        <v>391</v>
      </c>
      <c r="D28" s="81"/>
      <c r="E28" s="81" t="s">
        <v>747</v>
      </c>
      <c r="F28" s="17">
        <f>SUM(F20:F27)</f>
        <v>0</v>
      </c>
    </row>
    <row r="29" spans="3:6" ht="12.75">
      <c r="C29" s="193">
        <v>20</v>
      </c>
      <c r="D29" s="81" t="s">
        <v>417</v>
      </c>
      <c r="E29" s="16" t="s">
        <v>748</v>
      </c>
      <c r="F29" s="194"/>
    </row>
    <row r="30" spans="3:6" ht="12.75">
      <c r="C30" s="193">
        <v>21</v>
      </c>
      <c r="D30" s="81" t="s">
        <v>417</v>
      </c>
      <c r="E30" s="16" t="s">
        <v>749</v>
      </c>
      <c r="F30" s="194"/>
    </row>
    <row r="31" spans="3:6" ht="12.75">
      <c r="C31" s="193">
        <v>22</v>
      </c>
      <c r="D31" s="81" t="s">
        <v>417</v>
      </c>
      <c r="E31" s="16" t="s">
        <v>750</v>
      </c>
      <c r="F31" s="194"/>
    </row>
    <row r="32" spans="3:6" ht="12.75">
      <c r="C32" s="193">
        <v>23</v>
      </c>
      <c r="D32" s="81" t="s">
        <v>417</v>
      </c>
      <c r="E32" s="16" t="s">
        <v>751</v>
      </c>
      <c r="F32" s="194"/>
    </row>
    <row r="33" spans="3:6" ht="12.75">
      <c r="C33" s="81" t="s">
        <v>752</v>
      </c>
      <c r="D33" s="193"/>
      <c r="E33" s="81" t="s">
        <v>753</v>
      </c>
      <c r="F33" s="17">
        <f>SUM(F29:F32)</f>
        <v>0</v>
      </c>
    </row>
    <row r="34" spans="3:6" ht="12.75">
      <c r="C34" s="193">
        <v>24</v>
      </c>
      <c r="D34" s="81" t="s">
        <v>754</v>
      </c>
      <c r="E34" s="16" t="s">
        <v>755</v>
      </c>
      <c r="F34" s="194"/>
    </row>
    <row r="35" spans="3:6" ht="12.75">
      <c r="C35" s="193">
        <v>25</v>
      </c>
      <c r="D35" s="81" t="s">
        <v>754</v>
      </c>
      <c r="E35" s="16" t="s">
        <v>756</v>
      </c>
      <c r="F35" s="194"/>
    </row>
    <row r="36" spans="3:6" ht="12.75">
      <c r="C36" s="193">
        <v>26</v>
      </c>
      <c r="D36" s="81" t="s">
        <v>754</v>
      </c>
      <c r="E36" s="16" t="s">
        <v>757</v>
      </c>
      <c r="F36" s="194"/>
    </row>
    <row r="37" spans="3:6" ht="12.75">
      <c r="C37" s="193">
        <v>27</v>
      </c>
      <c r="D37" s="81" t="s">
        <v>754</v>
      </c>
      <c r="E37" s="16" t="s">
        <v>758</v>
      </c>
      <c r="F37" s="194"/>
    </row>
    <row r="38" spans="3:6" ht="12.75">
      <c r="C38" s="193">
        <v>28</v>
      </c>
      <c r="D38" s="81" t="s">
        <v>754</v>
      </c>
      <c r="E38" s="16" t="s">
        <v>759</v>
      </c>
      <c r="F38" s="194"/>
    </row>
    <row r="39" spans="3:6" ht="12.75">
      <c r="C39" s="196">
        <v>29</v>
      </c>
      <c r="D39" s="81" t="s">
        <v>754</v>
      </c>
      <c r="E39" s="197" t="s">
        <v>760</v>
      </c>
      <c r="F39" s="194"/>
    </row>
    <row r="40" spans="3:6" ht="12.75">
      <c r="C40" s="198">
        <v>30</v>
      </c>
      <c r="D40" s="81" t="s">
        <v>754</v>
      </c>
      <c r="E40" s="55" t="s">
        <v>761</v>
      </c>
      <c r="F40" s="199"/>
    </row>
    <row r="41" spans="3:6" ht="12.75">
      <c r="C41" s="190">
        <v>31</v>
      </c>
      <c r="D41" s="81" t="s">
        <v>754</v>
      </c>
      <c r="E41" s="191" t="s">
        <v>762</v>
      </c>
      <c r="F41" s="194"/>
    </row>
    <row r="42" spans="3:6" ht="12.75">
      <c r="C42" s="193">
        <v>32</v>
      </c>
      <c r="D42" s="81" t="s">
        <v>754</v>
      </c>
      <c r="E42" s="16" t="s">
        <v>763</v>
      </c>
      <c r="F42" s="194"/>
    </row>
    <row r="43" spans="3:6" ht="12.75">
      <c r="C43" s="193">
        <v>33</v>
      </c>
      <c r="D43" s="81" t="s">
        <v>754</v>
      </c>
      <c r="E43" s="20" t="s">
        <v>764</v>
      </c>
      <c r="F43" s="194"/>
    </row>
    <row r="44" spans="3:6" ht="12.75">
      <c r="C44" s="193">
        <v>34</v>
      </c>
      <c r="D44" s="81" t="s">
        <v>754</v>
      </c>
      <c r="E44" s="20" t="s">
        <v>691</v>
      </c>
      <c r="F44" s="194">
        <f>'PASH(Detajuar)'!E12+'PASH(Detajuar)'!E17</f>
        <v>20992417</v>
      </c>
    </row>
    <row r="45" spans="3:6" ht="12.75">
      <c r="C45" s="193" t="s">
        <v>648</v>
      </c>
      <c r="D45" s="193"/>
      <c r="E45" s="200" t="s">
        <v>765</v>
      </c>
      <c r="F45" s="17">
        <f>SUM(F34:F44)</f>
        <v>20992417</v>
      </c>
    </row>
    <row r="46" spans="3:6" ht="12.75">
      <c r="C46" s="193"/>
      <c r="D46" s="193"/>
      <c r="E46" s="200" t="s">
        <v>766</v>
      </c>
      <c r="F46" s="17">
        <f>F15+F19+F28+F33+F45</f>
        <v>21543625</v>
      </c>
    </row>
    <row r="47" spans="5:6" ht="25.5">
      <c r="E47" s="81" t="s">
        <v>881</v>
      </c>
      <c r="F47" s="324" t="s">
        <v>812</v>
      </c>
    </row>
    <row r="48" spans="5:6" ht="12.75">
      <c r="E48" s="15"/>
      <c r="F48" s="14"/>
    </row>
    <row r="49" spans="5:6" ht="12.75">
      <c r="E49" s="15" t="s">
        <v>767</v>
      </c>
      <c r="F49" s="14"/>
    </row>
    <row r="50" spans="5:6" ht="12.75">
      <c r="E50" s="15" t="s">
        <v>768</v>
      </c>
      <c r="F50" s="14">
        <v>3</v>
      </c>
    </row>
    <row r="51" spans="5:6" ht="12.75">
      <c r="E51" s="15" t="s">
        <v>769</v>
      </c>
      <c r="F51" s="14">
        <v>1</v>
      </c>
    </row>
    <row r="52" spans="5:6" ht="12.75">
      <c r="E52" s="15" t="s">
        <v>770</v>
      </c>
      <c r="F52" s="14"/>
    </row>
    <row r="53" spans="5:6" ht="12.75">
      <c r="E53" s="15" t="s">
        <v>771</v>
      </c>
      <c r="F53" s="14"/>
    </row>
    <row r="54" spans="5:6" ht="12.75">
      <c r="E54" s="81" t="s">
        <v>3</v>
      </c>
      <c r="F54" s="17">
        <v>4</v>
      </c>
    </row>
    <row r="57" ht="12.75">
      <c r="F57" s="201" t="s">
        <v>31</v>
      </c>
    </row>
    <row r="58" ht="12.75">
      <c r="F58" s="201" t="s">
        <v>665</v>
      </c>
    </row>
  </sheetData>
  <sheetProtection/>
  <printOptions/>
  <pageMargins left="0.39" right="0.49" top="0.63" bottom="0.32" header="0.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7"/>
  <sheetViews>
    <sheetView zoomScalePageLayoutView="0" workbookViewId="0" topLeftCell="A11">
      <selection activeCell="N28" sqref="N28"/>
    </sheetView>
  </sheetViews>
  <sheetFormatPr defaultColWidth="9.140625" defaultRowHeight="12.75"/>
  <cols>
    <col min="1" max="1" width="1.421875" style="47" customWidth="1"/>
    <col min="2" max="2" width="2.7109375" style="47" customWidth="1"/>
    <col min="3" max="3" width="3.00390625" style="47" customWidth="1"/>
    <col min="4" max="4" width="2.421875" style="47" customWidth="1"/>
    <col min="5" max="5" width="43.28125" style="47" customWidth="1"/>
    <col min="6" max="8" width="11.00390625" style="50" customWidth="1"/>
    <col min="9" max="9" width="10.28125" style="47" hidden="1" customWidth="1"/>
    <col min="10" max="16384" width="9.140625" style="47" customWidth="1"/>
  </cols>
  <sheetData>
    <row r="1" ht="18">
      <c r="B1" s="49" t="s">
        <v>4</v>
      </c>
    </row>
    <row r="2" ht="14.25">
      <c r="B2" s="4" t="s">
        <v>5</v>
      </c>
    </row>
    <row r="4" ht="18">
      <c r="B4" s="51" t="s">
        <v>887</v>
      </c>
    </row>
    <row r="5" ht="14.25">
      <c r="C5" s="52" t="s">
        <v>281</v>
      </c>
    </row>
    <row r="6" spans="2:9" ht="26.25">
      <c r="B6" s="53" t="s">
        <v>282</v>
      </c>
      <c r="C6" s="54"/>
      <c r="D6" s="55"/>
      <c r="E6" s="56"/>
      <c r="F6" s="245" t="s">
        <v>283</v>
      </c>
      <c r="G6" s="245">
        <v>2014</v>
      </c>
      <c r="H6" s="380">
        <v>2013</v>
      </c>
      <c r="I6" s="18">
        <v>2012</v>
      </c>
    </row>
    <row r="7" spans="4:9" s="57" customFormat="1" ht="4.5" customHeight="1">
      <c r="D7" s="58"/>
      <c r="E7" s="58" t="s">
        <v>284</v>
      </c>
      <c r="F7" s="59"/>
      <c r="G7" s="59"/>
      <c r="H7" s="381"/>
      <c r="I7" s="249"/>
    </row>
    <row r="8" spans="2:9" s="57" customFormat="1" ht="15">
      <c r="B8" s="60"/>
      <c r="C8" s="61" t="s">
        <v>285</v>
      </c>
      <c r="D8" s="62"/>
      <c r="E8" s="62"/>
      <c r="F8" s="246" t="s">
        <v>286</v>
      </c>
      <c r="G8" s="246">
        <f>'PASH(Detajuar)'!E12+'PASH(Detajuar)'!E13+'PASH(Detajuar)'!E14</f>
        <v>21534015</v>
      </c>
      <c r="H8" s="382">
        <v>14481851</v>
      </c>
      <c r="I8" s="250">
        <v>24568287</v>
      </c>
    </row>
    <row r="9" spans="2:9" s="57" customFormat="1" ht="14.25">
      <c r="B9" s="63"/>
      <c r="C9" s="64"/>
      <c r="D9" s="65" t="s">
        <v>287</v>
      </c>
      <c r="E9" s="62"/>
      <c r="F9" s="246">
        <v>722</v>
      </c>
      <c r="G9" s="246"/>
      <c r="H9" s="382"/>
      <c r="I9" s="250"/>
    </row>
    <row r="10" spans="2:9" s="57" customFormat="1" ht="51">
      <c r="B10" s="63"/>
      <c r="C10" s="66"/>
      <c r="D10" s="67"/>
      <c r="E10" s="68" t="s">
        <v>288</v>
      </c>
      <c r="F10" s="247">
        <v>71</v>
      </c>
      <c r="G10" s="247"/>
      <c r="H10" s="383"/>
      <c r="I10" s="249"/>
    </row>
    <row r="11" spans="2:9" s="57" customFormat="1" ht="25.5">
      <c r="B11" s="63"/>
      <c r="C11" s="66"/>
      <c r="D11" s="67"/>
      <c r="E11" s="68" t="s">
        <v>801</v>
      </c>
      <c r="F11" s="247">
        <v>777</v>
      </c>
      <c r="G11" s="247"/>
      <c r="H11" s="383">
        <v>231405</v>
      </c>
      <c r="I11" s="249"/>
    </row>
    <row r="12" spans="2:9" s="57" customFormat="1" ht="25.5">
      <c r="B12" s="63"/>
      <c r="C12" s="66"/>
      <c r="D12" s="67"/>
      <c r="E12" s="68" t="s">
        <v>289</v>
      </c>
      <c r="F12" s="247"/>
      <c r="G12" s="247"/>
      <c r="H12" s="383"/>
      <c r="I12" s="249"/>
    </row>
    <row r="13" spans="2:9" s="57" customFormat="1" ht="21" customHeight="1">
      <c r="B13" s="63"/>
      <c r="C13" s="66"/>
      <c r="D13" s="67"/>
      <c r="E13" s="67" t="s">
        <v>290</v>
      </c>
      <c r="F13" s="247" t="s">
        <v>291</v>
      </c>
      <c r="G13" s="247">
        <v>-1561320</v>
      </c>
      <c r="H13" s="384">
        <v>-167027</v>
      </c>
      <c r="I13" s="251">
        <v>-2169598.3949999996</v>
      </c>
    </row>
    <row r="14" spans="2:9" s="57" customFormat="1" ht="21" customHeight="1">
      <c r="B14" s="63"/>
      <c r="C14" s="66"/>
      <c r="D14" s="67"/>
      <c r="E14" s="67" t="s">
        <v>292</v>
      </c>
      <c r="F14" s="247">
        <v>608638652</v>
      </c>
      <c r="G14" s="247">
        <v>-4968852</v>
      </c>
      <c r="H14" s="384">
        <v>-3545829</v>
      </c>
      <c r="I14" s="249">
        <v>-5609849</v>
      </c>
    </row>
    <row r="15" spans="2:9" s="57" customFormat="1" ht="21.75" customHeight="1">
      <c r="B15" s="63"/>
      <c r="C15" s="66"/>
      <c r="D15" s="67"/>
      <c r="E15" s="67" t="s">
        <v>293</v>
      </c>
      <c r="F15" s="247"/>
      <c r="G15" s="247">
        <f>G16+G17</f>
        <v>-2820645</v>
      </c>
      <c r="H15" s="384">
        <v>-4635001</v>
      </c>
      <c r="I15" s="252">
        <v>-2353571</v>
      </c>
    </row>
    <row r="16" spans="2:9" s="57" customFormat="1" ht="14.25">
      <c r="B16" s="63"/>
      <c r="C16" s="66"/>
      <c r="D16" s="67"/>
      <c r="E16" s="67" t="s">
        <v>294</v>
      </c>
      <c r="F16" s="247">
        <v>641</v>
      </c>
      <c r="G16" s="247">
        <v>-2647633</v>
      </c>
      <c r="H16" s="384">
        <v>-4332564</v>
      </c>
      <c r="I16" s="249">
        <v>-2016770</v>
      </c>
    </row>
    <row r="17" spans="2:9" s="57" customFormat="1" ht="14.25">
      <c r="B17" s="63"/>
      <c r="C17" s="66"/>
      <c r="D17" s="67"/>
      <c r="E17" s="67" t="s">
        <v>295</v>
      </c>
      <c r="F17" s="247">
        <v>644</v>
      </c>
      <c r="G17" s="247">
        <v>-173012</v>
      </c>
      <c r="H17" s="384">
        <v>-302437</v>
      </c>
      <c r="I17" s="251">
        <v>-336801</v>
      </c>
    </row>
    <row r="18" spans="2:9" s="57" customFormat="1" ht="14.25">
      <c r="B18" s="63"/>
      <c r="C18" s="66"/>
      <c r="D18" s="67"/>
      <c r="E18" s="67" t="s">
        <v>296</v>
      </c>
      <c r="F18" s="247"/>
      <c r="G18" s="247">
        <v>0</v>
      </c>
      <c r="H18" s="384"/>
      <c r="I18" s="249"/>
    </row>
    <row r="19" spans="2:9" s="57" customFormat="1" ht="14.25">
      <c r="B19" s="63"/>
      <c r="C19" s="66"/>
      <c r="D19" s="67"/>
      <c r="E19" s="67" t="s">
        <v>297</v>
      </c>
      <c r="F19" s="247" t="s">
        <v>298</v>
      </c>
      <c r="G19" s="247">
        <v>-2436203</v>
      </c>
      <c r="H19" s="384">
        <v>-1844761</v>
      </c>
      <c r="I19" s="251">
        <v>-1513144.6956074878</v>
      </c>
    </row>
    <row r="20" spans="2:9" s="57" customFormat="1" ht="23.25" customHeight="1">
      <c r="B20" s="63"/>
      <c r="C20" s="61" t="s">
        <v>299</v>
      </c>
      <c r="D20" s="65"/>
      <c r="E20" s="65"/>
      <c r="F20" s="248"/>
      <c r="G20" s="253">
        <f>G8+G9+G11+G13+G14+G15+G19+1</f>
        <v>9746996</v>
      </c>
      <c r="H20" s="253">
        <f>H8+H9+H11+H13+H14+H15+H19</f>
        <v>4520638</v>
      </c>
      <c r="I20" s="253">
        <f>I8+I14+I15+I19+I13</f>
        <v>12922123.909392513</v>
      </c>
    </row>
    <row r="21" spans="2:9" s="57" customFormat="1" ht="32.25" customHeight="1">
      <c r="B21" s="63"/>
      <c r="C21" s="66"/>
      <c r="D21" s="440" t="s">
        <v>300</v>
      </c>
      <c r="E21" s="441"/>
      <c r="F21" s="247"/>
      <c r="G21" s="247"/>
      <c r="H21" s="383"/>
      <c r="I21" s="252">
        <v>0</v>
      </c>
    </row>
    <row r="22" spans="2:9" s="57" customFormat="1" ht="14.25">
      <c r="B22" s="63"/>
      <c r="C22" s="66"/>
      <c r="D22" s="67" t="s">
        <v>301</v>
      </c>
      <c r="E22" s="67"/>
      <c r="F22" s="247"/>
      <c r="G22" s="247">
        <f>SUM(G23:G25)</f>
        <v>7847</v>
      </c>
      <c r="H22" s="383">
        <v>274132</v>
      </c>
      <c r="I22" s="252">
        <v>390</v>
      </c>
    </row>
    <row r="23" spans="2:9" s="57" customFormat="1" ht="25.5">
      <c r="B23" s="63"/>
      <c r="C23" s="66"/>
      <c r="D23" s="67"/>
      <c r="E23" s="68" t="s">
        <v>302</v>
      </c>
      <c r="F23" s="247"/>
      <c r="G23" s="247"/>
      <c r="H23" s="383"/>
      <c r="I23" s="249"/>
    </row>
    <row r="24" spans="2:9" s="57" customFormat="1" ht="14.25">
      <c r="B24" s="63"/>
      <c r="C24" s="66"/>
      <c r="D24" s="67"/>
      <c r="E24" s="67" t="s">
        <v>303</v>
      </c>
      <c r="F24" s="247">
        <v>767667</v>
      </c>
      <c r="G24" s="247">
        <v>9610</v>
      </c>
      <c r="H24" s="384">
        <v>361</v>
      </c>
      <c r="I24" s="249">
        <v>390</v>
      </c>
    </row>
    <row r="25" spans="2:9" s="57" customFormat="1" ht="14.25">
      <c r="B25" s="63"/>
      <c r="C25" s="66"/>
      <c r="D25" s="67"/>
      <c r="E25" s="67" t="s">
        <v>304</v>
      </c>
      <c r="F25" s="247">
        <v>769669</v>
      </c>
      <c r="G25" s="247">
        <v>-1763</v>
      </c>
      <c r="H25" s="384">
        <v>250825</v>
      </c>
      <c r="I25" s="249">
        <v>0</v>
      </c>
    </row>
    <row r="26" spans="2:9" s="57" customFormat="1" ht="14.25">
      <c r="B26" s="63"/>
      <c r="C26" s="66"/>
      <c r="D26" s="67"/>
      <c r="E26" s="67" t="s">
        <v>305</v>
      </c>
      <c r="F26" s="247">
        <v>768668</v>
      </c>
      <c r="G26" s="432"/>
      <c r="H26" s="384">
        <v>22946</v>
      </c>
      <c r="I26" s="249"/>
    </row>
    <row r="27" spans="2:9" s="57" customFormat="1" ht="22.5" customHeight="1">
      <c r="B27" s="63"/>
      <c r="C27" s="64"/>
      <c r="D27" s="65" t="s">
        <v>306</v>
      </c>
      <c r="E27" s="65"/>
      <c r="F27" s="248"/>
      <c r="G27" s="291">
        <f>G21+G22</f>
        <v>7847</v>
      </c>
      <c r="H27" s="291">
        <f>H21+H22</f>
        <v>274132</v>
      </c>
      <c r="I27" s="253">
        <f>I21+I22</f>
        <v>390</v>
      </c>
    </row>
    <row r="28" spans="2:9" s="57" customFormat="1" ht="21.75" customHeight="1">
      <c r="B28" s="63"/>
      <c r="C28" s="61" t="s">
        <v>307</v>
      </c>
      <c r="D28" s="62"/>
      <c r="E28" s="62"/>
      <c r="F28" s="246"/>
      <c r="G28" s="291">
        <f>G20+G27</f>
        <v>9754843</v>
      </c>
      <c r="H28" s="291">
        <f>H20+H27</f>
        <v>4794770</v>
      </c>
      <c r="I28" s="253">
        <f>I20+I27</f>
        <v>12922513.909392513</v>
      </c>
    </row>
    <row r="29" spans="2:9" s="57" customFormat="1" ht="15">
      <c r="B29" s="63"/>
      <c r="C29" s="69"/>
      <c r="D29" s="70"/>
      <c r="E29" s="70"/>
      <c r="F29" s="247"/>
      <c r="G29" s="247"/>
      <c r="H29" s="383"/>
      <c r="I29" s="254"/>
    </row>
    <row r="30" spans="2:9" s="57" customFormat="1" ht="15">
      <c r="B30" s="63"/>
      <c r="C30" s="71"/>
      <c r="D30" s="72"/>
      <c r="E30" s="72" t="s">
        <v>308</v>
      </c>
      <c r="F30" s="247"/>
      <c r="G30" s="247">
        <f>'PASH(Detajuar)'!E43</f>
        <v>53794</v>
      </c>
      <c r="H30" s="383">
        <v>958394</v>
      </c>
      <c r="I30" s="249">
        <v>13000</v>
      </c>
    </row>
    <row r="31" spans="2:9" s="57" customFormat="1" ht="15">
      <c r="B31" s="63"/>
      <c r="C31" s="61"/>
      <c r="D31" s="62"/>
      <c r="E31" s="65" t="s">
        <v>309</v>
      </c>
      <c r="F31" s="248"/>
      <c r="G31" s="253">
        <f>G30+G28</f>
        <v>9808637</v>
      </c>
      <c r="H31" s="253">
        <f>H30+H28</f>
        <v>5753164</v>
      </c>
      <c r="I31" s="253">
        <f>I30+I28</f>
        <v>12935513.909392513</v>
      </c>
    </row>
    <row r="32" spans="2:9" s="57" customFormat="1" ht="14.25">
      <c r="B32" s="63"/>
      <c r="D32" s="58" t="s">
        <v>310</v>
      </c>
      <c r="E32" s="58"/>
      <c r="F32" s="247"/>
      <c r="G32" s="247">
        <f>'PASH(Detajuar)'!E46</f>
        <v>-1471295.55</v>
      </c>
      <c r="H32" s="383">
        <f>-H31*0.1</f>
        <v>-575316.4</v>
      </c>
      <c r="I32" s="249">
        <f>-I31*0.1</f>
        <v>-1293551.3909392515</v>
      </c>
    </row>
    <row r="33" spans="2:9" s="57" customFormat="1" ht="15">
      <c r="B33" s="63"/>
      <c r="C33" s="61" t="s">
        <v>311</v>
      </c>
      <c r="D33" s="65"/>
      <c r="E33" s="65"/>
      <c r="F33" s="248"/>
      <c r="G33" s="291">
        <f>G28+G32</f>
        <v>8283547.45</v>
      </c>
      <c r="H33" s="291">
        <f>H28+H32</f>
        <v>4219453.6</v>
      </c>
      <c r="I33" s="291">
        <f>I28+I32</f>
        <v>11628962.518453263</v>
      </c>
    </row>
    <row r="34" spans="2:9" s="57" customFormat="1" ht="33.75" customHeight="1">
      <c r="B34" s="63"/>
      <c r="C34" s="66"/>
      <c r="D34" s="440" t="s">
        <v>312</v>
      </c>
      <c r="E34" s="442"/>
      <c r="F34" s="247"/>
      <c r="G34" s="247"/>
      <c r="H34" s="383"/>
      <c r="I34" s="249"/>
    </row>
    <row r="35" spans="2:9" s="57" customFormat="1" ht="14.25">
      <c r="B35" s="63"/>
      <c r="C35" s="66"/>
      <c r="D35" s="67"/>
      <c r="E35" s="67"/>
      <c r="F35" s="247"/>
      <c r="G35" s="247"/>
      <c r="H35" s="383"/>
      <c r="I35" s="249"/>
    </row>
    <row r="36" spans="2:9" s="57" customFormat="1" ht="14.25">
      <c r="B36" s="73"/>
      <c r="C36" s="66"/>
      <c r="D36" s="67" t="s">
        <v>313</v>
      </c>
      <c r="E36" s="67"/>
      <c r="F36" s="247"/>
      <c r="G36" s="247"/>
      <c r="H36" s="383"/>
      <c r="I36" s="249"/>
    </row>
    <row r="37" spans="2:9" s="57" customFormat="1" ht="15" thickBot="1">
      <c r="B37" s="74"/>
      <c r="C37" s="75"/>
      <c r="D37" s="8"/>
      <c r="E37" s="8"/>
      <c r="F37" s="76"/>
      <c r="G37" s="76"/>
      <c r="H37" s="76"/>
      <c r="I37" s="77"/>
    </row>
    <row r="38" spans="3:8" s="57" customFormat="1" ht="15" thickTop="1">
      <c r="C38" s="12"/>
      <c r="D38" s="3"/>
      <c r="E38" s="4" t="s">
        <v>314</v>
      </c>
      <c r="F38" s="9"/>
      <c r="G38" s="9"/>
      <c r="H38" s="325" t="s">
        <v>315</v>
      </c>
    </row>
    <row r="39" spans="6:8" s="57" customFormat="1" ht="14.25">
      <c r="F39" s="78"/>
      <c r="G39" s="78"/>
      <c r="H39" s="78"/>
    </row>
    <row r="40" spans="6:8" s="57" customFormat="1" ht="14.25">
      <c r="F40" s="78"/>
      <c r="G40" s="78"/>
      <c r="H40" s="78"/>
    </row>
    <row r="41" spans="6:8" s="57" customFormat="1" ht="14.25">
      <c r="F41" s="78"/>
      <c r="G41" s="78"/>
      <c r="H41" s="78"/>
    </row>
    <row r="42" spans="6:8" s="57" customFormat="1" ht="14.25">
      <c r="F42" s="78"/>
      <c r="G42" s="78"/>
      <c r="H42" s="78"/>
    </row>
    <row r="43" spans="6:8" s="57" customFormat="1" ht="14.25">
      <c r="F43" s="78"/>
      <c r="G43" s="78"/>
      <c r="H43" s="78"/>
    </row>
    <row r="44" spans="6:8" s="57" customFormat="1" ht="14.25">
      <c r="F44" s="78"/>
      <c r="G44" s="78"/>
      <c r="H44" s="78"/>
    </row>
    <row r="45" spans="6:8" s="57" customFormat="1" ht="14.25">
      <c r="F45" s="78"/>
      <c r="G45" s="78"/>
      <c r="H45" s="78"/>
    </row>
    <row r="46" spans="6:8" s="57" customFormat="1" ht="14.25">
      <c r="F46" s="78"/>
      <c r="G46" s="78"/>
      <c r="H46" s="78"/>
    </row>
    <row r="47" spans="6:8" s="57" customFormat="1" ht="14.25">
      <c r="F47" s="78"/>
      <c r="G47" s="78"/>
      <c r="H47" s="78"/>
    </row>
    <row r="48" spans="6:8" s="57" customFormat="1" ht="14.25">
      <c r="F48" s="78"/>
      <c r="G48" s="78"/>
      <c r="H48" s="78"/>
    </row>
    <row r="49" spans="6:8" s="57" customFormat="1" ht="14.25">
      <c r="F49" s="78"/>
      <c r="G49" s="78"/>
      <c r="H49" s="78"/>
    </row>
    <row r="50" spans="6:8" s="57" customFormat="1" ht="14.25">
      <c r="F50" s="78"/>
      <c r="G50" s="78"/>
      <c r="H50" s="78"/>
    </row>
    <row r="51" spans="6:8" s="57" customFormat="1" ht="14.25">
      <c r="F51" s="78"/>
      <c r="G51" s="78"/>
      <c r="H51" s="78"/>
    </row>
    <row r="52" spans="6:8" s="57" customFormat="1" ht="14.25">
      <c r="F52" s="78"/>
      <c r="G52" s="78"/>
      <c r="H52" s="78"/>
    </row>
    <row r="53" spans="6:8" s="57" customFormat="1" ht="14.25">
      <c r="F53" s="78"/>
      <c r="G53" s="78"/>
      <c r="H53" s="78"/>
    </row>
    <row r="54" spans="6:8" s="57" customFormat="1" ht="14.25">
      <c r="F54" s="78"/>
      <c r="G54" s="78"/>
      <c r="H54" s="78"/>
    </row>
    <row r="55" spans="6:8" s="57" customFormat="1" ht="14.25">
      <c r="F55" s="78"/>
      <c r="G55" s="78"/>
      <c r="H55" s="78"/>
    </row>
    <row r="56" spans="6:8" s="57" customFormat="1" ht="14.25">
      <c r="F56" s="78"/>
      <c r="G56" s="78"/>
      <c r="H56" s="78"/>
    </row>
    <row r="57" spans="6:8" s="57" customFormat="1" ht="14.25">
      <c r="F57" s="78"/>
      <c r="G57" s="78"/>
      <c r="H57" s="78"/>
    </row>
    <row r="58" spans="6:8" s="57" customFormat="1" ht="14.25">
      <c r="F58" s="78"/>
      <c r="G58" s="78"/>
      <c r="H58" s="78"/>
    </row>
    <row r="59" spans="6:8" s="57" customFormat="1" ht="14.25">
      <c r="F59" s="78"/>
      <c r="G59" s="78"/>
      <c r="H59" s="78"/>
    </row>
    <row r="60" spans="6:8" s="57" customFormat="1" ht="14.25">
      <c r="F60" s="78"/>
      <c r="G60" s="78"/>
      <c r="H60" s="78"/>
    </row>
    <row r="61" spans="6:8" s="57" customFormat="1" ht="14.25">
      <c r="F61" s="78"/>
      <c r="G61" s="78"/>
      <c r="H61" s="78"/>
    </row>
    <row r="62" spans="6:8" s="57" customFormat="1" ht="14.25">
      <c r="F62" s="78"/>
      <c r="G62" s="78"/>
      <c r="H62" s="78"/>
    </row>
    <row r="63" spans="6:8" s="57" customFormat="1" ht="14.25">
      <c r="F63" s="78"/>
      <c r="G63" s="78"/>
      <c r="H63" s="78"/>
    </row>
    <row r="64" spans="6:8" s="57" customFormat="1" ht="14.25">
      <c r="F64" s="78"/>
      <c r="G64" s="78"/>
      <c r="H64" s="78"/>
    </row>
    <row r="65" spans="6:8" s="57" customFormat="1" ht="14.25">
      <c r="F65" s="78"/>
      <c r="G65" s="78"/>
      <c r="H65" s="78"/>
    </row>
    <row r="66" spans="6:8" s="57" customFormat="1" ht="14.25">
      <c r="F66" s="78"/>
      <c r="G66" s="78"/>
      <c r="H66" s="78"/>
    </row>
    <row r="67" spans="6:8" s="57" customFormat="1" ht="14.25">
      <c r="F67" s="78"/>
      <c r="G67" s="78"/>
      <c r="H67" s="78"/>
    </row>
    <row r="68" spans="6:8" s="57" customFormat="1" ht="14.25">
      <c r="F68" s="78"/>
      <c r="G68" s="78"/>
      <c r="H68" s="78"/>
    </row>
    <row r="69" spans="6:8" s="57" customFormat="1" ht="14.25">
      <c r="F69" s="78"/>
      <c r="G69" s="78"/>
      <c r="H69" s="78"/>
    </row>
    <row r="70" spans="6:8" s="57" customFormat="1" ht="14.25">
      <c r="F70" s="78"/>
      <c r="G70" s="78"/>
      <c r="H70" s="78"/>
    </row>
    <row r="71" spans="6:8" s="57" customFormat="1" ht="14.25">
      <c r="F71" s="78"/>
      <c r="G71" s="78"/>
      <c r="H71" s="78"/>
    </row>
    <row r="72" spans="6:8" s="57" customFormat="1" ht="14.25">
      <c r="F72" s="78"/>
      <c r="G72" s="78"/>
      <c r="H72" s="78"/>
    </row>
    <row r="73" spans="6:8" s="57" customFormat="1" ht="14.25">
      <c r="F73" s="78"/>
      <c r="G73" s="78"/>
      <c r="H73" s="78"/>
    </row>
    <row r="74" spans="6:8" s="57" customFormat="1" ht="14.25">
      <c r="F74" s="78"/>
      <c r="G74" s="78"/>
      <c r="H74" s="78"/>
    </row>
    <row r="75" spans="6:8" s="57" customFormat="1" ht="14.25">
      <c r="F75" s="78"/>
      <c r="G75" s="78"/>
      <c r="H75" s="78"/>
    </row>
    <row r="76" spans="6:8" s="57" customFormat="1" ht="14.25">
      <c r="F76" s="78"/>
      <c r="G76" s="78"/>
      <c r="H76" s="78"/>
    </row>
    <row r="77" spans="6:8" s="57" customFormat="1" ht="14.25">
      <c r="F77" s="78"/>
      <c r="G77" s="78"/>
      <c r="H77" s="78"/>
    </row>
    <row r="78" spans="6:8" s="57" customFormat="1" ht="14.25">
      <c r="F78" s="78"/>
      <c r="G78" s="78"/>
      <c r="H78" s="78"/>
    </row>
    <row r="79" spans="6:8" s="57" customFormat="1" ht="14.25">
      <c r="F79" s="78"/>
      <c r="G79" s="78"/>
      <c r="H79" s="78"/>
    </row>
    <row r="80" spans="6:8" s="57" customFormat="1" ht="14.25">
      <c r="F80" s="78"/>
      <c r="G80" s="78"/>
      <c r="H80" s="78"/>
    </row>
    <row r="81" spans="6:8" s="57" customFormat="1" ht="14.25">
      <c r="F81" s="78"/>
      <c r="G81" s="78"/>
      <c r="H81" s="78"/>
    </row>
    <row r="82" spans="6:8" s="57" customFormat="1" ht="14.25">
      <c r="F82" s="78"/>
      <c r="G82" s="78"/>
      <c r="H82" s="78"/>
    </row>
    <row r="83" spans="6:8" s="57" customFormat="1" ht="14.25">
      <c r="F83" s="78"/>
      <c r="G83" s="78"/>
      <c r="H83" s="78"/>
    </row>
    <row r="84" spans="6:8" s="57" customFormat="1" ht="14.25">
      <c r="F84" s="78"/>
      <c r="G84" s="78"/>
      <c r="H84" s="78"/>
    </row>
    <row r="85" spans="6:8" s="57" customFormat="1" ht="14.25">
      <c r="F85" s="78"/>
      <c r="G85" s="78"/>
      <c r="H85" s="78"/>
    </row>
    <row r="86" spans="6:8" s="57" customFormat="1" ht="14.25">
      <c r="F86" s="78"/>
      <c r="G86" s="78"/>
      <c r="H86" s="78"/>
    </row>
    <row r="87" spans="6:8" s="57" customFormat="1" ht="14.25">
      <c r="F87" s="78"/>
      <c r="G87" s="78"/>
      <c r="H87" s="78"/>
    </row>
  </sheetData>
  <sheetProtection/>
  <mergeCells count="2">
    <mergeCell ref="D21:E21"/>
    <mergeCell ref="D34:E34"/>
  </mergeCells>
  <printOptions/>
  <pageMargins left="0.6" right="0.19" top="0.7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SheetLayoutView="85" zoomScalePageLayoutView="0" workbookViewId="0" topLeftCell="A1">
      <selection activeCell="J105" sqref="J105"/>
    </sheetView>
  </sheetViews>
  <sheetFormatPr defaultColWidth="9.140625" defaultRowHeight="12.75"/>
  <cols>
    <col min="1" max="1" width="1.421875" style="12" customWidth="1"/>
    <col min="2" max="2" width="5.28125" style="12" customWidth="1"/>
    <col min="3" max="3" width="3.140625" style="79" bestFit="1" customWidth="1"/>
    <col min="4" max="4" width="49.421875" style="12" bestFit="1" customWidth="1"/>
    <col min="5" max="5" width="10.140625" style="79" bestFit="1" customWidth="1"/>
    <col min="6" max="6" width="10.7109375" style="79" bestFit="1" customWidth="1"/>
    <col min="7" max="7" width="12.00390625" style="79" bestFit="1" customWidth="1"/>
    <col min="8" max="8" width="12.00390625" style="80" hidden="1" customWidth="1"/>
    <col min="9" max="9" width="9.140625" style="80" customWidth="1"/>
    <col min="10" max="16384" width="9.140625" style="12" customWidth="1"/>
  </cols>
  <sheetData>
    <row r="1" ht="18">
      <c r="B1" s="49" t="s">
        <v>4</v>
      </c>
    </row>
    <row r="2" ht="12.75">
      <c r="B2" s="4" t="s">
        <v>5</v>
      </c>
    </row>
    <row r="3" ht="12.75">
      <c r="B3" s="4"/>
    </row>
    <row r="4" spans="1:4" ht="12.75">
      <c r="A4" s="443" t="s">
        <v>316</v>
      </c>
      <c r="B4" s="443"/>
      <c r="C4" s="443"/>
      <c r="D4" s="443"/>
    </row>
    <row r="7" spans="3:8" ht="25.5">
      <c r="C7" s="81" t="s">
        <v>282</v>
      </c>
      <c r="D7" s="81" t="s">
        <v>317</v>
      </c>
      <c r="E7" s="81" t="s">
        <v>318</v>
      </c>
      <c r="F7" s="82" t="s">
        <v>319</v>
      </c>
      <c r="G7" s="82" t="s">
        <v>784</v>
      </c>
      <c r="H7" s="82" t="s">
        <v>784</v>
      </c>
    </row>
    <row r="8" spans="3:8" ht="18.75" customHeight="1">
      <c r="C8" s="81" t="s">
        <v>320</v>
      </c>
      <c r="D8" s="18" t="s">
        <v>321</v>
      </c>
      <c r="E8" s="81"/>
      <c r="F8" s="387">
        <f>F9+F15+F21+1</f>
        <v>24201688</v>
      </c>
      <c r="G8" s="84">
        <v>12173954.142099999</v>
      </c>
      <c r="H8" s="84">
        <v>11178004.9021</v>
      </c>
    </row>
    <row r="9" spans="3:8" ht="12.75">
      <c r="C9" s="85"/>
      <c r="D9" s="86" t="s">
        <v>322</v>
      </c>
      <c r="E9" s="85"/>
      <c r="F9" s="386">
        <f>SUM(F10:F11)</f>
        <v>19286476</v>
      </c>
      <c r="G9" s="87">
        <v>4392398.1421</v>
      </c>
      <c r="H9" s="87">
        <v>4629048.5621</v>
      </c>
    </row>
    <row r="10" spans="3:8" ht="12.75">
      <c r="C10" s="88"/>
      <c r="D10" s="15" t="s">
        <v>323</v>
      </c>
      <c r="E10" s="88">
        <v>512</v>
      </c>
      <c r="F10" s="91">
        <v>19250839</v>
      </c>
      <c r="G10" s="91">
        <v>4385930.1421</v>
      </c>
      <c r="H10" s="89">
        <v>4629048.5621</v>
      </c>
    </row>
    <row r="11" spans="3:8" ht="12.75">
      <c r="C11" s="88"/>
      <c r="D11" s="15" t="s">
        <v>324</v>
      </c>
      <c r="E11" s="88">
        <v>531</v>
      </c>
      <c r="F11" s="91">
        <v>35637</v>
      </c>
      <c r="G11" s="91">
        <v>6468</v>
      </c>
      <c r="H11" s="89"/>
    </row>
    <row r="12" spans="3:8" ht="12.75">
      <c r="C12" s="85"/>
      <c r="D12" s="86" t="s">
        <v>325</v>
      </c>
      <c r="E12" s="90">
        <v>5</v>
      </c>
      <c r="F12" s="90">
        <f>SUM(F13:F14)</f>
        <v>0</v>
      </c>
      <c r="G12" s="87"/>
      <c r="H12" s="87"/>
    </row>
    <row r="13" spans="3:8" ht="12.75">
      <c r="C13" s="88"/>
      <c r="D13" s="15" t="s">
        <v>326</v>
      </c>
      <c r="E13" s="88"/>
      <c r="F13" s="88"/>
      <c r="G13" s="89"/>
      <c r="H13" s="89"/>
    </row>
    <row r="14" spans="3:8" ht="12.75">
      <c r="C14" s="88"/>
      <c r="D14" s="15" t="s">
        <v>327</v>
      </c>
      <c r="E14" s="88"/>
      <c r="F14" s="88"/>
      <c r="G14" s="89"/>
      <c r="H14" s="89"/>
    </row>
    <row r="15" spans="3:8" ht="12.75">
      <c r="C15" s="85"/>
      <c r="D15" s="86" t="s">
        <v>328</v>
      </c>
      <c r="E15" s="85"/>
      <c r="F15" s="386">
        <f>SUM(F16:F20)</f>
        <v>1414046</v>
      </c>
      <c r="G15" s="87">
        <v>5113235</v>
      </c>
      <c r="H15" s="87">
        <v>6516503</v>
      </c>
    </row>
    <row r="16" spans="3:8" ht="12.75">
      <c r="C16" s="88"/>
      <c r="D16" s="15" t="s">
        <v>329</v>
      </c>
      <c r="E16" s="88">
        <v>411</v>
      </c>
      <c r="F16" s="89">
        <v>1008082</v>
      </c>
      <c r="G16" s="91">
        <v>5093235</v>
      </c>
      <c r="H16" s="91">
        <v>2159201</v>
      </c>
    </row>
    <row r="17" spans="3:8" ht="12.75">
      <c r="C17" s="88"/>
      <c r="D17" s="15" t="s">
        <v>330</v>
      </c>
      <c r="E17" s="88" t="s">
        <v>331</v>
      </c>
      <c r="F17" s="89">
        <v>45874</v>
      </c>
      <c r="G17" s="91">
        <v>0</v>
      </c>
      <c r="H17" s="91">
        <v>0</v>
      </c>
    </row>
    <row r="18" spans="3:8" ht="12.75">
      <c r="C18" s="88"/>
      <c r="D18" s="15" t="s">
        <v>332</v>
      </c>
      <c r="E18" s="88">
        <v>11</v>
      </c>
      <c r="F18" s="88"/>
      <c r="G18" s="91">
        <v>0</v>
      </c>
      <c r="H18" s="91">
        <v>0</v>
      </c>
    </row>
    <row r="19" spans="3:8" ht="12.75">
      <c r="C19" s="88"/>
      <c r="D19" s="15" t="s">
        <v>333</v>
      </c>
      <c r="E19" s="88">
        <v>8</v>
      </c>
      <c r="F19" s="88"/>
      <c r="G19" s="91">
        <v>0</v>
      </c>
      <c r="H19" s="91">
        <v>0</v>
      </c>
    </row>
    <row r="20" spans="3:8" ht="12.75">
      <c r="C20" s="88"/>
      <c r="D20" s="15" t="s">
        <v>334</v>
      </c>
      <c r="E20" s="88">
        <v>541</v>
      </c>
      <c r="F20" s="89">
        <v>360090</v>
      </c>
      <c r="G20" s="91">
        <v>20000</v>
      </c>
      <c r="H20" s="91">
        <v>4357302</v>
      </c>
    </row>
    <row r="21" spans="3:8" ht="12.75">
      <c r="C21" s="92"/>
      <c r="D21" s="86" t="s">
        <v>335</v>
      </c>
      <c r="E21" s="85"/>
      <c r="F21" s="386">
        <f>SUM(F22:F26)</f>
        <v>3501165</v>
      </c>
      <c r="G21" s="87">
        <v>2635868</v>
      </c>
      <c r="H21" s="87">
        <v>0</v>
      </c>
    </row>
    <row r="22" spans="3:8" ht="12.75">
      <c r="C22" s="88"/>
      <c r="D22" s="15" t="s">
        <v>336</v>
      </c>
      <c r="E22" s="88">
        <v>311</v>
      </c>
      <c r="F22" s="89">
        <v>52009</v>
      </c>
      <c r="G22" s="89">
        <v>617</v>
      </c>
      <c r="H22" s="89">
        <v>0</v>
      </c>
    </row>
    <row r="23" spans="3:8" ht="12.75">
      <c r="C23" s="88"/>
      <c r="D23" s="15" t="s">
        <v>337</v>
      </c>
      <c r="E23" s="88">
        <v>3123</v>
      </c>
      <c r="F23" s="89"/>
      <c r="G23" s="89">
        <v>0</v>
      </c>
      <c r="H23" s="89">
        <v>0</v>
      </c>
    </row>
    <row r="24" spans="3:8" ht="12.75">
      <c r="C24" s="88"/>
      <c r="D24" s="15" t="s">
        <v>338</v>
      </c>
      <c r="E24" s="88"/>
      <c r="F24" s="89"/>
      <c r="G24" s="89"/>
      <c r="H24" s="89"/>
    </row>
    <row r="25" spans="3:8" ht="12.75">
      <c r="C25" s="88"/>
      <c r="D25" s="15" t="s">
        <v>339</v>
      </c>
      <c r="E25" s="88">
        <v>351</v>
      </c>
      <c r="F25" s="89">
        <v>3449156</v>
      </c>
      <c r="G25" s="89">
        <v>2635251</v>
      </c>
      <c r="H25" s="89"/>
    </row>
    <row r="26" spans="3:8" ht="12.75">
      <c r="C26" s="88"/>
      <c r="D26" s="15" t="s">
        <v>340</v>
      </c>
      <c r="E26" s="88"/>
      <c r="F26" s="88"/>
      <c r="G26" s="89"/>
      <c r="H26" s="89"/>
    </row>
    <row r="27" spans="3:8" ht="12.75">
      <c r="C27" s="92"/>
      <c r="D27" s="86" t="s">
        <v>341</v>
      </c>
      <c r="E27" s="85"/>
      <c r="F27" s="85">
        <v>0</v>
      </c>
      <c r="G27" s="87"/>
      <c r="H27" s="87"/>
    </row>
    <row r="28" spans="3:8" ht="12.75">
      <c r="C28" s="92"/>
      <c r="D28" s="86" t="s">
        <v>342</v>
      </c>
      <c r="E28" s="85"/>
      <c r="F28" s="85">
        <v>0</v>
      </c>
      <c r="G28" s="87">
        <v>32453</v>
      </c>
      <c r="H28" s="87">
        <v>32453.34</v>
      </c>
    </row>
    <row r="29" spans="3:8" ht="12.75">
      <c r="C29" s="92"/>
      <c r="D29" s="86" t="s">
        <v>343</v>
      </c>
      <c r="E29" s="85"/>
      <c r="F29" s="85">
        <v>0</v>
      </c>
      <c r="G29" s="87"/>
      <c r="H29" s="87"/>
    </row>
    <row r="30" spans="3:8" ht="12.75">
      <c r="C30" s="88"/>
      <c r="D30" s="15"/>
      <c r="E30" s="88"/>
      <c r="F30" s="88"/>
      <c r="G30" s="89"/>
      <c r="H30" s="89"/>
    </row>
    <row r="31" spans="3:8" ht="12.75">
      <c r="C31" s="85" t="s">
        <v>344</v>
      </c>
      <c r="D31" s="86" t="s">
        <v>345</v>
      </c>
      <c r="E31" s="85"/>
      <c r="F31" s="386">
        <f>F32+F37+F44-1</f>
        <v>7850873</v>
      </c>
      <c r="G31" s="87">
        <v>10497886.315243298</v>
      </c>
      <c r="H31" s="87">
        <v>8073652.7359109055</v>
      </c>
    </row>
    <row r="32" spans="3:8" ht="12.75">
      <c r="C32" s="85"/>
      <c r="D32" s="86" t="s">
        <v>346</v>
      </c>
      <c r="E32" s="85"/>
      <c r="F32" s="85"/>
      <c r="G32" s="87"/>
      <c r="H32" s="87"/>
    </row>
    <row r="33" spans="3:8" ht="12.75">
      <c r="C33" s="88"/>
      <c r="D33" s="15" t="s">
        <v>347</v>
      </c>
      <c r="E33" s="88"/>
      <c r="F33" s="88"/>
      <c r="G33" s="89"/>
      <c r="H33" s="89"/>
    </row>
    <row r="34" spans="3:8" ht="12.75">
      <c r="C34" s="88"/>
      <c r="D34" s="15" t="s">
        <v>348</v>
      </c>
      <c r="E34" s="88"/>
      <c r="F34" s="88"/>
      <c r="G34" s="89"/>
      <c r="H34" s="89"/>
    </row>
    <row r="35" spans="3:8" ht="12.75">
      <c r="C35" s="88"/>
      <c r="D35" s="15" t="s">
        <v>349</v>
      </c>
      <c r="E35" s="88"/>
      <c r="F35" s="88"/>
      <c r="G35" s="89"/>
      <c r="H35" s="89"/>
    </row>
    <row r="36" spans="3:8" ht="12.75">
      <c r="C36" s="88"/>
      <c r="D36" s="15" t="s">
        <v>350</v>
      </c>
      <c r="E36" s="88"/>
      <c r="F36" s="88"/>
      <c r="G36" s="89"/>
      <c r="H36" s="89"/>
    </row>
    <row r="37" spans="3:8" ht="12.75">
      <c r="C37" s="92"/>
      <c r="D37" s="86" t="s">
        <v>351</v>
      </c>
      <c r="E37" s="85"/>
      <c r="F37" s="386">
        <f>SUM(F38:F42)</f>
        <v>7792456</v>
      </c>
      <c r="G37" s="87">
        <v>10419996.315243298</v>
      </c>
      <c r="H37" s="87">
        <v>8073652.7359109055</v>
      </c>
    </row>
    <row r="38" spans="3:8" ht="12.75">
      <c r="C38" s="88"/>
      <c r="D38" s="15" t="s">
        <v>352</v>
      </c>
      <c r="E38" s="88">
        <v>211</v>
      </c>
      <c r="F38" s="91"/>
      <c r="G38" s="89">
        <v>0</v>
      </c>
      <c r="H38" s="89">
        <v>0</v>
      </c>
    </row>
    <row r="39" spans="3:8" ht="12.75">
      <c r="C39" s="88"/>
      <c r="D39" s="15" t="s">
        <v>353</v>
      </c>
      <c r="E39" s="88">
        <v>212</v>
      </c>
      <c r="F39" s="91"/>
      <c r="G39" s="89">
        <v>0</v>
      </c>
      <c r="H39" s="89">
        <v>0</v>
      </c>
    </row>
    <row r="40" spans="3:8" ht="12.75">
      <c r="C40" s="88"/>
      <c r="D40" s="15" t="s">
        <v>354</v>
      </c>
      <c r="E40" s="282">
        <v>213215</v>
      </c>
      <c r="F40" s="91">
        <v>6309571</v>
      </c>
      <c r="G40" s="91">
        <v>8709290.12533312</v>
      </c>
      <c r="H40" s="89">
        <v>8073652.7359109055</v>
      </c>
    </row>
    <row r="41" spans="3:8" ht="12.75">
      <c r="C41" s="88"/>
      <c r="D41" s="15" t="s">
        <v>355</v>
      </c>
      <c r="E41" s="88">
        <v>218</v>
      </c>
      <c r="F41" s="91">
        <v>1482885</v>
      </c>
      <c r="G41" s="91">
        <v>1710706.1899101785</v>
      </c>
      <c r="H41" s="89">
        <v>0</v>
      </c>
    </row>
    <row r="42" spans="3:8" ht="12.75">
      <c r="C42" s="88"/>
      <c r="D42" s="15" t="s">
        <v>356</v>
      </c>
      <c r="E42" s="88">
        <v>231</v>
      </c>
      <c r="F42" s="91"/>
      <c r="G42" s="89">
        <v>0</v>
      </c>
      <c r="H42" s="89">
        <v>0</v>
      </c>
    </row>
    <row r="43" spans="3:8" ht="12.75">
      <c r="C43" s="85"/>
      <c r="D43" s="86" t="s">
        <v>357</v>
      </c>
      <c r="E43" s="85"/>
      <c r="F43" s="85">
        <v>0</v>
      </c>
      <c r="G43" s="87">
        <v>0</v>
      </c>
      <c r="H43" s="87"/>
    </row>
    <row r="44" spans="3:8" ht="12.75">
      <c r="C44" s="85"/>
      <c r="D44" s="86" t="s">
        <v>358</v>
      </c>
      <c r="E44" s="85">
        <v>17</v>
      </c>
      <c r="F44" s="386">
        <f>SUM(F45:F47)</f>
        <v>58418</v>
      </c>
      <c r="G44" s="87">
        <v>77890</v>
      </c>
      <c r="H44" s="87"/>
    </row>
    <row r="45" spans="3:8" ht="12.75">
      <c r="C45" s="88"/>
      <c r="D45" s="15" t="s">
        <v>359</v>
      </c>
      <c r="E45" s="88"/>
      <c r="F45" s="91"/>
      <c r="G45" s="89"/>
      <c r="H45" s="89"/>
    </row>
    <row r="46" spans="3:8" ht="12.75">
      <c r="C46" s="88"/>
      <c r="D46" s="15" t="s">
        <v>360</v>
      </c>
      <c r="E46" s="88">
        <v>18</v>
      </c>
      <c r="F46" s="91"/>
      <c r="G46" s="89"/>
      <c r="H46" s="89"/>
    </row>
    <row r="47" spans="3:8" ht="12.75">
      <c r="C47" s="88"/>
      <c r="D47" s="15" t="s">
        <v>361</v>
      </c>
      <c r="E47" s="88">
        <v>19</v>
      </c>
      <c r="F47" s="91">
        <v>58418</v>
      </c>
      <c r="G47" s="91">
        <v>77890</v>
      </c>
      <c r="H47" s="89"/>
    </row>
    <row r="48" spans="3:8" ht="12.75">
      <c r="C48" s="85"/>
      <c r="D48" s="86" t="s">
        <v>362</v>
      </c>
      <c r="E48" s="85">
        <v>102</v>
      </c>
      <c r="F48" s="85"/>
      <c r="G48" s="87"/>
      <c r="H48" s="87"/>
    </row>
    <row r="49" spans="3:8" ht="12.75">
      <c r="C49" s="85"/>
      <c r="D49" s="86" t="s">
        <v>363</v>
      </c>
      <c r="E49" s="85"/>
      <c r="F49" s="85"/>
      <c r="G49" s="87"/>
      <c r="H49" s="87"/>
    </row>
    <row r="50" spans="3:8" ht="21" customHeight="1">
      <c r="C50" s="88"/>
      <c r="D50" s="18" t="s">
        <v>364</v>
      </c>
      <c r="E50" s="81"/>
      <c r="F50" s="387">
        <f>F8+F31</f>
        <v>32052561</v>
      </c>
      <c r="G50" s="84">
        <v>22671840.457343295</v>
      </c>
      <c r="H50" s="84">
        <v>19251657.638010904</v>
      </c>
    </row>
    <row r="52" spans="2:8" ht="13.5" thickBot="1">
      <c r="B52" s="75"/>
      <c r="C52" s="93"/>
      <c r="D52" s="75"/>
      <c r="E52" s="93"/>
      <c r="F52" s="93"/>
      <c r="G52" s="93"/>
      <c r="H52" s="94"/>
    </row>
    <row r="53" spans="4:7" ht="13.5" thickTop="1">
      <c r="D53" s="4" t="s">
        <v>314</v>
      </c>
      <c r="E53" s="13"/>
      <c r="F53" s="13"/>
      <c r="G53" s="326" t="s">
        <v>315</v>
      </c>
    </row>
    <row r="56" spans="1:9" s="9" customFormat="1" ht="12.75">
      <c r="A56" s="12"/>
      <c r="B56" s="12"/>
      <c r="C56" s="79"/>
      <c r="D56" s="12"/>
      <c r="E56" s="79"/>
      <c r="F56" s="79"/>
      <c r="G56" s="79"/>
      <c r="H56" s="80"/>
      <c r="I56" s="83"/>
    </row>
    <row r="57" spans="1:9" s="9" customFormat="1" ht="12.75">
      <c r="A57" s="12"/>
      <c r="B57" s="12"/>
      <c r="C57" s="79"/>
      <c r="D57" s="12"/>
      <c r="E57" s="79"/>
      <c r="F57" s="79"/>
      <c r="G57" s="79"/>
      <c r="H57" s="80"/>
      <c r="I57" s="83"/>
    </row>
    <row r="58" spans="1:9" s="9" customFormat="1" ht="12.75">
      <c r="A58" s="12"/>
      <c r="B58" s="12"/>
      <c r="C58" s="79"/>
      <c r="D58" s="12"/>
      <c r="E58" s="79"/>
      <c r="F58" s="79"/>
      <c r="G58" s="79"/>
      <c r="H58" s="80"/>
      <c r="I58" s="83"/>
    </row>
    <row r="59" spans="1:9" s="9" customFormat="1" ht="12.75">
      <c r="A59" s="12"/>
      <c r="B59" s="12"/>
      <c r="C59" s="79"/>
      <c r="D59" s="12"/>
      <c r="E59" s="79"/>
      <c r="F59" s="79"/>
      <c r="G59" s="79"/>
      <c r="H59" s="80"/>
      <c r="I59" s="83"/>
    </row>
    <row r="60" spans="1:9" s="9" customFormat="1" ht="12.75">
      <c r="A60" s="12"/>
      <c r="B60" s="12"/>
      <c r="C60" s="79"/>
      <c r="D60" s="12"/>
      <c r="E60" s="79"/>
      <c r="F60" s="79"/>
      <c r="G60" s="79"/>
      <c r="H60" s="80"/>
      <c r="I60" s="83"/>
    </row>
    <row r="61" spans="1:9" s="9" customFormat="1" ht="12.75">
      <c r="A61" s="12"/>
      <c r="B61" s="12"/>
      <c r="C61" s="79"/>
      <c r="D61" s="12"/>
      <c r="E61" s="79"/>
      <c r="F61" s="79"/>
      <c r="G61" s="79"/>
      <c r="H61" s="80"/>
      <c r="I61" s="83"/>
    </row>
    <row r="62" spans="1:9" s="9" customFormat="1" ht="12.75">
      <c r="A62" s="12"/>
      <c r="B62" s="12"/>
      <c r="C62" s="79"/>
      <c r="D62" s="12"/>
      <c r="E62" s="79"/>
      <c r="F62" s="79"/>
      <c r="G62" s="79"/>
      <c r="H62" s="80"/>
      <c r="I62" s="83"/>
    </row>
    <row r="63" spans="1:8" ht="25.5">
      <c r="A63" s="9"/>
      <c r="B63" s="9"/>
      <c r="C63" s="81" t="s">
        <v>282</v>
      </c>
      <c r="D63" s="81" t="s">
        <v>365</v>
      </c>
      <c r="E63" s="81" t="s">
        <v>318</v>
      </c>
      <c r="F63" s="82" t="s">
        <v>319</v>
      </c>
      <c r="G63" s="82" t="s">
        <v>784</v>
      </c>
      <c r="H63" s="82" t="s">
        <v>366</v>
      </c>
    </row>
    <row r="64" spans="3:8" ht="12.75">
      <c r="C64" s="85" t="s">
        <v>320</v>
      </c>
      <c r="D64" s="86" t="s">
        <v>367</v>
      </c>
      <c r="E64" s="85"/>
      <c r="F64" s="291">
        <f>F65+F66+F70+F78+F79</f>
        <v>1719197</v>
      </c>
      <c r="G64" s="87">
        <v>622023.4</v>
      </c>
      <c r="H64" s="87">
        <v>1421295</v>
      </c>
    </row>
    <row r="65" spans="3:8" ht="12.75">
      <c r="C65" s="81"/>
      <c r="D65" s="18" t="s">
        <v>368</v>
      </c>
      <c r="E65" s="81"/>
      <c r="F65" s="81"/>
      <c r="G65" s="81"/>
      <c r="H65" s="84"/>
    </row>
    <row r="66" spans="3:8" ht="12.75">
      <c r="C66" s="81"/>
      <c r="D66" s="18" t="s">
        <v>369</v>
      </c>
      <c r="E66" s="81"/>
      <c r="F66" s="81"/>
      <c r="G66" s="81"/>
      <c r="H66" s="84"/>
    </row>
    <row r="67" spans="3:8" ht="12.75">
      <c r="C67" s="88"/>
      <c r="D67" s="15" t="s">
        <v>370</v>
      </c>
      <c r="E67" s="88"/>
      <c r="F67" s="88"/>
      <c r="G67" s="88"/>
      <c r="H67" s="89"/>
    </row>
    <row r="68" spans="3:8" ht="12.75">
      <c r="C68" s="88"/>
      <c r="D68" s="15" t="s">
        <v>371</v>
      </c>
      <c r="E68" s="88"/>
      <c r="F68" s="88"/>
      <c r="G68" s="88"/>
      <c r="H68" s="89"/>
    </row>
    <row r="69" spans="3:8" ht="12.75">
      <c r="C69" s="88"/>
      <c r="D69" s="15" t="s">
        <v>372</v>
      </c>
      <c r="E69" s="88"/>
      <c r="F69" s="88"/>
      <c r="G69" s="88"/>
      <c r="H69" s="89"/>
    </row>
    <row r="70" spans="3:8" ht="12.75">
      <c r="C70" s="85"/>
      <c r="D70" s="86" t="s">
        <v>373</v>
      </c>
      <c r="E70" s="85"/>
      <c r="F70" s="291">
        <f>SUM(F71:F77)</f>
        <v>1719197</v>
      </c>
      <c r="G70" s="87">
        <v>622023.4</v>
      </c>
      <c r="H70" s="87">
        <v>1421295</v>
      </c>
    </row>
    <row r="71" spans="3:8" ht="12.75">
      <c r="C71" s="88"/>
      <c r="D71" s="15" t="s">
        <v>374</v>
      </c>
      <c r="E71" s="88">
        <v>401</v>
      </c>
      <c r="F71" s="385">
        <v>180000</v>
      </c>
      <c r="G71" s="88"/>
      <c r="H71" s="89"/>
    </row>
    <row r="72" spans="3:8" ht="12.75">
      <c r="C72" s="88"/>
      <c r="D72" s="15" t="s">
        <v>375</v>
      </c>
      <c r="E72" s="88">
        <v>421</v>
      </c>
      <c r="F72" s="385">
        <v>39072</v>
      </c>
      <c r="G72" s="88"/>
      <c r="H72" s="89"/>
    </row>
    <row r="73" spans="3:8" ht="12.75">
      <c r="C73" s="88"/>
      <c r="D73" s="15" t="s">
        <v>376</v>
      </c>
      <c r="E73" s="282">
        <v>43442444</v>
      </c>
      <c r="F73" s="385">
        <v>1500125</v>
      </c>
      <c r="G73" s="385">
        <v>619271.4</v>
      </c>
      <c r="H73" s="89">
        <v>44919</v>
      </c>
    </row>
    <row r="74" spans="3:8" ht="12.75">
      <c r="C74" s="88"/>
      <c r="D74" s="15" t="s">
        <v>377</v>
      </c>
      <c r="E74" s="88"/>
      <c r="F74" s="385"/>
      <c r="G74" s="299">
        <v>2752</v>
      </c>
      <c r="H74" s="89">
        <v>1376376</v>
      </c>
    </row>
    <row r="75" spans="3:8" ht="12.75">
      <c r="C75" s="88"/>
      <c r="D75" s="15" t="s">
        <v>378</v>
      </c>
      <c r="E75" s="88">
        <v>467</v>
      </c>
      <c r="F75" s="385"/>
      <c r="G75" s="88"/>
      <c r="H75" s="89"/>
    </row>
    <row r="76" spans="3:8" ht="12.75">
      <c r="C76" s="88"/>
      <c r="D76" s="15" t="s">
        <v>379</v>
      </c>
      <c r="E76" s="88"/>
      <c r="F76" s="385"/>
      <c r="G76" s="88"/>
      <c r="H76" s="89"/>
    </row>
    <row r="77" spans="3:8" ht="12.75">
      <c r="C77" s="88"/>
      <c r="D77" s="15" t="s">
        <v>380</v>
      </c>
      <c r="E77" s="88"/>
      <c r="F77" s="385"/>
      <c r="G77" s="88"/>
      <c r="H77" s="91"/>
    </row>
    <row r="78" spans="3:8" ht="12.75">
      <c r="C78" s="81"/>
      <c r="D78" s="18" t="s">
        <v>381</v>
      </c>
      <c r="E78" s="81"/>
      <c r="F78" s="385">
        <v>0</v>
      </c>
      <c r="G78" s="81"/>
      <c r="H78" s="84"/>
    </row>
    <row r="79" spans="3:8" ht="12.75">
      <c r="C79" s="81"/>
      <c r="D79" s="18" t="s">
        <v>382</v>
      </c>
      <c r="E79" s="81"/>
      <c r="F79" s="385">
        <v>0</v>
      </c>
      <c r="G79" s="81"/>
      <c r="H79" s="84"/>
    </row>
    <row r="80" spans="3:8" ht="12.75">
      <c r="C80" s="88"/>
      <c r="D80" s="15"/>
      <c r="E80" s="88"/>
      <c r="F80" s="88"/>
      <c r="G80" s="88"/>
      <c r="H80" s="89"/>
    </row>
    <row r="81" spans="3:8" ht="12.75">
      <c r="C81" s="85" t="s">
        <v>344</v>
      </c>
      <c r="D81" s="86" t="s">
        <v>383</v>
      </c>
      <c r="E81" s="85"/>
      <c r="F81" s="85">
        <v>0</v>
      </c>
      <c r="G81" s="85">
        <v>0</v>
      </c>
      <c r="H81" s="87">
        <v>0</v>
      </c>
    </row>
    <row r="82" spans="3:8" ht="12.75">
      <c r="C82" s="88"/>
      <c r="D82" s="15" t="s">
        <v>384</v>
      </c>
      <c r="E82" s="88"/>
      <c r="F82" s="88"/>
      <c r="G82" s="88"/>
      <c r="H82" s="89"/>
    </row>
    <row r="83" spans="3:8" ht="12.75">
      <c r="C83" s="88"/>
      <c r="D83" s="15" t="s">
        <v>385</v>
      </c>
      <c r="E83" s="88">
        <v>455</v>
      </c>
      <c r="F83" s="88"/>
      <c r="G83" s="88"/>
      <c r="H83" s="89"/>
    </row>
    <row r="84" spans="3:8" ht="12.75">
      <c r="C84" s="88"/>
      <c r="D84" s="15" t="s">
        <v>386</v>
      </c>
      <c r="E84" s="88"/>
      <c r="F84" s="88"/>
      <c r="G84" s="88"/>
      <c r="H84" s="89"/>
    </row>
    <row r="85" spans="3:8" ht="12.75">
      <c r="C85" s="88"/>
      <c r="D85" s="15" t="s">
        <v>387</v>
      </c>
      <c r="E85" s="88">
        <v>468</v>
      </c>
      <c r="F85" s="88"/>
      <c r="G85" s="88"/>
      <c r="H85" s="89"/>
    </row>
    <row r="86" spans="3:8" ht="12.75">
      <c r="C86" s="88"/>
      <c r="D86" s="15" t="s">
        <v>388</v>
      </c>
      <c r="E86" s="88"/>
      <c r="F86" s="88"/>
      <c r="G86" s="88"/>
      <c r="H86" s="89"/>
    </row>
    <row r="87" spans="3:8" ht="19.5" customHeight="1">
      <c r="C87" s="88"/>
      <c r="D87" s="15" t="s">
        <v>389</v>
      </c>
      <c r="E87" s="88"/>
      <c r="F87" s="88"/>
      <c r="G87" s="88"/>
      <c r="H87" s="89"/>
    </row>
    <row r="88" spans="3:8" ht="12.75">
      <c r="C88" s="85"/>
      <c r="D88" s="86" t="s">
        <v>390</v>
      </c>
      <c r="E88" s="85"/>
      <c r="F88" s="291">
        <f>F64+F81</f>
        <v>1719197</v>
      </c>
      <c r="G88" s="87">
        <v>622023.4</v>
      </c>
      <c r="H88" s="87">
        <v>1421295</v>
      </c>
    </row>
    <row r="89" spans="3:8" ht="12.75">
      <c r="C89" s="88"/>
      <c r="D89" s="15"/>
      <c r="E89" s="88"/>
      <c r="F89" s="88"/>
      <c r="G89" s="88"/>
      <c r="H89" s="89"/>
    </row>
    <row r="90" spans="3:8" ht="12.75">
      <c r="C90" s="81" t="s">
        <v>391</v>
      </c>
      <c r="D90" s="18" t="s">
        <v>392</v>
      </c>
      <c r="E90" s="81"/>
      <c r="F90" s="84">
        <f>SUM(F91:F100)+1</f>
        <v>30333364.05</v>
      </c>
      <c r="G90" s="84">
        <v>22049816.134129815</v>
      </c>
      <c r="H90" s="84">
        <v>17830361.534129813</v>
      </c>
    </row>
    <row r="91" spans="3:8" ht="12.75">
      <c r="C91" s="88"/>
      <c r="D91" s="18" t="s">
        <v>393</v>
      </c>
      <c r="E91" s="88"/>
      <c r="F91" s="261"/>
      <c r="G91" s="88"/>
      <c r="H91" s="89"/>
    </row>
    <row r="92" spans="3:8" ht="12.75">
      <c r="C92" s="88"/>
      <c r="D92" s="18" t="s">
        <v>394</v>
      </c>
      <c r="E92" s="88"/>
      <c r="F92" s="261"/>
      <c r="G92" s="88"/>
      <c r="H92" s="89"/>
    </row>
    <row r="93" spans="3:8" ht="12.75">
      <c r="C93" s="88"/>
      <c r="D93" s="18" t="s">
        <v>395</v>
      </c>
      <c r="E93" s="88">
        <v>101</v>
      </c>
      <c r="F93" s="261">
        <v>3059374</v>
      </c>
      <c r="G93" s="261">
        <v>3059374</v>
      </c>
      <c r="H93" s="89">
        <v>3059374</v>
      </c>
    </row>
    <row r="94" spans="3:8" ht="12.75">
      <c r="C94" s="88"/>
      <c r="D94" s="18" t="s">
        <v>396</v>
      </c>
      <c r="E94" s="88"/>
      <c r="F94" s="261"/>
      <c r="G94" s="88"/>
      <c r="H94" s="89"/>
    </row>
    <row r="95" spans="3:8" ht="12.75">
      <c r="C95" s="88"/>
      <c r="D95" s="18" t="s">
        <v>397</v>
      </c>
      <c r="E95" s="88"/>
      <c r="F95" s="261"/>
      <c r="G95" s="88"/>
      <c r="H95" s="89"/>
    </row>
    <row r="96" spans="3:8" ht="12.75">
      <c r="C96" s="88"/>
      <c r="D96" s="18" t="s">
        <v>398</v>
      </c>
      <c r="E96" s="88"/>
      <c r="F96" s="261"/>
      <c r="G96" s="88"/>
      <c r="H96" s="89"/>
    </row>
    <row r="97" spans="3:8" ht="12.75">
      <c r="C97" s="88"/>
      <c r="D97" s="18" t="s">
        <v>399</v>
      </c>
      <c r="E97" s="88"/>
      <c r="F97" s="261"/>
      <c r="G97" s="88"/>
      <c r="H97" s="89"/>
    </row>
    <row r="98" spans="3:8" ht="12.75">
      <c r="C98" s="88"/>
      <c r="D98" s="18" t="s">
        <v>400</v>
      </c>
      <c r="E98" s="88"/>
      <c r="F98" s="261"/>
      <c r="G98" s="88"/>
      <c r="H98" s="89"/>
    </row>
    <row r="99" spans="3:8" ht="12.75">
      <c r="C99" s="88"/>
      <c r="D99" s="18" t="s">
        <v>401</v>
      </c>
      <c r="E99" s="88"/>
      <c r="F99" s="261">
        <f>G99+G100</f>
        <v>18990441.6</v>
      </c>
      <c r="G99" s="89">
        <v>14770988</v>
      </c>
      <c r="H99" s="89">
        <v>3142025.015676552</v>
      </c>
    </row>
    <row r="100" spans="3:8" ht="19.5" customHeight="1">
      <c r="C100" s="88"/>
      <c r="D100" s="18" t="s">
        <v>799</v>
      </c>
      <c r="E100" s="88"/>
      <c r="F100" s="261">
        <f>'PASH(Detajuar)'!E48</f>
        <v>8283547.45</v>
      </c>
      <c r="G100" s="282">
        <v>4219453.6</v>
      </c>
      <c r="H100" s="89">
        <v>11628962.518453263</v>
      </c>
    </row>
    <row r="101" spans="3:8" ht="14.25" customHeight="1">
      <c r="C101" s="85"/>
      <c r="D101" s="86" t="s">
        <v>402</v>
      </c>
      <c r="E101" s="85"/>
      <c r="F101" s="291">
        <f>F88+F90</f>
        <v>32052561.05</v>
      </c>
      <c r="G101" s="87">
        <v>22671839.534129813</v>
      </c>
      <c r="H101" s="87">
        <v>19251657.534129813</v>
      </c>
    </row>
    <row r="102" ht="12.75">
      <c r="G102" s="283"/>
    </row>
    <row r="103" ht="12.75">
      <c r="G103" s="283"/>
    </row>
    <row r="104" spans="2:8" ht="13.5" thickBot="1">
      <c r="B104" s="75"/>
      <c r="C104" s="93"/>
      <c r="D104" s="75"/>
      <c r="E104" s="93"/>
      <c r="F104" s="93"/>
      <c r="G104" s="93"/>
      <c r="H104" s="94"/>
    </row>
    <row r="105" spans="4:7" ht="13.5" thickTop="1">
      <c r="D105" s="4" t="s">
        <v>314</v>
      </c>
      <c r="E105" s="9"/>
      <c r="F105" s="9"/>
      <c r="G105" s="326" t="s">
        <v>315</v>
      </c>
    </row>
  </sheetData>
  <sheetProtection/>
  <mergeCells count="1">
    <mergeCell ref="A4:D4"/>
  </mergeCells>
  <printOptions/>
  <pageMargins left="0.25" right="0.25" top="0.75" bottom="0.75" header="0.3" footer="0.3"/>
  <pageSetup horizontalDpi="600" verticalDpi="600" orientation="portrait" paperSize="9" r:id="rId1"/>
  <ignoredErrors>
    <ignoredError sqref="F37 F21 F7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K51"/>
  <sheetViews>
    <sheetView zoomScalePageLayoutView="0" workbookViewId="0" topLeftCell="A11">
      <selection activeCell="E48" sqref="E48"/>
    </sheetView>
  </sheetViews>
  <sheetFormatPr defaultColWidth="9.140625" defaultRowHeight="12.75"/>
  <cols>
    <col min="1" max="1" width="4.7109375" style="46" customWidth="1"/>
    <col min="2" max="2" width="16.28125" style="95" customWidth="1"/>
    <col min="3" max="3" width="39.28125" style="46" customWidth="1"/>
    <col min="4" max="4" width="14.8515625" style="48" customWidth="1"/>
    <col min="5" max="5" width="12.8515625" style="48" bestFit="1" customWidth="1"/>
    <col min="6" max="6" width="13.57421875" style="46" bestFit="1" customWidth="1"/>
    <col min="7" max="7" width="9.7109375" style="12" bestFit="1" customWidth="1"/>
    <col min="8" max="8" width="13.57421875" style="12" bestFit="1" customWidth="1"/>
    <col min="9" max="9" width="12.28125" style="12" bestFit="1" customWidth="1"/>
    <col min="10" max="16384" width="9.140625" style="12" customWidth="1"/>
  </cols>
  <sheetData>
    <row r="3" ht="15">
      <c r="A3" s="95" t="s">
        <v>4</v>
      </c>
    </row>
    <row r="4" ht="15.75">
      <c r="A4" s="96" t="s">
        <v>5</v>
      </c>
    </row>
    <row r="5" ht="15.75">
      <c r="A5" s="96"/>
    </row>
    <row r="6" spans="1:2" ht="15.75">
      <c r="A6" s="96"/>
      <c r="B6" s="97" t="s">
        <v>403</v>
      </c>
    </row>
    <row r="8" ht="15">
      <c r="C8" s="98" t="s">
        <v>404</v>
      </c>
    </row>
    <row r="9" ht="15">
      <c r="H9" s="275"/>
    </row>
    <row r="10" spans="2:5" ht="15.75">
      <c r="B10" s="99" t="s">
        <v>405</v>
      </c>
      <c r="C10" s="100"/>
      <c r="D10" s="101"/>
      <c r="E10" s="101"/>
    </row>
    <row r="11" spans="2:5" ht="15">
      <c r="B11" s="102">
        <v>702</v>
      </c>
      <c r="C11" s="103" t="s">
        <v>406</v>
      </c>
      <c r="D11" s="104"/>
      <c r="E11" s="203"/>
    </row>
    <row r="12" spans="2:5" ht="15">
      <c r="B12" s="102">
        <v>704</v>
      </c>
      <c r="C12" s="389" t="s">
        <v>842</v>
      </c>
      <c r="D12" s="390"/>
      <c r="E12" s="391">
        <v>20982807</v>
      </c>
    </row>
    <row r="13" spans="2:5" ht="15">
      <c r="B13" s="388">
        <v>705</v>
      </c>
      <c r="C13" s="389" t="s">
        <v>840</v>
      </c>
      <c r="D13" s="390"/>
      <c r="E13" s="391">
        <v>249200</v>
      </c>
    </row>
    <row r="14" spans="2:5" ht="15">
      <c r="B14" s="388">
        <v>707</v>
      </c>
      <c r="C14" s="389" t="s">
        <v>841</v>
      </c>
      <c r="D14" s="390"/>
      <c r="E14" s="391">
        <v>302008</v>
      </c>
    </row>
    <row r="15" spans="2:5" ht="15">
      <c r="B15" s="102">
        <v>714</v>
      </c>
      <c r="C15" s="103" t="s">
        <v>407</v>
      </c>
      <c r="D15" s="104"/>
      <c r="E15" s="203"/>
    </row>
    <row r="16" spans="2:5" ht="15">
      <c r="B16" s="102">
        <v>722</v>
      </c>
      <c r="C16" s="103" t="s">
        <v>408</v>
      </c>
      <c r="D16" s="104"/>
      <c r="E16" s="203"/>
    </row>
    <row r="17" spans="2:5" ht="15">
      <c r="B17" s="102">
        <v>767</v>
      </c>
      <c r="C17" s="103" t="s">
        <v>409</v>
      </c>
      <c r="D17" s="104"/>
      <c r="E17" s="203">
        <v>9610</v>
      </c>
    </row>
    <row r="18" spans="2:5" ht="15">
      <c r="B18" s="102">
        <v>769</v>
      </c>
      <c r="C18" s="103" t="s">
        <v>410</v>
      </c>
      <c r="D18" s="104"/>
      <c r="E18" s="203"/>
    </row>
    <row r="19" spans="2:7" ht="15.75">
      <c r="B19" s="102"/>
      <c r="C19" s="103"/>
      <c r="D19" s="104"/>
      <c r="E19" s="101">
        <f>SUM(E11:E18)</f>
        <v>21543625</v>
      </c>
      <c r="F19" s="48"/>
      <c r="G19" s="80"/>
    </row>
    <row r="20" spans="2:5" ht="15.75">
      <c r="B20" s="99" t="s">
        <v>411</v>
      </c>
      <c r="C20" s="100"/>
      <c r="D20" s="101"/>
      <c r="E20" s="101"/>
    </row>
    <row r="21" spans="2:11" ht="15.75">
      <c r="B21" s="102">
        <v>601</v>
      </c>
      <c r="C21" s="103" t="s">
        <v>412</v>
      </c>
      <c r="D21" s="391">
        <f>1319726-1</f>
        <v>1319725</v>
      </c>
      <c r="E21" s="104"/>
      <c r="F21" s="284"/>
      <c r="G21" s="10"/>
      <c r="H21" s="10"/>
      <c r="I21" s="10"/>
      <c r="J21" s="10"/>
      <c r="K21" s="10"/>
    </row>
    <row r="22" spans="2:11" ht="15">
      <c r="B22" s="102">
        <v>605</v>
      </c>
      <c r="C22" s="103" t="s">
        <v>843</v>
      </c>
      <c r="D22" s="391">
        <v>241595</v>
      </c>
      <c r="E22" s="104"/>
      <c r="F22" s="274"/>
      <c r="G22" s="10"/>
      <c r="H22" s="10"/>
      <c r="I22" s="10"/>
      <c r="J22" s="10"/>
      <c r="K22" s="10"/>
    </row>
    <row r="23" spans="2:11" ht="15">
      <c r="B23" s="102">
        <v>608</v>
      </c>
      <c r="C23" s="103" t="s">
        <v>413</v>
      </c>
      <c r="D23" s="391">
        <v>215073</v>
      </c>
      <c r="E23" s="104"/>
      <c r="F23" s="274"/>
      <c r="G23" s="10"/>
      <c r="H23" s="285"/>
      <c r="I23" s="10"/>
      <c r="J23" s="10"/>
      <c r="K23" s="10"/>
    </row>
    <row r="24" spans="2:11" ht="15">
      <c r="B24" s="102">
        <v>615</v>
      </c>
      <c r="C24" s="103" t="s">
        <v>414</v>
      </c>
      <c r="D24" s="391">
        <v>1180526</v>
      </c>
      <c r="E24" s="104"/>
      <c r="F24" s="274"/>
      <c r="G24" s="286"/>
      <c r="H24" s="286"/>
      <c r="I24" s="10"/>
      <c r="J24" s="10"/>
      <c r="K24" s="10"/>
    </row>
    <row r="25" spans="2:11" ht="15">
      <c r="B25" s="102">
        <v>616</v>
      </c>
      <c r="C25" s="103" t="s">
        <v>415</v>
      </c>
      <c r="D25" s="391">
        <v>33840</v>
      </c>
      <c r="E25" s="104"/>
      <c r="F25" s="274"/>
      <c r="G25" s="10"/>
      <c r="H25" s="10"/>
      <c r="I25" s="10"/>
      <c r="J25" s="10"/>
      <c r="K25" s="10"/>
    </row>
    <row r="26" spans="2:11" ht="15">
      <c r="B26" s="102">
        <v>618</v>
      </c>
      <c r="C26" s="103" t="s">
        <v>2</v>
      </c>
      <c r="D26" s="391">
        <f>300000+38008</f>
        <v>338008</v>
      </c>
      <c r="E26" s="104"/>
      <c r="F26" s="274"/>
      <c r="G26" s="10"/>
      <c r="H26" s="285"/>
      <c r="I26" s="10"/>
      <c r="J26" s="10"/>
      <c r="K26" s="10"/>
    </row>
    <row r="27" spans="2:11" ht="15">
      <c r="B27" s="102">
        <v>624</v>
      </c>
      <c r="C27" s="103" t="s">
        <v>416</v>
      </c>
      <c r="D27" s="391"/>
      <c r="E27" s="104"/>
      <c r="F27" s="274"/>
      <c r="G27" s="10"/>
      <c r="H27" s="10"/>
      <c r="I27" s="10"/>
      <c r="J27" s="10"/>
      <c r="K27" s="10"/>
    </row>
    <row r="28" spans="2:11" ht="15">
      <c r="B28" s="102">
        <v>627</v>
      </c>
      <c r="C28" s="103" t="s">
        <v>417</v>
      </c>
      <c r="D28" s="391">
        <f>98511+760850+202890</f>
        <v>1062251</v>
      </c>
      <c r="E28" s="104"/>
      <c r="F28" s="274"/>
      <c r="G28" s="286"/>
      <c r="H28" s="10"/>
      <c r="I28" s="10"/>
      <c r="J28" s="10"/>
      <c r="K28" s="10"/>
    </row>
    <row r="29" spans="2:11" ht="15">
      <c r="B29" s="102">
        <v>6261</v>
      </c>
      <c r="C29" s="103" t="s">
        <v>418</v>
      </c>
      <c r="D29" s="391">
        <f>29485+58833</f>
        <v>88318</v>
      </c>
      <c r="E29" s="104"/>
      <c r="F29" s="287"/>
      <c r="G29" s="10"/>
      <c r="H29" s="10"/>
      <c r="I29" s="10"/>
      <c r="J29" s="10"/>
      <c r="K29" s="10"/>
    </row>
    <row r="30" spans="2:11" ht="15">
      <c r="B30" s="102">
        <v>628</v>
      </c>
      <c r="C30" s="103" t="s">
        <v>419</v>
      </c>
      <c r="D30" s="391">
        <v>83198</v>
      </c>
      <c r="E30" s="104"/>
      <c r="F30" s="274"/>
      <c r="G30" s="10"/>
      <c r="H30" s="285"/>
      <c r="I30" s="10"/>
      <c r="J30" s="10"/>
      <c r="K30" s="10"/>
    </row>
    <row r="31" spans="2:11" ht="15">
      <c r="B31" s="102">
        <v>631</v>
      </c>
      <c r="C31" s="103" t="s">
        <v>420</v>
      </c>
      <c r="D31" s="391"/>
      <c r="E31" s="104"/>
      <c r="F31" s="274"/>
      <c r="G31" s="10"/>
      <c r="H31" s="10"/>
      <c r="I31" s="10"/>
      <c r="J31" s="10"/>
      <c r="K31" s="10"/>
    </row>
    <row r="32" spans="2:11" ht="15.75">
      <c r="B32" s="102">
        <v>638</v>
      </c>
      <c r="C32" s="103" t="s">
        <v>421</v>
      </c>
      <c r="D32" s="391">
        <v>74207</v>
      </c>
      <c r="E32" s="104"/>
      <c r="F32" s="284"/>
      <c r="G32" s="286"/>
      <c r="H32" s="285"/>
      <c r="I32" s="10"/>
      <c r="J32" s="10"/>
      <c r="K32" s="10"/>
    </row>
    <row r="33" spans="2:11" ht="15">
      <c r="B33" s="102">
        <v>68</v>
      </c>
      <c r="C33" s="103" t="s">
        <v>297</v>
      </c>
      <c r="D33" s="391">
        <v>2436203</v>
      </c>
      <c r="E33" s="104"/>
      <c r="F33" s="274"/>
      <c r="G33" s="10"/>
      <c r="H33" s="10"/>
      <c r="I33" s="10"/>
      <c r="J33" s="10"/>
      <c r="K33" s="10"/>
    </row>
    <row r="34" spans="2:11" ht="15">
      <c r="B34" s="102">
        <v>641</v>
      </c>
      <c r="C34" s="103" t="s">
        <v>422</v>
      </c>
      <c r="D34" s="391">
        <v>2647633</v>
      </c>
      <c r="E34" s="104"/>
      <c r="F34" s="274"/>
      <c r="G34" s="10"/>
      <c r="H34" s="10"/>
      <c r="I34" s="10"/>
      <c r="J34" s="10"/>
      <c r="K34" s="10"/>
    </row>
    <row r="35" spans="2:11" ht="15">
      <c r="B35" s="102">
        <v>644</v>
      </c>
      <c r="C35" s="103" t="s">
        <v>423</v>
      </c>
      <c r="D35" s="391">
        <v>173012</v>
      </c>
      <c r="E35" s="104"/>
      <c r="F35" s="274"/>
      <c r="G35" s="10"/>
      <c r="H35" s="10"/>
      <c r="I35" s="10"/>
      <c r="J35" s="10"/>
      <c r="K35" s="10"/>
    </row>
    <row r="36" spans="2:11" ht="15">
      <c r="B36" s="102">
        <v>65</v>
      </c>
      <c r="C36" s="389" t="s">
        <v>844</v>
      </c>
      <c r="D36" s="391">
        <v>53794</v>
      </c>
      <c r="E36" s="104"/>
      <c r="F36" s="274"/>
      <c r="G36" s="10"/>
      <c r="H36" s="10"/>
      <c r="I36" s="10"/>
      <c r="J36" s="10"/>
      <c r="K36" s="10"/>
    </row>
    <row r="37" spans="2:11" ht="15">
      <c r="B37" s="102">
        <v>652</v>
      </c>
      <c r="C37" s="103" t="s">
        <v>424</v>
      </c>
      <c r="D37" s="391">
        <v>1839637</v>
      </c>
      <c r="E37" s="104"/>
      <c r="F37" s="274"/>
      <c r="G37" s="10"/>
      <c r="H37" s="10"/>
      <c r="I37" s="10"/>
      <c r="J37" s="10"/>
      <c r="K37" s="10"/>
    </row>
    <row r="38" spans="2:11" ht="15">
      <c r="B38" s="102">
        <v>654</v>
      </c>
      <c r="C38" s="103" t="s">
        <v>802</v>
      </c>
      <c r="D38" s="391"/>
      <c r="E38" s="104"/>
      <c r="F38" s="274"/>
      <c r="G38" s="10"/>
      <c r="H38" s="10"/>
      <c r="I38" s="10"/>
      <c r="J38" s="10"/>
      <c r="K38" s="10"/>
    </row>
    <row r="39" spans="2:11" ht="15">
      <c r="B39" s="102">
        <v>667</v>
      </c>
      <c r="C39" s="103" t="s">
        <v>425</v>
      </c>
      <c r="D39" s="391"/>
      <c r="E39" s="104"/>
      <c r="F39" s="274"/>
      <c r="G39" s="10"/>
      <c r="H39" s="288"/>
      <c r="I39" s="289"/>
      <c r="J39" s="10"/>
      <c r="K39" s="10"/>
    </row>
    <row r="40" spans="2:11" ht="15">
      <c r="B40" s="102">
        <v>669</v>
      </c>
      <c r="C40" s="103" t="s">
        <v>426</v>
      </c>
      <c r="D40" s="391">
        <f>1761+2</f>
        <v>1763</v>
      </c>
      <c r="E40" s="104"/>
      <c r="F40" s="274"/>
      <c r="G40" s="10"/>
      <c r="H40" s="288"/>
      <c r="I40" s="289"/>
      <c r="J40" s="10"/>
      <c r="K40" s="10"/>
    </row>
    <row r="41" spans="2:11" ht="17.25" customHeight="1">
      <c r="B41" s="102"/>
      <c r="C41" s="103"/>
      <c r="D41" s="101">
        <f>SUM(D21:D40)-1</f>
        <v>11788782</v>
      </c>
      <c r="E41" s="104"/>
      <c r="F41" s="290"/>
      <c r="G41" s="286"/>
      <c r="H41" s="290"/>
      <c r="I41" s="286"/>
      <c r="J41" s="10"/>
      <c r="K41" s="10"/>
    </row>
    <row r="42" spans="2:11" ht="15.75">
      <c r="B42" s="105" t="s">
        <v>427</v>
      </c>
      <c r="C42" s="100"/>
      <c r="D42" s="101"/>
      <c r="E42" s="101">
        <f>E19-D41</f>
        <v>9754843</v>
      </c>
      <c r="F42" s="290"/>
      <c r="G42" s="286"/>
      <c r="H42" s="286"/>
      <c r="I42" s="10"/>
      <c r="J42" s="10"/>
      <c r="K42" s="10"/>
    </row>
    <row r="43" spans="2:6" ht="15.75">
      <c r="B43" s="105" t="s">
        <v>428</v>
      </c>
      <c r="C43" s="100"/>
      <c r="D43" s="203"/>
      <c r="E43" s="101">
        <f>D36</f>
        <v>53794</v>
      </c>
      <c r="F43" s="48"/>
    </row>
    <row r="44" spans="2:9" ht="15">
      <c r="B44" s="102" t="s">
        <v>429</v>
      </c>
      <c r="C44" s="103"/>
      <c r="D44" s="104"/>
      <c r="E44" s="104">
        <f>E42+E43</f>
        <v>9808637</v>
      </c>
      <c r="I44" s="11"/>
    </row>
    <row r="45" spans="2:5" ht="15">
      <c r="B45" s="102"/>
      <c r="C45" s="103"/>
      <c r="D45" s="104"/>
      <c r="E45" s="104"/>
    </row>
    <row r="46" spans="2:9" ht="15">
      <c r="B46" s="102">
        <v>694</v>
      </c>
      <c r="C46" s="103" t="s">
        <v>845</v>
      </c>
      <c r="D46" s="104"/>
      <c r="E46" s="104">
        <f>-E44*0.15</f>
        <v>-1471295.55</v>
      </c>
      <c r="F46" s="48"/>
      <c r="G46" s="80"/>
      <c r="I46" s="11"/>
    </row>
    <row r="47" spans="2:5" ht="15">
      <c r="B47" s="102"/>
      <c r="C47" s="103"/>
      <c r="D47" s="104"/>
      <c r="E47" s="104"/>
    </row>
    <row r="48" spans="2:7" ht="15.75">
      <c r="B48" s="102"/>
      <c r="C48" s="106" t="s">
        <v>430</v>
      </c>
      <c r="D48" s="104"/>
      <c r="E48" s="104">
        <f>E42+E46</f>
        <v>8283547.45</v>
      </c>
      <c r="F48" s="48"/>
      <c r="G48" s="80"/>
    </row>
    <row r="49" spans="2:5" ht="15">
      <c r="B49" s="107"/>
      <c r="C49" s="47"/>
      <c r="D49" s="108"/>
      <c r="E49" s="108"/>
    </row>
    <row r="50" spans="2:5" ht="15.75" thickBot="1">
      <c r="B50" s="109"/>
      <c r="C50" s="110"/>
      <c r="D50" s="111"/>
      <c r="E50" s="111"/>
    </row>
    <row r="51" spans="2:5" ht="16.5" thickTop="1">
      <c r="B51" s="112" t="s">
        <v>314</v>
      </c>
      <c r="C51" s="113"/>
      <c r="D51" s="444" t="s">
        <v>315</v>
      </c>
      <c r="E51" s="444"/>
    </row>
  </sheetData>
  <sheetProtection/>
  <mergeCells count="1">
    <mergeCell ref="D51:E51"/>
  </mergeCells>
  <printOptions/>
  <pageMargins left="0.54" right="0.5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60"/>
  <sheetViews>
    <sheetView zoomScalePageLayoutView="0" workbookViewId="0" topLeftCell="A11">
      <selection activeCell="K24" sqref="K24"/>
    </sheetView>
  </sheetViews>
  <sheetFormatPr defaultColWidth="9.140625" defaultRowHeight="12.75"/>
  <cols>
    <col min="1" max="1" width="7.140625" style="12" customWidth="1"/>
    <col min="2" max="2" width="9.140625" style="115" customWidth="1"/>
    <col min="3" max="3" width="39.7109375" style="12" customWidth="1"/>
    <col min="4" max="4" width="12.140625" style="80" bestFit="1" customWidth="1"/>
    <col min="5" max="5" width="12.8515625" style="80" bestFit="1" customWidth="1"/>
    <col min="6" max="6" width="9.7109375" style="80" bestFit="1" customWidth="1"/>
    <col min="7" max="7" width="9.140625" style="12" customWidth="1"/>
    <col min="8" max="8" width="10.7109375" style="12" bestFit="1" customWidth="1"/>
    <col min="9" max="9" width="9.140625" style="12" customWidth="1"/>
    <col min="10" max="10" width="11.28125" style="12" bestFit="1" customWidth="1"/>
    <col min="11" max="16384" width="9.140625" style="12" customWidth="1"/>
  </cols>
  <sheetData>
    <row r="3" ht="18">
      <c r="A3" s="49" t="s">
        <v>4</v>
      </c>
    </row>
    <row r="4" ht="12.75">
      <c r="A4" s="4" t="s">
        <v>5</v>
      </c>
    </row>
    <row r="5" ht="12.75">
      <c r="A5" s="4"/>
    </row>
    <row r="6" spans="1:5" ht="15">
      <c r="A6" s="4"/>
      <c r="B6" s="97" t="s">
        <v>403</v>
      </c>
      <c r="C6" s="46"/>
      <c r="D6" s="48"/>
      <c r="E6" s="48"/>
    </row>
    <row r="7" spans="1:5" ht="15">
      <c r="A7" s="4"/>
      <c r="B7" s="95"/>
      <c r="C7" s="46"/>
      <c r="D7" s="48"/>
      <c r="E7" s="48"/>
    </row>
    <row r="8" spans="2:5" ht="15">
      <c r="B8" s="116" t="s">
        <v>431</v>
      </c>
      <c r="C8" s="106"/>
      <c r="D8" s="101"/>
      <c r="E8" s="101"/>
    </row>
    <row r="9" spans="2:5" ht="14.25">
      <c r="B9" s="102">
        <v>101</v>
      </c>
      <c r="C9" s="103" t="s">
        <v>432</v>
      </c>
      <c r="D9" s="104"/>
      <c r="E9" s="104">
        <v>3059374</v>
      </c>
    </row>
    <row r="10" spans="2:5" ht="14.25">
      <c r="B10" s="102">
        <v>104</v>
      </c>
      <c r="C10" s="103" t="s">
        <v>433</v>
      </c>
      <c r="D10" s="104"/>
      <c r="E10" s="104"/>
    </row>
    <row r="11" spans="2:5" ht="14.25">
      <c r="B11" s="102">
        <v>108</v>
      </c>
      <c r="C11" s="103" t="s">
        <v>434</v>
      </c>
      <c r="D11" s="104"/>
      <c r="E11" s="104">
        <f>'Bilanc(konsoliduar)'!F99</f>
        <v>18990441.6</v>
      </c>
    </row>
    <row r="12" spans="2:7" ht="14.25">
      <c r="B12" s="102">
        <v>109</v>
      </c>
      <c r="C12" s="103" t="s">
        <v>435</v>
      </c>
      <c r="D12" s="104"/>
      <c r="E12" s="104">
        <f>'PASH(Detajuar)'!E48</f>
        <v>8283547.45</v>
      </c>
      <c r="G12" s="80"/>
    </row>
    <row r="13" spans="2:5" ht="14.25">
      <c r="B13" s="102">
        <v>401</v>
      </c>
      <c r="C13" s="103" t="s">
        <v>436</v>
      </c>
      <c r="D13" s="104"/>
      <c r="E13" s="104">
        <f>'Bilanc(konsoliduar)'!F71</f>
        <v>180000</v>
      </c>
    </row>
    <row r="14" spans="2:5" ht="14.25">
      <c r="B14" s="102">
        <v>421</v>
      </c>
      <c r="C14" s="103" t="s">
        <v>437</v>
      </c>
      <c r="D14" s="104"/>
      <c r="E14" s="104">
        <v>39072</v>
      </c>
    </row>
    <row r="15" spans="2:5" ht="14.25">
      <c r="B15" s="102">
        <v>431</v>
      </c>
      <c r="C15" s="103" t="s">
        <v>438</v>
      </c>
      <c r="D15" s="104"/>
      <c r="E15" s="203">
        <v>28179</v>
      </c>
    </row>
    <row r="16" spans="2:5" ht="14.25">
      <c r="B16" s="102">
        <v>442</v>
      </c>
      <c r="C16" s="103" t="s">
        <v>439</v>
      </c>
      <c r="D16" s="104"/>
      <c r="E16" s="104">
        <v>650</v>
      </c>
    </row>
    <row r="17" spans="2:5" ht="14.25">
      <c r="B17" s="117"/>
      <c r="C17" s="103" t="s">
        <v>440</v>
      </c>
      <c r="D17" s="104"/>
      <c r="E17" s="203">
        <v>0</v>
      </c>
    </row>
    <row r="18" spans="2:5" ht="14.25">
      <c r="B18" s="117"/>
      <c r="C18" s="202" t="s">
        <v>846</v>
      </c>
      <c r="D18" s="104"/>
      <c r="E18" s="203">
        <v>1471296</v>
      </c>
    </row>
    <row r="19" spans="2:5" ht="14.25">
      <c r="B19" s="117"/>
      <c r="C19" s="202" t="s">
        <v>441</v>
      </c>
      <c r="D19" s="104"/>
      <c r="E19" s="104">
        <v>0</v>
      </c>
    </row>
    <row r="20" spans="2:5" ht="15">
      <c r="B20" s="102"/>
      <c r="C20" s="103"/>
      <c r="D20" s="104"/>
      <c r="E20" s="101">
        <f>SUM(E9:E19)+1</f>
        <v>32052561.05</v>
      </c>
    </row>
    <row r="21" spans="2:5" ht="15">
      <c r="B21" s="116" t="s">
        <v>442</v>
      </c>
      <c r="C21" s="106"/>
      <c r="D21" s="101"/>
      <c r="E21" s="101"/>
    </row>
    <row r="22" spans="2:5" ht="15">
      <c r="B22" s="102">
        <v>208</v>
      </c>
      <c r="C22" s="103" t="s">
        <v>806</v>
      </c>
      <c r="D22" s="203">
        <v>89122</v>
      </c>
      <c r="E22" s="101"/>
    </row>
    <row r="23" spans="2:5" ht="14.25">
      <c r="B23" s="102">
        <v>2115</v>
      </c>
      <c r="C23" s="103" t="s">
        <v>443</v>
      </c>
      <c r="D23" s="89"/>
      <c r="E23" s="104"/>
    </row>
    <row r="24" spans="2:5" ht="14.25">
      <c r="B24" s="102">
        <v>2121</v>
      </c>
      <c r="C24" s="103" t="s">
        <v>444</v>
      </c>
      <c r="D24" s="89"/>
      <c r="E24" s="104"/>
    </row>
    <row r="25" spans="2:5" ht="14.25">
      <c r="B25" s="102">
        <v>213</v>
      </c>
      <c r="C25" s="103" t="s">
        <v>445</v>
      </c>
      <c r="D25" s="104">
        <v>7518583</v>
      </c>
      <c r="E25" s="104"/>
    </row>
    <row r="26" spans="2:5" ht="14.25">
      <c r="B26" s="102">
        <v>215</v>
      </c>
      <c r="C26" s="103" t="s">
        <v>446</v>
      </c>
      <c r="D26" s="104">
        <v>4709675</v>
      </c>
      <c r="E26" s="104"/>
    </row>
    <row r="27" spans="2:5" ht="14.25">
      <c r="B27" s="102">
        <v>218</v>
      </c>
      <c r="C27" s="103" t="s">
        <v>2</v>
      </c>
      <c r="D27" s="203">
        <v>6384329</v>
      </c>
      <c r="E27" s="104"/>
    </row>
    <row r="28" spans="2:5" ht="14.25">
      <c r="B28" s="102">
        <v>231</v>
      </c>
      <c r="C28" s="103" t="s">
        <v>447</v>
      </c>
      <c r="D28" s="203"/>
      <c r="E28" s="104"/>
    </row>
    <row r="29" spans="2:5" ht="14.25">
      <c r="B29" s="102">
        <v>2808</v>
      </c>
      <c r="C29" s="103" t="s">
        <v>807</v>
      </c>
      <c r="D29" s="203">
        <f>-30704</f>
        <v>-30704</v>
      </c>
      <c r="E29" s="104"/>
    </row>
    <row r="30" spans="2:5" ht="14.25">
      <c r="B30" s="102">
        <v>2812</v>
      </c>
      <c r="C30" s="103" t="s">
        <v>448</v>
      </c>
      <c r="D30" s="104"/>
      <c r="E30" s="104"/>
    </row>
    <row r="31" spans="2:5" ht="14.25">
      <c r="B31" s="102">
        <v>2813</v>
      </c>
      <c r="C31" s="103" t="s">
        <v>449</v>
      </c>
      <c r="D31" s="104">
        <f>-4866598</f>
        <v>-4866598</v>
      </c>
      <c r="E31" s="104"/>
    </row>
    <row r="32" spans="2:5" ht="14.25">
      <c r="B32" s="102">
        <v>2815</v>
      </c>
      <c r="C32" s="103" t="s">
        <v>450</v>
      </c>
      <c r="D32" s="104">
        <f>-1052090</f>
        <v>-1052090</v>
      </c>
      <c r="E32" s="104"/>
    </row>
    <row r="33" spans="2:5" ht="14.25">
      <c r="B33" s="102">
        <v>2818</v>
      </c>
      <c r="C33" s="103" t="s">
        <v>800</v>
      </c>
      <c r="D33" s="104">
        <f>-4901444</f>
        <v>-4901444</v>
      </c>
      <c r="E33" s="104"/>
    </row>
    <row r="34" spans="2:5" ht="14.25">
      <c r="B34" s="102">
        <v>311</v>
      </c>
      <c r="C34" s="103" t="s">
        <v>451</v>
      </c>
      <c r="D34" s="203">
        <v>3501165</v>
      </c>
      <c r="E34" s="104"/>
    </row>
    <row r="35" spans="2:5" ht="14.25">
      <c r="B35" s="102">
        <v>3123</v>
      </c>
      <c r="C35" s="103" t="s">
        <v>452</v>
      </c>
      <c r="D35" s="203"/>
      <c r="E35" s="104"/>
    </row>
    <row r="36" spans="2:5" ht="14.25">
      <c r="B36" s="102">
        <v>411</v>
      </c>
      <c r="C36" s="103" t="s">
        <v>453</v>
      </c>
      <c r="D36" s="203">
        <v>1008082</v>
      </c>
      <c r="E36" s="104"/>
    </row>
    <row r="37" spans="2:5" ht="14.25">
      <c r="B37" s="102">
        <v>444</v>
      </c>
      <c r="C37" s="103" t="s">
        <v>454</v>
      </c>
      <c r="D37" s="203"/>
      <c r="E37" s="104"/>
    </row>
    <row r="38" spans="2:5" ht="14.25">
      <c r="B38" s="102">
        <v>4455</v>
      </c>
      <c r="C38" s="103" t="s">
        <v>455</v>
      </c>
      <c r="D38" s="203">
        <v>45874</v>
      </c>
      <c r="E38" s="104"/>
    </row>
    <row r="39" spans="2:5" ht="14.25">
      <c r="B39" s="102">
        <v>512101</v>
      </c>
      <c r="C39" s="103" t="s">
        <v>456</v>
      </c>
      <c r="D39" s="203">
        <v>261178.13000000082</v>
      </c>
      <c r="E39" s="104"/>
    </row>
    <row r="40" spans="2:5" ht="14.25">
      <c r="B40" s="102">
        <v>512401</v>
      </c>
      <c r="C40" s="103" t="s">
        <v>457</v>
      </c>
      <c r="D40" s="203">
        <v>442557.91579999984</v>
      </c>
      <c r="E40" s="104"/>
    </row>
    <row r="41" spans="2:5" ht="14.25">
      <c r="B41" s="102">
        <v>512102</v>
      </c>
      <c r="C41" s="103" t="s">
        <v>460</v>
      </c>
      <c r="D41" s="203">
        <v>306433.2599999998</v>
      </c>
      <c r="E41" s="104"/>
    </row>
    <row r="42" spans="2:10" ht="14.25">
      <c r="B42" s="102">
        <v>512402</v>
      </c>
      <c r="C42" s="103" t="s">
        <v>461</v>
      </c>
      <c r="D42" s="203">
        <v>15481439.573599998</v>
      </c>
      <c r="E42" s="104"/>
      <c r="H42" s="1"/>
      <c r="J42" s="11"/>
    </row>
    <row r="43" spans="2:8" ht="14.25">
      <c r="B43" s="102">
        <v>512103</v>
      </c>
      <c r="C43" s="103" t="s">
        <v>458</v>
      </c>
      <c r="D43" s="203">
        <v>1165331.31</v>
      </c>
      <c r="E43" s="104"/>
      <c r="H43" s="80"/>
    </row>
    <row r="44" spans="2:5" ht="14.25">
      <c r="B44" s="102">
        <v>512403</v>
      </c>
      <c r="C44" s="103" t="s">
        <v>459</v>
      </c>
      <c r="D44" s="203">
        <v>1593899.1067999997</v>
      </c>
      <c r="E44" s="104"/>
    </row>
    <row r="45" spans="2:5" ht="14.25">
      <c r="B45" s="102">
        <v>5311</v>
      </c>
      <c r="C45" s="103" t="s">
        <v>462</v>
      </c>
      <c r="D45" s="203">
        <v>35637</v>
      </c>
      <c r="E45" s="104"/>
    </row>
    <row r="46" spans="2:5" ht="14.25">
      <c r="B46" s="102">
        <v>541</v>
      </c>
      <c r="C46" s="103" t="s">
        <v>805</v>
      </c>
      <c r="D46" s="203">
        <v>360090</v>
      </c>
      <c r="E46" s="104"/>
    </row>
    <row r="47" spans="2:5" ht="14.25">
      <c r="B47" s="102"/>
      <c r="C47" s="103"/>
      <c r="D47" s="104"/>
      <c r="E47" s="104"/>
    </row>
    <row r="48" spans="2:8" ht="15">
      <c r="B48" s="102"/>
      <c r="C48" s="103"/>
      <c r="D48" s="101">
        <f>SUM(D22:D46)+1</f>
        <v>32052561.2962</v>
      </c>
      <c r="E48" s="104"/>
      <c r="H48" s="275"/>
    </row>
    <row r="49" spans="2:5" ht="14.25">
      <c r="B49" s="107"/>
      <c r="C49" s="47"/>
      <c r="D49" s="108"/>
      <c r="E49" s="108"/>
    </row>
    <row r="50" spans="2:5" ht="15" thickBot="1">
      <c r="B50" s="109"/>
      <c r="C50" s="110"/>
      <c r="D50" s="111"/>
      <c r="E50" s="111"/>
    </row>
    <row r="51" spans="2:5" ht="15.75" thickTop="1">
      <c r="B51" s="112" t="s">
        <v>314</v>
      </c>
      <c r="C51" s="47"/>
      <c r="D51" s="114" t="s">
        <v>315</v>
      </c>
      <c r="E51" s="108"/>
    </row>
    <row r="59" ht="12.75">
      <c r="I59" s="275" t="s">
        <v>804</v>
      </c>
    </row>
    <row r="60" ht="12.75">
      <c r="I60" s="275"/>
    </row>
  </sheetData>
  <sheetProtection/>
  <printOptions/>
  <pageMargins left="0.56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4.7109375" style="12" customWidth="1"/>
    <col min="2" max="2" width="37.00390625" style="12" customWidth="1"/>
    <col min="3" max="4" width="16.8515625" style="12" customWidth="1"/>
    <col min="5" max="5" width="14.28125" style="12" customWidth="1"/>
    <col min="6" max="6" width="17.140625" style="12" customWidth="1"/>
    <col min="7" max="7" width="18.421875" style="12" customWidth="1"/>
    <col min="8" max="8" width="16.8515625" style="80" customWidth="1"/>
    <col min="9" max="16384" width="9.140625" style="12" customWidth="1"/>
  </cols>
  <sheetData>
    <row r="1" ht="18">
      <c r="A1" s="49" t="s">
        <v>4</v>
      </c>
    </row>
    <row r="2" ht="12.75">
      <c r="A2" s="4" t="s">
        <v>5</v>
      </c>
    </row>
    <row r="5" ht="12.75">
      <c r="C5" s="9" t="s">
        <v>773</v>
      </c>
    </row>
    <row r="7" ht="12.75">
      <c r="B7" s="118" t="s">
        <v>463</v>
      </c>
    </row>
    <row r="8" ht="7.5" customHeight="1" thickBot="1">
      <c r="B8" s="118"/>
    </row>
    <row r="9" spans="1:8" s="79" customFormat="1" ht="12.75">
      <c r="A9" s="119"/>
      <c r="B9" s="120"/>
      <c r="C9" s="120" t="s">
        <v>464</v>
      </c>
      <c r="D9" s="120" t="s">
        <v>465</v>
      </c>
      <c r="E9" s="120" t="s">
        <v>466</v>
      </c>
      <c r="F9" s="120" t="s">
        <v>467</v>
      </c>
      <c r="G9" s="120" t="s">
        <v>468</v>
      </c>
      <c r="H9" s="121" t="s">
        <v>3</v>
      </c>
    </row>
    <row r="10" spans="1:8" ht="21.75" customHeight="1" hidden="1">
      <c r="A10" s="122" t="s">
        <v>320</v>
      </c>
      <c r="B10" s="86" t="s">
        <v>469</v>
      </c>
      <c r="C10" s="87" t="e">
        <f>'Bilanc(konsoliduar)'!#REF!</f>
        <v>#REF!</v>
      </c>
      <c r="D10" s="86"/>
      <c r="E10" s="86"/>
      <c r="F10" s="86"/>
      <c r="G10" s="87" t="e">
        <f>'Bilanc(konsoliduar)'!#REF!</f>
        <v>#REF!</v>
      </c>
      <c r="H10" s="123" t="e">
        <f aca="true" t="shared" si="0" ref="H10:H23">SUM(C10:G10)</f>
        <v>#REF!</v>
      </c>
    </row>
    <row r="11" spans="1:8" ht="12.75" hidden="1">
      <c r="A11" s="124">
        <v>1</v>
      </c>
      <c r="B11" s="15" t="s">
        <v>470</v>
      </c>
      <c r="C11" s="15"/>
      <c r="D11" s="15"/>
      <c r="E11" s="15"/>
      <c r="F11" s="15"/>
      <c r="G11" s="15"/>
      <c r="H11" s="125">
        <f t="shared" si="0"/>
        <v>0</v>
      </c>
    </row>
    <row r="12" spans="1:8" ht="12.75" hidden="1">
      <c r="A12" s="124">
        <v>2</v>
      </c>
      <c r="B12" s="15" t="s">
        <v>471</v>
      </c>
      <c r="C12" s="15"/>
      <c r="D12" s="15"/>
      <c r="E12" s="15"/>
      <c r="F12" s="15"/>
      <c r="G12" s="89">
        <v>-2372361</v>
      </c>
      <c r="H12" s="125">
        <f t="shared" si="0"/>
        <v>-2372361</v>
      </c>
    </row>
    <row r="13" spans="1:8" ht="12.75" hidden="1">
      <c r="A13" s="124">
        <v>3</v>
      </c>
      <c r="B13" s="15" t="s">
        <v>472</v>
      </c>
      <c r="C13" s="15"/>
      <c r="D13" s="15"/>
      <c r="E13" s="15"/>
      <c r="F13" s="15"/>
      <c r="G13" s="89" t="e">
        <f>'Bilanc(konsoliduar)'!#REF!</f>
        <v>#REF!</v>
      </c>
      <c r="H13" s="125" t="e">
        <f t="shared" si="0"/>
        <v>#REF!</v>
      </c>
    </row>
    <row r="14" spans="1:8" ht="12.75" hidden="1">
      <c r="A14" s="124">
        <v>4</v>
      </c>
      <c r="B14" s="15" t="s">
        <v>473</v>
      </c>
      <c r="C14" s="15"/>
      <c r="D14" s="15"/>
      <c r="E14" s="15"/>
      <c r="F14" s="15"/>
      <c r="G14" s="15"/>
      <c r="H14" s="125">
        <f t="shared" si="0"/>
        <v>0</v>
      </c>
    </row>
    <row r="15" spans="1:8" ht="12.75" hidden="1">
      <c r="A15" s="124">
        <v>5</v>
      </c>
      <c r="B15" s="15" t="s">
        <v>474</v>
      </c>
      <c r="C15" s="15"/>
      <c r="D15" s="15"/>
      <c r="E15" s="15"/>
      <c r="F15" s="15"/>
      <c r="G15" s="15"/>
      <c r="H15" s="125">
        <f t="shared" si="0"/>
        <v>0</v>
      </c>
    </row>
    <row r="16" spans="1:8" ht="12.75" hidden="1">
      <c r="A16" s="124">
        <v>6</v>
      </c>
      <c r="B16" s="15" t="s">
        <v>475</v>
      </c>
      <c r="C16" s="89"/>
      <c r="D16" s="15"/>
      <c r="E16" s="15"/>
      <c r="F16" s="15"/>
      <c r="G16" s="15"/>
      <c r="H16" s="125">
        <f t="shared" si="0"/>
        <v>0</v>
      </c>
    </row>
    <row r="17" spans="1:8" ht="24.75" customHeight="1" hidden="1">
      <c r="A17" s="122" t="s">
        <v>344</v>
      </c>
      <c r="B17" s="86" t="s">
        <v>476</v>
      </c>
      <c r="C17" s="87" t="e">
        <f>SUM(C10:C16)</f>
        <v>#REF!</v>
      </c>
      <c r="D17" s="86"/>
      <c r="E17" s="86"/>
      <c r="F17" s="86"/>
      <c r="G17" s="87" t="e">
        <f>SUM(G10:G16)</f>
        <v>#REF!</v>
      </c>
      <c r="H17" s="123" t="e">
        <f t="shared" si="0"/>
        <v>#REF!</v>
      </c>
    </row>
    <row r="18" spans="1:8" ht="12.75" hidden="1">
      <c r="A18" s="124"/>
      <c r="B18" s="15" t="s">
        <v>470</v>
      </c>
      <c r="C18" s="15"/>
      <c r="D18" s="15"/>
      <c r="E18" s="15"/>
      <c r="F18" s="15"/>
      <c r="G18" s="89" t="e">
        <f>'Bilanc(konsoliduar)'!#REF!</f>
        <v>#REF!</v>
      </c>
      <c r="H18" s="125" t="e">
        <f t="shared" si="0"/>
        <v>#REF!</v>
      </c>
    </row>
    <row r="19" spans="1:8" ht="12.75" hidden="1">
      <c r="A19" s="124"/>
      <c r="B19" s="15" t="s">
        <v>471</v>
      </c>
      <c r="C19" s="15"/>
      <c r="D19" s="15"/>
      <c r="E19" s="15"/>
      <c r="F19" s="15"/>
      <c r="G19" s="15"/>
      <c r="H19" s="125">
        <f t="shared" si="0"/>
        <v>0</v>
      </c>
    </row>
    <row r="20" spans="1:8" ht="12.75" hidden="1">
      <c r="A20" s="124"/>
      <c r="B20" s="15" t="s">
        <v>472</v>
      </c>
      <c r="C20" s="15"/>
      <c r="D20" s="15"/>
      <c r="E20" s="15"/>
      <c r="F20" s="15"/>
      <c r="G20" s="15"/>
      <c r="H20" s="125">
        <f t="shared" si="0"/>
        <v>0</v>
      </c>
    </row>
    <row r="21" spans="1:8" ht="12.75" hidden="1">
      <c r="A21" s="124"/>
      <c r="B21" s="15" t="s">
        <v>473</v>
      </c>
      <c r="C21" s="15"/>
      <c r="D21" s="15"/>
      <c r="E21" s="15"/>
      <c r="F21" s="15"/>
      <c r="G21" s="15"/>
      <c r="H21" s="125">
        <f t="shared" si="0"/>
        <v>0</v>
      </c>
    </row>
    <row r="22" spans="1:8" ht="12.75" hidden="1">
      <c r="A22" s="124"/>
      <c r="B22" s="15" t="s">
        <v>474</v>
      </c>
      <c r="C22" s="15"/>
      <c r="D22" s="15"/>
      <c r="E22" s="15"/>
      <c r="F22" s="15"/>
      <c r="G22" s="15"/>
      <c r="H22" s="125">
        <f t="shared" si="0"/>
        <v>0</v>
      </c>
    </row>
    <row r="23" spans="1:8" ht="12.75" hidden="1">
      <c r="A23" s="124"/>
      <c r="B23" s="15" t="s">
        <v>475</v>
      </c>
      <c r="C23" s="15">
        <v>0</v>
      </c>
      <c r="D23" s="15"/>
      <c r="E23" s="15"/>
      <c r="F23" s="15"/>
      <c r="G23" s="15"/>
      <c r="H23" s="125">
        <f t="shared" si="0"/>
        <v>0</v>
      </c>
    </row>
    <row r="24" spans="1:8" ht="23.25" customHeight="1" hidden="1" thickBot="1">
      <c r="A24" s="126" t="s">
        <v>391</v>
      </c>
      <c r="B24" s="127" t="s">
        <v>477</v>
      </c>
      <c r="C24" s="128">
        <v>3059374</v>
      </c>
      <c r="D24" s="127"/>
      <c r="E24" s="127"/>
      <c r="F24" s="127"/>
      <c r="G24" s="128">
        <v>3142025.100762648</v>
      </c>
      <c r="H24" s="129">
        <v>6201399.1007626485</v>
      </c>
    </row>
    <row r="25" spans="1:8" ht="12.75" hidden="1">
      <c r="A25" s="124"/>
      <c r="B25" s="15" t="s">
        <v>470</v>
      </c>
      <c r="C25" s="15"/>
      <c r="D25" s="15"/>
      <c r="E25" s="15"/>
      <c r="F25" s="15"/>
      <c r="G25" s="89">
        <v>0</v>
      </c>
      <c r="H25" s="125">
        <v>0</v>
      </c>
    </row>
    <row r="26" spans="1:8" ht="12.75" hidden="1">
      <c r="A26" s="124"/>
      <c r="B26" s="15" t="s">
        <v>471</v>
      </c>
      <c r="C26" s="15"/>
      <c r="D26" s="15"/>
      <c r="E26" s="15"/>
      <c r="F26" s="15"/>
      <c r="G26" s="15"/>
      <c r="H26" s="125">
        <v>0</v>
      </c>
    </row>
    <row r="27" spans="1:8" ht="12.75" hidden="1">
      <c r="A27" s="124"/>
      <c r="B27" s="15" t="s">
        <v>472</v>
      </c>
      <c r="C27" s="15"/>
      <c r="D27" s="15"/>
      <c r="E27" s="15"/>
      <c r="F27" s="15"/>
      <c r="G27" s="89">
        <v>11628962.518453263</v>
      </c>
      <c r="H27" s="125">
        <v>11628962.518453263</v>
      </c>
    </row>
    <row r="28" spans="1:8" ht="12.75" hidden="1">
      <c r="A28" s="124"/>
      <c r="B28" s="15" t="s">
        <v>473</v>
      </c>
      <c r="C28" s="15"/>
      <c r="D28" s="15"/>
      <c r="E28" s="15"/>
      <c r="F28" s="15"/>
      <c r="G28" s="15"/>
      <c r="H28" s="125">
        <v>0</v>
      </c>
    </row>
    <row r="29" spans="1:8" ht="12.75" hidden="1">
      <c r="A29" s="124"/>
      <c r="B29" s="15" t="s">
        <v>474</v>
      </c>
      <c r="C29" s="15"/>
      <c r="D29" s="15"/>
      <c r="E29" s="15"/>
      <c r="F29" s="15"/>
      <c r="G29" s="15"/>
      <c r="H29" s="125">
        <v>0</v>
      </c>
    </row>
    <row r="30" spans="1:8" ht="12.75" hidden="1">
      <c r="A30" s="124"/>
      <c r="B30" s="15" t="s">
        <v>475</v>
      </c>
      <c r="C30" s="15">
        <v>0</v>
      </c>
      <c r="D30" s="15"/>
      <c r="E30" s="15"/>
      <c r="F30" s="15"/>
      <c r="G30" s="15"/>
      <c r="H30" s="125">
        <v>0</v>
      </c>
    </row>
    <row r="31" spans="1:8" ht="23.25" customHeight="1" thickBot="1">
      <c r="A31" s="126" t="s">
        <v>391</v>
      </c>
      <c r="B31" s="127" t="s">
        <v>772</v>
      </c>
      <c r="C31" s="128">
        <v>3059374</v>
      </c>
      <c r="D31" s="127"/>
      <c r="E31" s="127"/>
      <c r="F31" s="127"/>
      <c r="G31" s="128">
        <v>14770987.619215911</v>
      </c>
      <c r="H31" s="129">
        <v>17830361.619215913</v>
      </c>
    </row>
    <row r="32" spans="1:8" ht="12.75">
      <c r="A32" s="124"/>
      <c r="B32" s="15" t="s">
        <v>470</v>
      </c>
      <c r="C32" s="15"/>
      <c r="D32" s="15"/>
      <c r="E32" s="15"/>
      <c r="F32" s="15"/>
      <c r="G32" s="89">
        <v>0</v>
      </c>
      <c r="H32" s="125">
        <v>0</v>
      </c>
    </row>
    <row r="33" spans="1:8" ht="12.75">
      <c r="A33" s="124"/>
      <c r="B33" s="15" t="s">
        <v>471</v>
      </c>
      <c r="C33" s="15"/>
      <c r="D33" s="15"/>
      <c r="E33" s="15"/>
      <c r="F33" s="15"/>
      <c r="G33" s="15"/>
      <c r="H33" s="125">
        <v>0</v>
      </c>
    </row>
    <row r="34" spans="1:8" ht="12.75">
      <c r="A34" s="124"/>
      <c r="B34" s="15" t="s">
        <v>472</v>
      </c>
      <c r="C34" s="15"/>
      <c r="D34" s="15"/>
      <c r="E34" s="15"/>
      <c r="F34" s="15"/>
      <c r="G34" s="89">
        <v>4219453.6</v>
      </c>
      <c r="H34" s="125">
        <v>4219453.6</v>
      </c>
    </row>
    <row r="35" spans="1:8" ht="12.75">
      <c r="A35" s="124"/>
      <c r="B35" s="15" t="s">
        <v>473</v>
      </c>
      <c r="C35" s="15"/>
      <c r="D35" s="15"/>
      <c r="E35" s="15"/>
      <c r="F35" s="15"/>
      <c r="G35" s="15"/>
      <c r="H35" s="125">
        <v>0</v>
      </c>
    </row>
    <row r="36" spans="1:8" ht="12.75">
      <c r="A36" s="124"/>
      <c r="B36" s="15" t="s">
        <v>474</v>
      </c>
      <c r="C36" s="15"/>
      <c r="D36" s="15"/>
      <c r="E36" s="15"/>
      <c r="F36" s="15"/>
      <c r="G36" s="15"/>
      <c r="H36" s="125">
        <v>0</v>
      </c>
    </row>
    <row r="37" spans="1:8" ht="12.75">
      <c r="A37" s="124"/>
      <c r="B37" s="15" t="s">
        <v>475</v>
      </c>
      <c r="C37" s="15">
        <v>0</v>
      </c>
      <c r="D37" s="15"/>
      <c r="E37" s="15"/>
      <c r="F37" s="15"/>
      <c r="G37" s="15"/>
      <c r="H37" s="125">
        <v>0</v>
      </c>
    </row>
    <row r="38" spans="1:8" ht="23.25" customHeight="1" thickBot="1">
      <c r="A38" s="126" t="s">
        <v>391</v>
      </c>
      <c r="B38" s="127" t="s">
        <v>808</v>
      </c>
      <c r="C38" s="128">
        <v>3059374</v>
      </c>
      <c r="D38" s="127"/>
      <c r="E38" s="127"/>
      <c r="F38" s="127"/>
      <c r="G38" s="128">
        <v>18990442</v>
      </c>
      <c r="H38" s="129">
        <v>22049816.21921591</v>
      </c>
    </row>
    <row r="39" spans="1:8" ht="12.75">
      <c r="A39" s="124"/>
      <c r="B39" s="15" t="s">
        <v>470</v>
      </c>
      <c r="C39" s="15"/>
      <c r="D39" s="15"/>
      <c r="E39" s="15"/>
      <c r="F39" s="15"/>
      <c r="G39" s="89">
        <v>0</v>
      </c>
      <c r="H39" s="125">
        <v>0</v>
      </c>
    </row>
    <row r="40" spans="1:8" ht="12.75">
      <c r="A40" s="124"/>
      <c r="B40" s="15" t="s">
        <v>471</v>
      </c>
      <c r="C40" s="15"/>
      <c r="D40" s="15"/>
      <c r="E40" s="15"/>
      <c r="F40" s="15"/>
      <c r="G40" s="15"/>
      <c r="H40" s="125">
        <v>0</v>
      </c>
    </row>
    <row r="41" spans="1:8" ht="12.75">
      <c r="A41" s="124"/>
      <c r="B41" s="15" t="s">
        <v>472</v>
      </c>
      <c r="C41" s="15"/>
      <c r="D41" s="15"/>
      <c r="E41" s="15"/>
      <c r="F41" s="15"/>
      <c r="G41" s="89">
        <f>'PASH(konsoliduar)'!G33</f>
        <v>8283547.45</v>
      </c>
      <c r="H41" s="125">
        <f>SUM(C41:G41)</f>
        <v>8283547.45</v>
      </c>
    </row>
    <row r="42" spans="1:8" ht="12.75">
      <c r="A42" s="124"/>
      <c r="B42" s="15" t="s">
        <v>473</v>
      </c>
      <c r="C42" s="15"/>
      <c r="D42" s="15"/>
      <c r="E42" s="15"/>
      <c r="F42" s="15"/>
      <c r="G42" s="15"/>
      <c r="H42" s="125">
        <v>0</v>
      </c>
    </row>
    <row r="43" spans="1:8" ht="12.75">
      <c r="A43" s="124"/>
      <c r="B43" s="15" t="s">
        <v>474</v>
      </c>
      <c r="C43" s="15"/>
      <c r="D43" s="15"/>
      <c r="E43" s="15"/>
      <c r="F43" s="15"/>
      <c r="G43" s="15"/>
      <c r="H43" s="125">
        <v>0</v>
      </c>
    </row>
    <row r="44" spans="1:8" ht="12.75">
      <c r="A44" s="124"/>
      <c r="B44" s="15" t="s">
        <v>475</v>
      </c>
      <c r="C44" s="15">
        <v>0</v>
      </c>
      <c r="D44" s="15"/>
      <c r="E44" s="15"/>
      <c r="F44" s="15"/>
      <c r="G44" s="15"/>
      <c r="H44" s="125">
        <v>0</v>
      </c>
    </row>
    <row r="45" spans="1:8" ht="23.25" customHeight="1" thickBot="1">
      <c r="A45" s="126" t="s">
        <v>391</v>
      </c>
      <c r="B45" s="127" t="s">
        <v>839</v>
      </c>
      <c r="C45" s="128">
        <v>3059374</v>
      </c>
      <c r="D45" s="127"/>
      <c r="E45" s="127"/>
      <c r="F45" s="127"/>
      <c r="G45" s="128">
        <f>SUM(G38:G44)+1</f>
        <v>27273990.45</v>
      </c>
      <c r="H45" s="128">
        <f>SUM(H38:H44)</f>
        <v>30333363.66921591</v>
      </c>
    </row>
    <row r="46" spans="1:8" s="10" customFormat="1" ht="12.75">
      <c r="A46" s="24"/>
      <c r="B46" s="24"/>
      <c r="C46" s="306"/>
      <c r="D46" s="24"/>
      <c r="E46" s="24"/>
      <c r="F46" s="24"/>
      <c r="G46" s="306"/>
      <c r="H46" s="306"/>
    </row>
    <row r="47" spans="1:8" ht="12.75">
      <c r="A47" s="24"/>
      <c r="B47" s="24"/>
      <c r="C47" s="306"/>
      <c r="D47" s="24"/>
      <c r="E47" s="24"/>
      <c r="F47" s="24"/>
      <c r="G47" s="306"/>
      <c r="H47" s="306"/>
    </row>
    <row r="48" spans="1:8" ht="13.5" thickBot="1">
      <c r="A48" s="75"/>
      <c r="B48" s="75"/>
      <c r="C48" s="75"/>
      <c r="D48" s="75"/>
      <c r="E48" s="75"/>
      <c r="F48" s="75"/>
      <c r="G48" s="75"/>
      <c r="H48" s="94"/>
    </row>
    <row r="49" spans="2:7" ht="13.5" thickTop="1">
      <c r="B49" s="9" t="s">
        <v>314</v>
      </c>
      <c r="G49" s="9" t="s">
        <v>315</v>
      </c>
    </row>
  </sheetData>
  <sheetProtection/>
  <printOptions/>
  <pageMargins left="0.34" right="0.2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16.7109375" style="0" customWidth="1"/>
    <col min="6" max="6" width="14.8515625" style="0" customWidth="1"/>
    <col min="7" max="7" width="1.8515625" style="0" customWidth="1"/>
    <col min="8" max="8" width="12.7109375" style="0" bestFit="1" customWidth="1"/>
    <col min="9" max="9" width="1.57421875" style="0" customWidth="1"/>
    <col min="10" max="10" width="12.28125" style="0" bestFit="1" customWidth="1"/>
  </cols>
  <sheetData>
    <row r="2" ht="12.75">
      <c r="B2" s="471" t="s">
        <v>889</v>
      </c>
    </row>
    <row r="3" ht="12.75">
      <c r="B3" s="471" t="s">
        <v>890</v>
      </c>
    </row>
    <row r="5" spans="2:10" ht="12.75">
      <c r="B5" s="474"/>
      <c r="C5" s="474"/>
      <c r="D5" s="474"/>
      <c r="E5" s="474"/>
      <c r="F5" s="474"/>
      <c r="H5" s="473" t="s">
        <v>880</v>
      </c>
      <c r="I5" s="478"/>
      <c r="J5" s="473" t="s">
        <v>803</v>
      </c>
    </row>
    <row r="6" ht="12.75">
      <c r="I6" s="476"/>
    </row>
    <row r="7" spans="2:9" ht="12.75">
      <c r="B7" t="s">
        <v>891</v>
      </c>
      <c r="I7" s="476"/>
    </row>
    <row r="8" spans="2:11" ht="12.75">
      <c r="B8" s="471" t="s">
        <v>892</v>
      </c>
      <c r="H8" s="472">
        <f>'PASH(Detajuar)'!E48</f>
        <v>8283547.45</v>
      </c>
      <c r="I8" s="479"/>
      <c r="J8" s="472">
        <v>4219453.6</v>
      </c>
      <c r="K8" s="472"/>
    </row>
    <row r="9" spans="2:11" ht="12.75">
      <c r="B9" t="s">
        <v>893</v>
      </c>
      <c r="H9" s="472"/>
      <c r="I9" s="479"/>
      <c r="J9" s="472"/>
      <c r="K9" s="472"/>
    </row>
    <row r="10" spans="3:11" ht="12.75">
      <c r="C10" t="s">
        <v>894</v>
      </c>
      <c r="H10" s="472">
        <f>'PASH(Detajuar)'!D33</f>
        <v>2436203</v>
      </c>
      <c r="I10" s="479"/>
      <c r="J10" s="472">
        <v>1844761</v>
      </c>
      <c r="K10" s="472"/>
    </row>
    <row r="11" spans="3:11" ht="12.75">
      <c r="C11" t="s">
        <v>895</v>
      </c>
      <c r="H11" s="472">
        <f>'PASH(Detajuar)'!D40</f>
        <v>1763</v>
      </c>
      <c r="I11" s="479"/>
      <c r="J11" s="472">
        <v>-250825</v>
      </c>
      <c r="K11" s="472"/>
    </row>
    <row r="12" spans="3:11" ht="12.75">
      <c r="C12" t="s">
        <v>896</v>
      </c>
      <c r="H12" s="472">
        <f>'PASH(Detajuar)'!D37-H30</f>
        <v>1830027</v>
      </c>
      <c r="I12" s="479"/>
      <c r="J12" s="472">
        <v>958034</v>
      </c>
      <c r="K12" s="472"/>
    </row>
    <row r="13" spans="3:11" ht="12.75">
      <c r="C13" t="s">
        <v>897</v>
      </c>
      <c r="H13" s="472"/>
      <c r="I13" s="479"/>
      <c r="J13" s="472"/>
      <c r="K13" s="472"/>
    </row>
    <row r="14" spans="8:11" ht="12.75">
      <c r="H14" s="472"/>
      <c r="I14" s="479"/>
      <c r="J14" s="472"/>
      <c r="K14" s="472"/>
    </row>
    <row r="15" spans="2:11" ht="12.75">
      <c r="B15" t="s">
        <v>898</v>
      </c>
      <c r="H15" s="472"/>
      <c r="I15" s="479"/>
      <c r="J15" s="472"/>
      <c r="K15" s="472"/>
    </row>
    <row r="16" spans="2:11" ht="12.75">
      <c r="B16" t="s">
        <v>899</v>
      </c>
      <c r="H16" s="472">
        <f>-('Bilanc(konsoliduar)'!F15-'Bilanc(konsoliduar)'!G15)-'Pasqyra e fluksit monetar'!H11</f>
        <v>3697426</v>
      </c>
      <c r="I16" s="479"/>
      <c r="J16" s="472">
        <v>1654093</v>
      </c>
      <c r="K16" s="472"/>
    </row>
    <row r="17" spans="2:11" ht="12.75">
      <c r="B17" t="s">
        <v>900</v>
      </c>
      <c r="H17" s="472">
        <f>-('Bilanc(konsoliduar)'!F21-'Bilanc(konsoliduar)'!G21-'Bilanc(konsoliduar)'!G28)</f>
        <v>-832844</v>
      </c>
      <c r="I17" s="479"/>
      <c r="J17" s="472">
        <v>-2635867.66</v>
      </c>
      <c r="K17" s="472"/>
    </row>
    <row r="18" spans="2:11" ht="12.75">
      <c r="B18" t="s">
        <v>901</v>
      </c>
      <c r="H18" s="472">
        <f>'Bilanc(konsoliduar)'!F70-'Bilanc(konsoliduar)'!G70-'Pasqyra e fluksit monetar'!H23</f>
        <v>1672490</v>
      </c>
      <c r="I18" s="479"/>
      <c r="J18" s="472">
        <v>-153550</v>
      </c>
      <c r="K18" s="472"/>
    </row>
    <row r="19" spans="2:11" ht="12.75">
      <c r="B19" t="s">
        <v>902</v>
      </c>
      <c r="H19" s="475"/>
      <c r="I19" s="479"/>
      <c r="J19" s="475"/>
      <c r="K19" s="472"/>
    </row>
    <row r="20" spans="2:11" ht="12.75">
      <c r="B20" s="471" t="s">
        <v>903</v>
      </c>
      <c r="H20" s="472">
        <f>SUM(H8:H18)</f>
        <v>17088612.45</v>
      </c>
      <c r="I20" s="479"/>
      <c r="J20" s="472">
        <v>5636098.9399999995</v>
      </c>
      <c r="K20" s="472"/>
    </row>
    <row r="21" spans="8:11" ht="12.75">
      <c r="H21" s="472"/>
      <c r="I21" s="479"/>
      <c r="J21" s="472"/>
      <c r="K21" s="472"/>
    </row>
    <row r="22" spans="2:11" ht="12.75">
      <c r="B22" t="s">
        <v>904</v>
      </c>
      <c r="H22" s="472"/>
      <c r="I22" s="479"/>
      <c r="J22" s="472"/>
      <c r="K22" s="472"/>
    </row>
    <row r="23" spans="2:11" ht="12.75">
      <c r="B23" t="s">
        <v>905</v>
      </c>
      <c r="H23" s="475">
        <f>'PASH(konsoliduar)'!H32</f>
        <v>-575316.4</v>
      </c>
      <c r="I23" s="479"/>
      <c r="J23" s="475">
        <v>-645722</v>
      </c>
      <c r="K23" s="472"/>
    </row>
    <row r="24" spans="2:11" ht="12.75">
      <c r="B24" s="471" t="s">
        <v>906</v>
      </c>
      <c r="H24" s="472">
        <f>H20+H23</f>
        <v>16513296.049999999</v>
      </c>
      <c r="I24" s="479"/>
      <c r="J24" s="472">
        <v>4990376.9399999995</v>
      </c>
      <c r="K24" s="472"/>
    </row>
    <row r="25" spans="8:11" ht="12.75">
      <c r="H25" s="472"/>
      <c r="I25" s="479"/>
      <c r="J25" s="472"/>
      <c r="K25" s="472"/>
    </row>
    <row r="26" spans="2:11" ht="12.75">
      <c r="B26" t="s">
        <v>907</v>
      </c>
      <c r="H26" s="472"/>
      <c r="I26" s="479"/>
      <c r="J26" s="472"/>
      <c r="K26" s="472"/>
    </row>
    <row r="27" spans="2:11" ht="12.75">
      <c r="B27" t="s">
        <v>908</v>
      </c>
      <c r="H27" s="472"/>
      <c r="I27" s="479"/>
      <c r="J27" s="472"/>
      <c r="K27" s="472"/>
    </row>
    <row r="28" spans="2:11" ht="12.75">
      <c r="B28" t="s">
        <v>909</v>
      </c>
      <c r="H28" s="472">
        <f>-'Pasqyra AAM dhe Amortizimi'!I26</f>
        <v>-1628827.67</v>
      </c>
      <c r="I28" s="479"/>
      <c r="J28" s="472">
        <v>-5227388.83</v>
      </c>
      <c r="K28" s="472"/>
    </row>
    <row r="29" spans="2:11" ht="12.75">
      <c r="B29" t="s">
        <v>910</v>
      </c>
      <c r="H29" s="472"/>
      <c r="I29" s="479"/>
      <c r="J29" s="472"/>
      <c r="K29" s="472"/>
    </row>
    <row r="30" spans="2:11" ht="12.75">
      <c r="B30" t="s">
        <v>911</v>
      </c>
      <c r="H30" s="472">
        <f>'PASH(Detajuar)'!E17</f>
        <v>9610</v>
      </c>
      <c r="I30" s="479"/>
      <c r="J30" s="472">
        <v>361</v>
      </c>
      <c r="K30" s="472"/>
    </row>
    <row r="31" spans="2:11" ht="12.75">
      <c r="B31" t="s">
        <v>912</v>
      </c>
      <c r="H31" s="475"/>
      <c r="I31" s="479"/>
      <c r="J31" s="475"/>
      <c r="K31" s="472"/>
    </row>
    <row r="32" spans="2:11" ht="12.75">
      <c r="B32" s="471" t="s">
        <v>913</v>
      </c>
      <c r="H32" s="472">
        <f>H28+H30</f>
        <v>-1619217.67</v>
      </c>
      <c r="I32" s="479"/>
      <c r="J32" s="472">
        <v>-5227027.83</v>
      </c>
      <c r="K32" s="472"/>
    </row>
    <row r="33" spans="8:11" ht="12.75">
      <c r="H33" s="472"/>
      <c r="I33" s="479"/>
      <c r="J33" s="472"/>
      <c r="K33" s="472"/>
    </row>
    <row r="34" spans="2:11" ht="12.75">
      <c r="B34" t="s">
        <v>914</v>
      </c>
      <c r="H34" s="472"/>
      <c r="I34" s="479"/>
      <c r="J34" s="472"/>
      <c r="K34" s="472"/>
    </row>
    <row r="35" spans="2:11" ht="12.75">
      <c r="B35" t="s">
        <v>915</v>
      </c>
      <c r="H35" s="472"/>
      <c r="I35" s="479"/>
      <c r="J35" s="472"/>
      <c r="K35" s="472"/>
    </row>
    <row r="36" spans="2:11" ht="12.75">
      <c r="B36" t="s">
        <v>916</v>
      </c>
      <c r="H36" s="472"/>
      <c r="I36" s="479"/>
      <c r="J36" s="472"/>
      <c r="K36" s="472"/>
    </row>
    <row r="37" spans="2:11" ht="12.75">
      <c r="B37" t="s">
        <v>917</v>
      </c>
      <c r="H37" s="472"/>
      <c r="I37" s="479"/>
      <c r="J37" s="472"/>
      <c r="K37" s="472"/>
    </row>
    <row r="38" spans="2:11" ht="12.75">
      <c r="B38" t="s">
        <v>2</v>
      </c>
      <c r="H38" s="472"/>
      <c r="I38" s="479"/>
      <c r="J38" s="472"/>
      <c r="K38" s="472"/>
    </row>
    <row r="39" spans="2:11" ht="12.75">
      <c r="B39" t="s">
        <v>918</v>
      </c>
      <c r="H39" s="475">
        <v>0</v>
      </c>
      <c r="I39" s="479"/>
      <c r="J39" s="475">
        <v>0</v>
      </c>
      <c r="K39" s="472"/>
    </row>
    <row r="40" spans="2:11" ht="12.75">
      <c r="B40" s="471" t="s">
        <v>919</v>
      </c>
      <c r="H40" s="472">
        <v>0</v>
      </c>
      <c r="I40" s="479"/>
      <c r="J40" s="472">
        <v>0</v>
      </c>
      <c r="K40" s="472"/>
    </row>
    <row r="41" spans="8:11" ht="12.75">
      <c r="H41" s="472"/>
      <c r="I41" s="479"/>
      <c r="J41" s="472"/>
      <c r="K41" s="472"/>
    </row>
    <row r="42" spans="2:11" ht="12.75">
      <c r="B42" t="s">
        <v>920</v>
      </c>
      <c r="H42" s="472">
        <f>H24+H32+H40</f>
        <v>14894078.379999999</v>
      </c>
      <c r="I42" s="479"/>
      <c r="J42" s="472">
        <v>-236650.8900000006</v>
      </c>
      <c r="K42" s="472"/>
    </row>
    <row r="43" spans="2:11" ht="12.75">
      <c r="B43" t="s">
        <v>921</v>
      </c>
      <c r="H43" s="472">
        <f>'Bilanc(konsoliduar)'!G9</f>
        <v>4392398.1421</v>
      </c>
      <c r="I43" s="479"/>
      <c r="J43" s="472">
        <v>4629048.5621</v>
      </c>
      <c r="K43" s="472"/>
    </row>
    <row r="44" spans="2:11" ht="13.5" thickBot="1">
      <c r="B44" s="471" t="s">
        <v>922</v>
      </c>
      <c r="H44" s="472">
        <f>H42+H43</f>
        <v>19286476.522099998</v>
      </c>
      <c r="I44" s="479"/>
      <c r="J44" s="472">
        <v>4392397.672099999</v>
      </c>
      <c r="K44" s="472"/>
    </row>
    <row r="45" spans="7:11" ht="12.75">
      <c r="G45" s="476"/>
      <c r="H45" s="477"/>
      <c r="I45" s="478"/>
      <c r="J45" s="477"/>
      <c r="K45" s="478"/>
    </row>
    <row r="46" spans="8:10" ht="12.75">
      <c r="H46" s="476"/>
      <c r="I46" s="476"/>
      <c r="J46" s="476"/>
    </row>
    <row r="52" spans="2:10" ht="12.75">
      <c r="B52" t="s">
        <v>314</v>
      </c>
      <c r="J52" t="s">
        <v>315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7.7109375" style="130" bestFit="1" customWidth="1"/>
    <col min="2" max="2" width="88.7109375" style="130" customWidth="1"/>
    <col min="3" max="16384" width="9.140625" style="132" customWidth="1"/>
  </cols>
  <sheetData>
    <row r="1" ht="12.75">
      <c r="B1" s="131" t="s">
        <v>478</v>
      </c>
    </row>
    <row r="2" spans="1:2" ht="12.75">
      <c r="A2" s="133" t="s">
        <v>479</v>
      </c>
      <c r="B2" s="134"/>
    </row>
    <row r="3" spans="1:2" ht="12.75">
      <c r="A3" s="135"/>
      <c r="B3" s="136" t="s">
        <v>480</v>
      </c>
    </row>
    <row r="4" spans="1:2" ht="12.75">
      <c r="A4" s="135"/>
      <c r="B4" s="136" t="s">
        <v>481</v>
      </c>
    </row>
    <row r="5" spans="1:2" ht="12.75">
      <c r="A5" s="135"/>
      <c r="B5" s="136" t="s">
        <v>482</v>
      </c>
    </row>
    <row r="6" spans="1:2" ht="12.75">
      <c r="A6" s="135"/>
      <c r="B6" s="136" t="s">
        <v>483</v>
      </c>
    </row>
    <row r="7" spans="1:2" ht="15" customHeight="1">
      <c r="A7" s="137"/>
      <c r="B7" s="138" t="s">
        <v>484</v>
      </c>
    </row>
    <row r="8" ht="30" customHeight="1">
      <c r="B8" s="130" t="s">
        <v>485</v>
      </c>
    </row>
    <row r="10" spans="1:2" ht="12.75">
      <c r="A10" s="139" t="s">
        <v>486</v>
      </c>
      <c r="B10" s="139" t="s">
        <v>487</v>
      </c>
    </row>
    <row r="11" ht="12.75">
      <c r="B11" s="130" t="s">
        <v>847</v>
      </c>
    </row>
    <row r="12" ht="12.75">
      <c r="B12" s="130" t="s">
        <v>488</v>
      </c>
    </row>
    <row r="13" ht="12.75">
      <c r="B13" s="140" t="s">
        <v>489</v>
      </c>
    </row>
    <row r="14" ht="12.75">
      <c r="B14" s="130" t="s">
        <v>490</v>
      </c>
    </row>
    <row r="15" ht="12.75">
      <c r="B15" s="130" t="s">
        <v>491</v>
      </c>
    </row>
    <row r="16" ht="12.75">
      <c r="B16" s="130" t="s">
        <v>492</v>
      </c>
    </row>
    <row r="17" ht="12.75">
      <c r="B17" s="130" t="s">
        <v>493</v>
      </c>
    </row>
    <row r="18" ht="12.75">
      <c r="B18" s="130" t="s">
        <v>494</v>
      </c>
    </row>
    <row r="19" ht="24">
      <c r="B19" s="141" t="s">
        <v>495</v>
      </c>
    </row>
    <row r="20" ht="24">
      <c r="B20" s="141" t="s">
        <v>496</v>
      </c>
    </row>
    <row r="21" ht="30" customHeight="1">
      <c r="B21" s="141" t="s">
        <v>497</v>
      </c>
    </row>
    <row r="22" ht="36">
      <c r="B22" s="141" t="s">
        <v>498</v>
      </c>
    </row>
    <row r="23" ht="25.5" customHeight="1">
      <c r="B23" s="141" t="s">
        <v>499</v>
      </c>
    </row>
    <row r="24" ht="24">
      <c r="B24" s="141" t="s">
        <v>500</v>
      </c>
    </row>
    <row r="25" ht="12.75">
      <c r="B25" s="142" t="s">
        <v>501</v>
      </c>
    </row>
    <row r="26" ht="12.75">
      <c r="B26" s="142" t="s">
        <v>502</v>
      </c>
    </row>
    <row r="27" ht="12.75">
      <c r="B27" s="142" t="s">
        <v>503</v>
      </c>
    </row>
    <row r="28" ht="12.75">
      <c r="B28" s="142" t="s">
        <v>504</v>
      </c>
    </row>
    <row r="29" ht="12.75">
      <c r="B29" s="142" t="s">
        <v>505</v>
      </c>
    </row>
    <row r="30" ht="12.75">
      <c r="B30" s="142" t="s">
        <v>506</v>
      </c>
    </row>
    <row r="31" ht="12.75">
      <c r="B31" s="142" t="s">
        <v>507</v>
      </c>
    </row>
    <row r="33" spans="1:2" ht="12.75">
      <c r="A33" s="139" t="s">
        <v>508</v>
      </c>
      <c r="B33" s="143" t="s">
        <v>509</v>
      </c>
    </row>
    <row r="34" ht="12.75">
      <c r="B34" s="141" t="s">
        <v>510</v>
      </c>
    </row>
    <row r="35" ht="12.75">
      <c r="B35" s="130" t="s">
        <v>511</v>
      </c>
    </row>
    <row r="36" ht="12.75">
      <c r="B36" s="130" t="s">
        <v>512</v>
      </c>
    </row>
    <row r="37" ht="12.75">
      <c r="B37" s="130" t="s">
        <v>513</v>
      </c>
    </row>
    <row r="38" ht="12.75">
      <c r="B38" s="130" t="s">
        <v>514</v>
      </c>
    </row>
    <row r="39" ht="12.75">
      <c r="B39" s="130" t="s">
        <v>515</v>
      </c>
    </row>
    <row r="40" ht="12.75">
      <c r="B40" s="130" t="s">
        <v>516</v>
      </c>
    </row>
    <row r="41" ht="12.75">
      <c r="B41" s="130" t="s">
        <v>517</v>
      </c>
    </row>
    <row r="42" ht="12.75">
      <c r="B42" s="130" t="s">
        <v>518</v>
      </c>
    </row>
    <row r="43" ht="12.75">
      <c r="B43" s="130" t="s">
        <v>519</v>
      </c>
    </row>
    <row r="44" ht="12.75">
      <c r="B44" s="144" t="s">
        <v>520</v>
      </c>
    </row>
    <row r="45" ht="12.75">
      <c r="B45" s="144" t="s">
        <v>521</v>
      </c>
    </row>
    <row r="46" ht="12.75">
      <c r="B46" s="144" t="s">
        <v>522</v>
      </c>
    </row>
    <row r="48" ht="12.75">
      <c r="B48" s="130" t="s">
        <v>523</v>
      </c>
    </row>
    <row r="49" ht="12.75">
      <c r="B49" s="130" t="s">
        <v>848</v>
      </c>
    </row>
    <row r="115" ht="12.75">
      <c r="A115" s="145"/>
    </row>
  </sheetData>
  <sheetProtection/>
  <printOptions/>
  <pageMargins left="0.53" right="0.31" top="0.48" bottom="0.42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8"/>
  <sheetViews>
    <sheetView zoomScalePageLayoutView="0" workbookViewId="0" topLeftCell="A41">
      <selection activeCell="J12" sqref="J12"/>
    </sheetView>
  </sheetViews>
  <sheetFormatPr defaultColWidth="9.140625" defaultRowHeight="12.75"/>
  <cols>
    <col min="1" max="1" width="2.8515625" style="130" customWidth="1"/>
    <col min="2" max="2" width="4.8515625" style="130" customWidth="1"/>
    <col min="3" max="3" width="37.57421875" style="130" customWidth="1"/>
    <col min="4" max="4" width="8.421875" style="130" customWidth="1"/>
    <col min="5" max="5" width="15.57421875" style="130" customWidth="1"/>
    <col min="6" max="6" width="0.5625" style="130" customWidth="1"/>
    <col min="7" max="7" width="13.421875" style="130" customWidth="1"/>
    <col min="8" max="8" width="13.7109375" style="130" customWidth="1"/>
    <col min="9" max="9" width="17.28125" style="130" customWidth="1"/>
    <col min="10" max="16384" width="9.140625" style="146" customWidth="1"/>
  </cols>
  <sheetData>
    <row r="1" spans="2:9" ht="15">
      <c r="B1" s="445" t="s">
        <v>478</v>
      </c>
      <c r="C1" s="446"/>
      <c r="D1" s="446"/>
      <c r="E1" s="446"/>
      <c r="F1" s="446"/>
      <c r="G1" s="446"/>
      <c r="H1" s="446"/>
      <c r="I1" s="446"/>
    </row>
    <row r="2" spans="2:3" ht="15">
      <c r="B2" s="139"/>
      <c r="C2" s="131"/>
    </row>
    <row r="3" spans="2:3" ht="15">
      <c r="B3" s="145" t="s">
        <v>172</v>
      </c>
      <c r="C3" s="139" t="s">
        <v>524</v>
      </c>
    </row>
    <row r="4" spans="2:3" ht="15">
      <c r="B4" s="130" t="s">
        <v>320</v>
      </c>
      <c r="C4" s="147" t="s">
        <v>525</v>
      </c>
    </row>
    <row r="5" spans="2:3" ht="15">
      <c r="B5" s="148">
        <v>1</v>
      </c>
      <c r="C5" s="139" t="s">
        <v>526</v>
      </c>
    </row>
    <row r="6" ht="15">
      <c r="C6" s="130" t="s">
        <v>527</v>
      </c>
    </row>
    <row r="7" ht="15">
      <c r="C7" s="130" t="s">
        <v>528</v>
      </c>
    </row>
    <row r="8" ht="15" customHeight="1"/>
    <row r="9" spans="2:9" ht="30" customHeight="1">
      <c r="B9" s="149"/>
      <c r="C9" s="150" t="s">
        <v>280</v>
      </c>
      <c r="D9" s="149"/>
      <c r="E9" s="149"/>
      <c r="F9" s="149"/>
      <c r="G9" s="149"/>
      <c r="H9" s="149"/>
      <c r="I9" s="149"/>
    </row>
    <row r="10" spans="2:9" ht="15">
      <c r="B10" s="151" t="s">
        <v>7</v>
      </c>
      <c r="C10" s="151" t="s">
        <v>529</v>
      </c>
      <c r="D10" s="151" t="s">
        <v>530</v>
      </c>
      <c r="E10" s="151" t="s">
        <v>531</v>
      </c>
      <c r="F10" s="151"/>
      <c r="G10" s="151" t="s">
        <v>532</v>
      </c>
      <c r="H10" s="151" t="s">
        <v>533</v>
      </c>
      <c r="I10" s="151" t="s">
        <v>534</v>
      </c>
    </row>
    <row r="11" spans="2:9" ht="15">
      <c r="B11" s="152">
        <v>1</v>
      </c>
      <c r="C11" s="153" t="s">
        <v>535</v>
      </c>
      <c r="D11" s="153" t="s">
        <v>63</v>
      </c>
      <c r="E11" s="153"/>
      <c r="F11" s="153"/>
      <c r="G11" s="435"/>
      <c r="H11" s="435"/>
      <c r="I11" s="436">
        <f>'BSH(Detajuar)'!D39</f>
        <v>261178.13000000082</v>
      </c>
    </row>
    <row r="12" spans="2:11" ht="15">
      <c r="B12" s="152">
        <v>2</v>
      </c>
      <c r="C12" s="153" t="s">
        <v>535</v>
      </c>
      <c r="D12" s="153" t="s">
        <v>62</v>
      </c>
      <c r="E12" s="153"/>
      <c r="F12" s="153"/>
      <c r="G12" s="436">
        <v>3157.97</v>
      </c>
      <c r="H12" s="435">
        <v>140.14</v>
      </c>
      <c r="I12" s="436">
        <f>G12*H12</f>
        <v>442557.9157999999</v>
      </c>
      <c r="K12" s="434" t="s">
        <v>888</v>
      </c>
    </row>
    <row r="13" spans="2:9" ht="15">
      <c r="B13" s="152">
        <v>3</v>
      </c>
      <c r="C13" s="153" t="s">
        <v>0</v>
      </c>
      <c r="D13" s="153" t="s">
        <v>63</v>
      </c>
      <c r="E13" s="153"/>
      <c r="F13" s="153"/>
      <c r="G13" s="435"/>
      <c r="H13" s="435"/>
      <c r="I13" s="436">
        <f>'BSH(Detajuar)'!D43</f>
        <v>1165331.31</v>
      </c>
    </row>
    <row r="14" spans="2:9" ht="15">
      <c r="B14" s="152">
        <v>4</v>
      </c>
      <c r="C14" s="153" t="s">
        <v>0</v>
      </c>
      <c r="D14" s="153" t="s">
        <v>62</v>
      </c>
      <c r="E14" s="153"/>
      <c r="F14" s="153"/>
      <c r="G14" s="436">
        <v>11373.62</v>
      </c>
      <c r="H14" s="435">
        <v>140.14</v>
      </c>
      <c r="I14" s="436">
        <f>G14*H14</f>
        <v>1593899.1068</v>
      </c>
    </row>
    <row r="15" spans="2:9" ht="15">
      <c r="B15" s="152">
        <v>5</v>
      </c>
      <c r="C15" s="153" t="s">
        <v>536</v>
      </c>
      <c r="D15" s="153" t="s">
        <v>63</v>
      </c>
      <c r="E15" s="153"/>
      <c r="F15" s="153"/>
      <c r="G15" s="435"/>
      <c r="H15" s="435"/>
      <c r="I15" s="436">
        <f>'BSH(Detajuar)'!D41</f>
        <v>306433.2599999998</v>
      </c>
    </row>
    <row r="16" spans="2:9" ht="15">
      <c r="B16" s="152">
        <v>6</v>
      </c>
      <c r="C16" s="153" t="s">
        <v>536</v>
      </c>
      <c r="D16" s="153" t="s">
        <v>62</v>
      </c>
      <c r="E16" s="153"/>
      <c r="F16" s="153"/>
      <c r="G16" s="436">
        <v>110471.24</v>
      </c>
      <c r="H16" s="435">
        <v>140.14</v>
      </c>
      <c r="I16" s="436">
        <f>G16*H16</f>
        <v>15481439.5736</v>
      </c>
    </row>
    <row r="17" spans="2:9" ht="15">
      <c r="B17" s="152"/>
      <c r="C17" s="447" t="s">
        <v>30</v>
      </c>
      <c r="D17" s="448"/>
      <c r="E17" s="448"/>
      <c r="F17" s="448"/>
      <c r="G17" s="448"/>
      <c r="H17" s="449"/>
      <c r="I17" s="260">
        <f>SUM(I11:I16)</f>
        <v>19250839.2962</v>
      </c>
    </row>
    <row r="19" spans="2:7" ht="15">
      <c r="B19" s="149"/>
      <c r="C19" s="150" t="s">
        <v>537</v>
      </c>
      <c r="D19" s="149"/>
      <c r="E19" s="149"/>
      <c r="F19" s="149"/>
      <c r="G19" s="149"/>
    </row>
    <row r="20" spans="2:9" ht="15">
      <c r="B20" s="151" t="s">
        <v>7</v>
      </c>
      <c r="C20" s="151" t="s">
        <v>255</v>
      </c>
      <c r="D20" s="151" t="s">
        <v>530</v>
      </c>
      <c r="E20" s="151" t="s">
        <v>531</v>
      </c>
      <c r="F20" s="151"/>
      <c r="G20" s="151" t="s">
        <v>532</v>
      </c>
      <c r="H20" s="151" t="s">
        <v>538</v>
      </c>
      <c r="I20" s="151" t="s">
        <v>534</v>
      </c>
    </row>
    <row r="21" spans="2:9" ht="15">
      <c r="B21" s="153"/>
      <c r="C21" s="153" t="s">
        <v>539</v>
      </c>
      <c r="D21" s="153" t="s">
        <v>63</v>
      </c>
      <c r="E21" s="153"/>
      <c r="F21" s="153"/>
      <c r="G21" s="164">
        <v>25795</v>
      </c>
      <c r="H21" s="153"/>
      <c r="I21" s="164">
        <f>G21</f>
        <v>25795</v>
      </c>
    </row>
    <row r="22" spans="2:9" ht="15" customHeight="1">
      <c r="B22" s="153"/>
      <c r="C22" s="153" t="s">
        <v>540</v>
      </c>
      <c r="D22" s="153" t="s">
        <v>62</v>
      </c>
      <c r="E22" s="153"/>
      <c r="F22" s="153"/>
      <c r="G22" s="153">
        <v>70.23</v>
      </c>
      <c r="H22" s="153">
        <v>140.14</v>
      </c>
      <c r="I22" s="164">
        <f>G22*H22</f>
        <v>9842.0322</v>
      </c>
    </row>
    <row r="23" spans="2:9" ht="30" customHeight="1">
      <c r="B23" s="153"/>
      <c r="C23" s="153" t="s">
        <v>541</v>
      </c>
      <c r="D23" s="153" t="s">
        <v>542</v>
      </c>
      <c r="E23" s="153"/>
      <c r="F23" s="153"/>
      <c r="G23" s="153">
        <v>0</v>
      </c>
      <c r="H23" s="153">
        <v>0</v>
      </c>
      <c r="I23" s="153">
        <v>0</v>
      </c>
    </row>
    <row r="24" spans="2:10" ht="15">
      <c r="B24" s="153"/>
      <c r="C24" s="447" t="s">
        <v>30</v>
      </c>
      <c r="D24" s="450"/>
      <c r="E24" s="450"/>
      <c r="F24" s="450"/>
      <c r="G24" s="450"/>
      <c r="H24" s="451"/>
      <c r="I24" s="164">
        <f>I21+I22+I23</f>
        <v>35637.0322</v>
      </c>
      <c r="J24" s="392"/>
    </row>
    <row r="26" spans="2:3" ht="15">
      <c r="B26" s="148">
        <v>2</v>
      </c>
      <c r="C26" s="139" t="s">
        <v>543</v>
      </c>
    </row>
    <row r="27" ht="15">
      <c r="C27" s="130" t="s">
        <v>544</v>
      </c>
    </row>
    <row r="29" spans="2:3" ht="15">
      <c r="B29" s="148">
        <v>3</v>
      </c>
      <c r="C29" s="139" t="s">
        <v>545</v>
      </c>
    </row>
    <row r="31" spans="3:8" ht="15">
      <c r="C31" s="144" t="s">
        <v>546</v>
      </c>
      <c r="F31" s="149"/>
      <c r="H31" s="393"/>
    </row>
    <row r="32" spans="3:8" ht="15">
      <c r="C32" s="130" t="s">
        <v>547</v>
      </c>
      <c r="D32" s="130" t="s">
        <v>7</v>
      </c>
      <c r="E32" s="154">
        <v>11</v>
      </c>
      <c r="G32" s="130" t="s">
        <v>65</v>
      </c>
      <c r="H32" s="393">
        <v>1008082</v>
      </c>
    </row>
    <row r="33" spans="3:8" ht="15">
      <c r="C33" s="130" t="s">
        <v>548</v>
      </c>
      <c r="D33" s="130" t="s">
        <v>7</v>
      </c>
      <c r="E33" s="154"/>
      <c r="F33" s="149"/>
      <c r="G33" s="130" t="s">
        <v>65</v>
      </c>
      <c r="H33" s="393"/>
    </row>
    <row r="34" spans="3:8" ht="15">
      <c r="C34" s="130" t="s">
        <v>549</v>
      </c>
      <c r="D34" s="130" t="s">
        <v>7</v>
      </c>
      <c r="E34" s="244" t="s">
        <v>849</v>
      </c>
      <c r="F34" s="149"/>
      <c r="G34" s="130" t="s">
        <v>65</v>
      </c>
      <c r="H34" s="393">
        <v>358800</v>
      </c>
    </row>
    <row r="35" spans="4:8" ht="15">
      <c r="D35" s="130" t="s">
        <v>7</v>
      </c>
      <c r="E35" s="155" t="s">
        <v>850</v>
      </c>
      <c r="F35" s="149"/>
      <c r="G35" s="130" t="s">
        <v>65</v>
      </c>
      <c r="H35" s="393">
        <v>29935</v>
      </c>
    </row>
    <row r="36" spans="4:8" ht="15">
      <c r="D36" s="130" t="s">
        <v>7</v>
      </c>
      <c r="E36" s="155" t="s">
        <v>851</v>
      </c>
      <c r="F36" s="149"/>
      <c r="G36" s="130" t="s">
        <v>65</v>
      </c>
      <c r="H36" s="393">
        <v>50816</v>
      </c>
    </row>
    <row r="37" spans="4:9" ht="15">
      <c r="D37" s="130" t="s">
        <v>7</v>
      </c>
      <c r="E37" s="155" t="s">
        <v>852</v>
      </c>
      <c r="G37" s="149" t="s">
        <v>65</v>
      </c>
      <c r="H37" s="393">
        <v>38160</v>
      </c>
      <c r="I37" s="165"/>
    </row>
    <row r="38" spans="4:9" ht="15">
      <c r="D38" s="130" t="s">
        <v>7</v>
      </c>
      <c r="E38" s="155" t="s">
        <v>853</v>
      </c>
      <c r="G38" s="149" t="s">
        <v>65</v>
      </c>
      <c r="H38" s="393">
        <v>12960</v>
      </c>
      <c r="I38" s="165"/>
    </row>
    <row r="39" spans="4:9" ht="15">
      <c r="D39" s="130" t="s">
        <v>7</v>
      </c>
      <c r="E39" s="155" t="s">
        <v>854</v>
      </c>
      <c r="G39" s="149" t="s">
        <v>65</v>
      </c>
      <c r="H39" s="393">
        <v>47736</v>
      </c>
      <c r="I39" s="165"/>
    </row>
    <row r="40" spans="4:9" ht="15">
      <c r="D40" s="130" t="s">
        <v>7</v>
      </c>
      <c r="E40" s="154" t="s">
        <v>855</v>
      </c>
      <c r="G40" s="149" t="s">
        <v>65</v>
      </c>
      <c r="H40" s="393">
        <v>9000</v>
      </c>
      <c r="I40" s="165"/>
    </row>
    <row r="41" spans="3:9" ht="15">
      <c r="C41" s="130" t="s">
        <v>550</v>
      </c>
      <c r="D41" s="130" t="s">
        <v>7</v>
      </c>
      <c r="E41" s="154" t="s">
        <v>856</v>
      </c>
      <c r="G41" s="149" t="s">
        <v>65</v>
      </c>
      <c r="H41" s="393">
        <v>120000</v>
      </c>
      <c r="I41" s="165"/>
    </row>
    <row r="42" spans="3:9" ht="15">
      <c r="C42" s="130" t="s">
        <v>551</v>
      </c>
      <c r="D42" s="130" t="s">
        <v>7</v>
      </c>
      <c r="E42" s="154" t="s">
        <v>857</v>
      </c>
      <c r="G42" s="149" t="s">
        <v>65</v>
      </c>
      <c r="H42" s="393">
        <v>119880</v>
      </c>
      <c r="I42" s="165"/>
    </row>
    <row r="43" spans="4:9" ht="15">
      <c r="D43" s="130" t="s">
        <v>7</v>
      </c>
      <c r="E43" s="154" t="s">
        <v>858</v>
      </c>
      <c r="G43" s="149" t="s">
        <v>65</v>
      </c>
      <c r="H43" s="393">
        <v>202552</v>
      </c>
      <c r="I43" s="165"/>
    </row>
    <row r="44" spans="3:9" ht="15">
      <c r="C44" s="130" t="s">
        <v>552</v>
      </c>
      <c r="D44" s="130" t="s">
        <v>7</v>
      </c>
      <c r="E44" s="130" t="s">
        <v>859</v>
      </c>
      <c r="G44" s="149" t="s">
        <v>65</v>
      </c>
      <c r="H44" s="393">
        <v>15600</v>
      </c>
      <c r="I44" s="165"/>
    </row>
    <row r="45" spans="5:8" ht="15">
      <c r="E45" s="149" t="s">
        <v>814</v>
      </c>
      <c r="F45" s="149"/>
      <c r="G45" s="130" t="s">
        <v>65</v>
      </c>
      <c r="H45" s="393">
        <v>2643</v>
      </c>
    </row>
    <row r="46" spans="3:8" ht="15">
      <c r="C46" s="130" t="s">
        <v>553</v>
      </c>
      <c r="E46" s="154"/>
      <c r="F46" s="149"/>
      <c r="H46" s="154"/>
    </row>
    <row r="47" spans="3:8" ht="15">
      <c r="C47" s="130" t="s">
        <v>554</v>
      </c>
      <c r="D47" s="130" t="s">
        <v>7</v>
      </c>
      <c r="E47" s="155"/>
      <c r="G47" s="130" t="s">
        <v>65</v>
      </c>
      <c r="H47" s="155"/>
    </row>
    <row r="48" spans="3:7" ht="15">
      <c r="C48" s="130" t="s">
        <v>555</v>
      </c>
      <c r="D48" s="130" t="s">
        <v>7</v>
      </c>
      <c r="G48" s="130" t="s">
        <v>65</v>
      </c>
    </row>
    <row r="50" ht="15">
      <c r="C50" s="144" t="s">
        <v>556</v>
      </c>
    </row>
    <row r="51" ht="15">
      <c r="C51" s="130" t="s">
        <v>885</v>
      </c>
    </row>
    <row r="52" ht="15">
      <c r="C52" s="130" t="s">
        <v>557</v>
      </c>
    </row>
    <row r="53" spans="3:6" ht="15">
      <c r="C53" s="144" t="s">
        <v>558</v>
      </c>
      <c r="D53" s="130" t="s">
        <v>275</v>
      </c>
      <c r="E53" s="167">
        <v>180000</v>
      </c>
      <c r="F53" s="130" t="s">
        <v>782</v>
      </c>
    </row>
    <row r="55" ht="15">
      <c r="C55" s="156" t="s">
        <v>559</v>
      </c>
    </row>
    <row r="56" ht="15">
      <c r="C56" s="130" t="s">
        <v>560</v>
      </c>
    </row>
    <row r="58" spans="2:9" ht="24.75">
      <c r="B58" s="157" t="s">
        <v>7</v>
      </c>
      <c r="C58" s="157" t="s">
        <v>561</v>
      </c>
      <c r="D58" s="157" t="s">
        <v>530</v>
      </c>
      <c r="E58" s="158"/>
      <c r="G58" s="158" t="s">
        <v>562</v>
      </c>
      <c r="H58" s="158" t="s">
        <v>563</v>
      </c>
      <c r="I58" s="158" t="s">
        <v>564</v>
      </c>
    </row>
    <row r="59" spans="2:9" ht="15">
      <c r="B59" s="153">
        <v>1</v>
      </c>
      <c r="C59" s="153" t="s">
        <v>565</v>
      </c>
      <c r="D59" s="153" t="s">
        <v>566</v>
      </c>
      <c r="E59" s="153"/>
      <c r="F59" s="153"/>
      <c r="G59" s="153"/>
      <c r="H59" s="153"/>
      <c r="I59" s="153"/>
    </row>
    <row r="61" ht="15">
      <c r="E61" s="159"/>
    </row>
    <row r="62" spans="3:5" ht="15">
      <c r="C62" s="144" t="s">
        <v>567</v>
      </c>
      <c r="E62" s="159"/>
    </row>
    <row r="63" spans="3:5" ht="15">
      <c r="C63" s="130" t="s">
        <v>568</v>
      </c>
      <c r="D63" s="130" t="s">
        <v>275</v>
      </c>
      <c r="E63" s="255">
        <v>0</v>
      </c>
    </row>
    <row r="64" spans="3:5" ht="15">
      <c r="C64" s="130" t="s">
        <v>569</v>
      </c>
      <c r="D64" s="130" t="s">
        <v>275</v>
      </c>
      <c r="E64" s="256">
        <f>-'PASH(Detajuar)'!E46</f>
        <v>1471295.55</v>
      </c>
    </row>
    <row r="65" spans="3:5" ht="15">
      <c r="C65" s="130" t="s">
        <v>570</v>
      </c>
      <c r="D65" s="130" t="s">
        <v>275</v>
      </c>
      <c r="E65" s="259" t="s">
        <v>783</v>
      </c>
    </row>
    <row r="66" spans="3:5" ht="15">
      <c r="C66" s="130" t="s">
        <v>571</v>
      </c>
      <c r="D66" s="130" t="s">
        <v>275</v>
      </c>
      <c r="E66" s="259" t="s">
        <v>783</v>
      </c>
    </row>
    <row r="67" spans="3:7" ht="15.75">
      <c r="C67" s="130" t="s">
        <v>572</v>
      </c>
      <c r="D67" s="130" t="s">
        <v>275</v>
      </c>
      <c r="E67" s="259" t="s">
        <v>783</v>
      </c>
      <c r="G67" s="162"/>
    </row>
    <row r="68" ht="15">
      <c r="E68" s="257"/>
    </row>
    <row r="69" spans="3:5" ht="15">
      <c r="C69" s="144" t="s">
        <v>573</v>
      </c>
      <c r="E69" s="257"/>
    </row>
    <row r="70" spans="3:5" ht="27" customHeight="1">
      <c r="C70" s="141" t="s">
        <v>886</v>
      </c>
      <c r="D70" s="130" t="s">
        <v>275</v>
      </c>
      <c r="E70" s="255">
        <v>0</v>
      </c>
    </row>
    <row r="71" spans="3:5" ht="15">
      <c r="C71" s="130" t="s">
        <v>774</v>
      </c>
      <c r="D71" s="130" t="s">
        <v>275</v>
      </c>
      <c r="E71" s="255">
        <v>1176804</v>
      </c>
    </row>
    <row r="72" spans="3:5" ht="15">
      <c r="C72" s="130" t="s">
        <v>775</v>
      </c>
      <c r="D72" s="130" t="s">
        <v>275</v>
      </c>
      <c r="E72" s="256">
        <v>-4306803</v>
      </c>
    </row>
    <row r="73" spans="3:5" ht="15">
      <c r="C73" s="130" t="s">
        <v>781</v>
      </c>
      <c r="D73" s="130" t="s">
        <v>275</v>
      </c>
      <c r="E73" s="258">
        <v>3175874</v>
      </c>
    </row>
    <row r="74" spans="3:5" ht="15">
      <c r="C74" s="130" t="s">
        <v>776</v>
      </c>
      <c r="D74" s="130" t="s">
        <v>275</v>
      </c>
      <c r="E74" s="256">
        <v>45874</v>
      </c>
    </row>
    <row r="76" ht="15">
      <c r="C76" s="144" t="s">
        <v>574</v>
      </c>
    </row>
    <row r="77" ht="15">
      <c r="C77" s="130" t="s">
        <v>575</v>
      </c>
    </row>
    <row r="78" ht="15">
      <c r="C78" s="130" t="s">
        <v>576</v>
      </c>
    </row>
  </sheetData>
  <sheetProtection/>
  <mergeCells count="3">
    <mergeCell ref="B1:I1"/>
    <mergeCell ref="C17:H17"/>
    <mergeCell ref="C24:H24"/>
  </mergeCells>
  <printOptions/>
  <pageMargins left="0.92" right="0.29" top="0.36" bottom="0.43" header="0.3" footer="0.3"/>
  <pageSetup fitToHeight="1" fitToWidth="1" horizontalDpi="600" verticalDpi="600" orientation="portrait" paperSize="9" scale="64" r:id="rId1"/>
  <ignoredErrors>
    <ignoredError sqref="I13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psula</dc:creator>
  <cp:keywords/>
  <dc:description/>
  <cp:lastModifiedBy>Elda Ndoj</cp:lastModifiedBy>
  <cp:lastPrinted>2015-03-25T11:03:04Z</cp:lastPrinted>
  <dcterms:created xsi:type="dcterms:W3CDTF">2011-11-21T09:21:52Z</dcterms:created>
  <dcterms:modified xsi:type="dcterms:W3CDTF">2015-03-28T12:20:17Z</dcterms:modified>
  <cp:category/>
  <cp:version/>
  <cp:contentType/>
  <cp:contentStatus/>
</cp:coreProperties>
</file>