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<sst xmlns="http://schemas.openxmlformats.org/spreadsheetml/2006/main" count="208" uniqueCount="175">
  <si>
    <t>SUBJEKTI     " BLOJA " SH.A</t>
  </si>
  <si>
    <t xml:space="preserve">NIPTI             J 61817056 C </t>
  </si>
  <si>
    <t>Pasqyra Financiare te Vitit ______2 0  1 0</t>
  </si>
  <si>
    <t>Nr</t>
  </si>
  <si>
    <t>A K T I V E T</t>
  </si>
  <si>
    <t>Shenime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</si>
  <si>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</si>
  <si>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</si>
  <si>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</si>
  <si>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</si>
  <si>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</si>
  <si>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</si>
  <si>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</si>
  <si>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</si>
  <si>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</si>
  <si>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</si>
  <si>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</si>
  <si>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</si>
  <si>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</si>
  <si>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</si>
  <si>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</si>
  <si>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</si>
  <si>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</si>
  <si>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 Paguar</t>
  </si>
  <si>
    <t>4. Inventari</t>
  </si>
  <si>
    <t xml:space="preserve">       - Lendet e para</t>
  </si>
  <si>
    <t xml:space="preserve">       - Inventari I imet</t>
  </si>
  <si>
    <t xml:space="preserve">       - Prodhim ne proces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</si>
  <si>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</si>
  <si>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</si>
  <si>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</si>
  <si>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</si>
  <si>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</si>
  <si>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</si>
  <si>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</si>
  <si>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 xml:space="preserve">       -Shpenzime te periudhave te ardhme</t>
  </si>
  <si>
    <t xml:space="preserve">       - Diferenca konvertimi AKTIVE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</si>
  <si>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</si>
  <si>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</si>
  <si>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</si>
  <si>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</si>
  <si>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</si>
  <si>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</si>
  <si>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</si>
  <si>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Aktive te tjera afatgjata materiale</t>
  </si>
  <si>
    <t xml:space="preserve">       - Aktive te tjera afatgjata mjete transporti 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</si>
  <si>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</si>
  <si>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</si>
  <si>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</si>
  <si>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</si>
  <si>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</si>
  <si>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</si>
  <si>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 xml:space="preserve">Pasqyra Financiare te Vitit ______2 0 1 0 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</si>
  <si>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</si>
  <si>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</si>
  <si>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</si>
  <si>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</si>
  <si>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</si>
  <si>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</si>
  <si>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</si>
  <si>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</si>
  <si>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</si>
  <si>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</si>
  <si>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</si>
  <si>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</si>
  <si>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</si>
  <si>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</si>
  <si>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</si>
  <si>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Dividente per tu paguar</t>
  </si>
  <si>
    <t xml:space="preserve">       - Debitore dhe kreditore te tjere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</si>
  <si>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</si>
  <si>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</si>
  <si>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</si>
  <si>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</si>
  <si>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</si>
  <si>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</si>
  <si>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</si>
  <si>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</si>
  <si>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</si>
  <si>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</si>
  <si>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</si>
  <si>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</si>
  <si>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</si>
  <si>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</si>
  <si>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</si>
  <si>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</si>
  <si>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</si>
  <si>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</si>
  <si>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</si>
  <si>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</si>
  <si>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</si>
  <si>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</si>
  <si>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</si>
  <si>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</si>
  <si>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</si>
  <si>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</si>
  <si>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</si>
  <si>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Materialet e konsumuara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</si>
  <si>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</si>
  <si>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</si>
  <si>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</si>
  <si>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</si>
  <si>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Shpenzime te tjera</t>
  </si>
  <si>
    <t>Total I shpenzimeve (shumat 4-7)</t>
  </si>
  <si>
    <t>Fitimi(humbja) nga veprimtarite kryesore (1+2+/-3-8)</t>
  </si>
  <si>
    <t>Fitimi(humbja) nga AQT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</si>
  <si>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</si>
  <si>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</si>
  <si>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</si>
  <si>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</si>
  <si>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</si>
  <si>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</si>
  <si>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</si>
  <si>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</si>
  <si>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(9+10+/-13)</t>
  </si>
  <si>
    <t>Shpenzimet e tatimit mbi fitimin</t>
  </si>
  <si>
    <t>1.Fitimi (Humbja) neto e vitit financiar(14-15)</t>
  </si>
  <si>
    <t>Elementee e pasqyrave te konsiliduara</t>
  </si>
  <si>
    <t xml:space="preserve">Fitimi para tatimit </t>
  </si>
  <si>
    <t>Gjoba te pazbriteshme</t>
  </si>
  <si>
    <t xml:space="preserve">ineresa kredie te pa njohura </t>
  </si>
  <si>
    <t xml:space="preserve">fitimi fiskal per tu tatuar </t>
  </si>
  <si>
    <t xml:space="preserve">tatim fitmi </t>
  </si>
  <si>
    <t xml:space="preserve">fitmi per tu shpendare </t>
  </si>
  <si>
    <t>Pasqyra e Fluksit Monetar - Metoda Indirekte   2010</t>
  </si>
  <si>
    <t>Pasqyra e Fluksit Monetar - Metoda Indirekte</t>
  </si>
  <si>
    <t>Fluksi I parave nga veprimtaria e shfrytezimit</t>
  </si>
  <si>
    <t xml:space="preserve">       Fitimi para Tatimit</t>
  </si>
  <si>
    <t xml:space="preserve">       Rregullime per</t>
  </si>
  <si>
    <t>Amortizimin</t>
  </si>
  <si>
    <t>Humbje nga kembimet valutore</t>
  </si>
  <si>
    <t>Te ardhura te tjera financiare</t>
  </si>
  <si>
    <t xml:space="preserve">Kompesime nga tatim fitimi </t>
  </si>
  <si>
    <t xml:space="preserve">tatim fitimi del me pagese 325355 leke , ku e ke apo </t>
  </si>
  <si>
    <t>Shpenzimet per interesa</t>
  </si>
  <si>
    <t>kompesimet nga tat fitimi nuk del kaq</t>
  </si>
  <si>
    <t xml:space="preserve">       Rritje/renje tepric kerkes arketushme</t>
  </si>
  <si>
    <t>po 717000 lek e kompesimeve nuk e fut te gjobat prandaj nuk kuadron</t>
  </si>
  <si>
    <t xml:space="preserve">       Rritje/renje ne tepricen e inventarit</t>
  </si>
  <si>
    <t xml:space="preserve">       Rritje/renje ne tepricen e detyrimeve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</si>
  <si>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</si>
  <si>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</si>
  <si>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</si>
  <si>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</si>
  <si>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</si>
  <si>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</si>
  <si>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</si>
  <si>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</si>
  <si>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</si>
  <si>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</si>
  <si>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</si>
  <si>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afatgjata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</si>
  <si>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</si>
  <si>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</si>
  <si>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</si>
  <si>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</si>
  <si>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</si>
  <si>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</si>
  <si>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PASQYRA LEVIZJES KAPITALEVE TE VETA PER PERIUDHEN  janar 2010  deri 31/12/2010</t>
  </si>
  <si>
    <t>Kapitali aksioner</t>
  </si>
  <si>
    <t>Primi aksionit</t>
  </si>
  <si>
    <t>rezervat</t>
  </si>
  <si>
    <t>Fitimi pa shpernd</t>
  </si>
  <si>
    <t>TOTALI</t>
  </si>
  <si>
    <t>Pozicioni me 31 dhjetor 2009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</si>
  <si>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</si>
  <si>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</si>
  <si>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</si>
  <si>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</si>
  <si>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</si>
  <si>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</si>
  <si>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Rritje e rezerves se kapitalit</t>
  </si>
  <si>
    <t>Emetimi I aksioneve</t>
  </si>
  <si>
    <t>Pozicioni me 31 dhjetor 2010____</t>
  </si>
  <si>
    <t>III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</si>
</sst>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42" applyNumberFormat="1" applyFont="1" applyFill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72" fontId="0" fillId="0" borderId="0" xfId="42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horizontal="left"/>
    </xf>
    <xf numFmtId="3" fontId="0" fillId="0" borderId="21" xfId="0" applyNumberFormat="1" applyBorder="1" applyAlignment="1">
      <alignment/>
    </xf>
    <xf numFmtId="0" fontId="5" fillId="0" borderId="20" xfId="0" applyFont="1" applyBorder="1" applyAlignment="1">
      <alignment/>
    </xf>
    <xf numFmtId="3" fontId="0" fillId="0" borderId="2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0" xfId="0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3" fontId="8" fillId="0" borderId="20" xfId="0" applyNumberFormat="1" applyFont="1" applyFill="1" applyBorder="1" applyAlignment="1">
      <alignment horizontal="right"/>
    </xf>
    <xf numFmtId="43" fontId="0" fillId="0" borderId="0" xfId="42" applyNumberFormat="1" applyFont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3" fontId="8" fillId="0" borderId="29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43" fillId="0" borderId="20" xfId="0" applyNumberFormat="1" applyFont="1" applyBorder="1" applyAlignment="1">
      <alignment/>
    </xf>
    <xf numFmtId="0" fontId="43" fillId="0" borderId="0" xfId="0" applyFont="1" applyAlignment="1">
      <alignment/>
    </xf>
    <xf numFmtId="172" fontId="43" fillId="0" borderId="0" xfId="42" applyNumberFormat="1" applyFont="1" applyAlignment="1">
      <alignment/>
    </xf>
    <xf numFmtId="3" fontId="10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34" xfId="0" applyBorder="1" applyAlignment="1">
      <alignment/>
    </xf>
    <xf numFmtId="172" fontId="0" fillId="0" borderId="0" xfId="0" applyNumberFormat="1" applyAlignment="1">
      <alignment/>
    </xf>
    <xf numFmtId="3" fontId="0" fillId="0" borderId="34" xfId="0" applyNumberFormat="1" applyBorder="1" applyAlignment="1">
      <alignment/>
    </xf>
    <xf numFmtId="172" fontId="0" fillId="0" borderId="20" xfId="42" applyNumberFormat="1" applyFont="1" applyBorder="1" applyAlignment="1">
      <alignment/>
    </xf>
    <xf numFmtId="0" fontId="0" fillId="0" borderId="21" xfId="0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0" xfId="0" applyFont="1" applyBorder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Fill="1" applyAlignment="1">
      <alignment/>
    </xf>
    <xf numFmtId="0" fontId="45" fillId="0" borderId="0" xfId="0" applyFont="1" applyBorder="1" applyAlignment="1">
      <alignment horizontal="left"/>
    </xf>
    <xf numFmtId="3" fontId="45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PageLayoutView="0" workbookViewId="0" topLeftCell="A25">
      <selection activeCell="I22" sqref="I22"/>
    </sheetView>
  </sheetViews>
  <sheetFormatPr defaultColWidth="9.140625" defaultRowHeight="16.5" customHeight="1"/>
  <cols>
    <col min="1" max="1" width="2.28125" style="0" customWidth="1"/>
    <col min="2" max="2" width="49.00390625" style="0" customWidth="1"/>
    <col min="3" max="3" width="19.28125" style="0" customWidth="1"/>
    <col min="4" max="4" width="18.421875" style="4" customWidth="1"/>
    <col min="5" max="5" width="17.00390625" style="4" customWidth="1"/>
    <col min="6" max="6" width="16.421875" style="0" customWidth="1"/>
    <col min="7" max="7" width="14.00390625" style="0" customWidth="1"/>
    <col min="8" max="8" width="14.57421875" style="0" customWidth="1"/>
    <col min="9" max="9" width="18.140625" style="0" customWidth="1"/>
    <col min="10" max="10" width="20.7109375" style="13" customWidth="1"/>
  </cols>
  <sheetData>
    <row r="1" spans="2:14" ht="18" customHeight="1">
      <c r="B1" s="1" t="s">
        <v>0</v>
      </c>
      <c r="C1" s="2"/>
      <c r="D1" s="3"/>
      <c r="F1" s="5"/>
      <c r="G1" s="5"/>
      <c r="H1" s="5"/>
      <c r="I1" s="5"/>
      <c r="J1" s="6"/>
      <c r="K1" s="5"/>
      <c r="L1" s="5"/>
      <c r="M1" s="5"/>
      <c r="N1" s="5"/>
    </row>
    <row r="2" spans="2:14" ht="18" customHeight="1">
      <c r="B2" s="7" t="s">
        <v>1</v>
      </c>
      <c r="C2" s="2"/>
      <c r="D2" s="3"/>
      <c r="F2" s="5"/>
      <c r="G2" s="5"/>
      <c r="H2" s="5"/>
      <c r="I2" s="5"/>
      <c r="J2" s="6"/>
      <c r="K2" s="5"/>
      <c r="L2" s="5"/>
      <c r="M2" s="5"/>
      <c r="N2" s="5"/>
    </row>
    <row r="3" spans="2:14" ht="18" customHeight="1" thickBot="1">
      <c r="B3" s="8" t="s">
        <v>2</v>
      </c>
      <c r="F3" s="5"/>
      <c r="G3" s="5"/>
      <c r="H3" s="5"/>
      <c r="I3" s="5"/>
      <c r="J3" s="6"/>
      <c r="K3" s="5"/>
      <c r="L3" s="5"/>
      <c r="M3" s="5"/>
      <c r="N3" s="5"/>
    </row>
    <row r="4" spans="1:5" ht="16.5" customHeight="1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</row>
    <row r="5" spans="1:5" ht="16.5" customHeight="1" thickBot="1">
      <c r="A5" s="14"/>
      <c r="B5" s="15"/>
      <c r="C5" s="15"/>
      <c r="D5" s="16" t="s">
        <v>8</v>
      </c>
      <c r="E5" s="17" t="s">
        <v>9</v>
      </c>
    </row>
    <row r="6" spans="1:5" ht="16.5" customHeight="1">
      <c r="A6" s="18" t="s">
        <v>10</v>
      </c>
      <c r="B6" s="19" t="s">
        <v>11</v>
      </c>
      <c r="C6" s="20"/>
      <c r="D6" s="21">
        <f>D7+D10+D11+D19+D27+D28+D29</f>
        <v>1435127769.53</v>
      </c>
      <c r="E6" s="22">
        <f>E7+E10+E11+E19+E27+E28+E29</f>
        <v>586994556</v>
      </c>
    </row>
    <row r="7" spans="1:7" ht="16.5" customHeight="1">
      <c r="A7" s="23"/>
      <c r="B7" s="24" t="s">
        <v>12</v>
      </c>
      <c r="C7" s="25">
        <v>1</v>
      </c>
      <c r="D7" s="26">
        <f>D8+D9</f>
        <v>7113675.53</v>
      </c>
      <c r="E7" s="26">
        <f>E8+E9</f>
        <v>47512696.5</v>
      </c>
      <c r="F7" s="117">
        <f>E7-D7</f>
        <v>40399020.97</v>
      </c>
      <c r="G7" s="4"/>
    </row>
    <row r="8" spans="1:6" ht="16.5" customHeight="1">
      <c r="A8" s="23"/>
      <c r="B8" s="27" t="s">
        <v>13</v>
      </c>
      <c r="C8" s="25"/>
      <c r="D8" s="26">
        <f>681943+4442+201890+7529+1201450+2550214+30.53+53386+1094557+27122</f>
        <v>5822563.53</v>
      </c>
      <c r="E8" s="28">
        <v>3844830</v>
      </c>
      <c r="F8" s="121"/>
    </row>
    <row r="9" spans="1:7" ht="16.5" customHeight="1">
      <c r="A9" s="23"/>
      <c r="B9" s="27" t="s">
        <v>14</v>
      </c>
      <c r="C9" s="25"/>
      <c r="D9" s="6">
        <v>1291112</v>
      </c>
      <c r="E9" s="28">
        <v>43667866.5</v>
      </c>
      <c r="F9" s="121"/>
      <c r="G9" s="13"/>
    </row>
    <row r="10" spans="1:6" ht="16.5" customHeight="1">
      <c r="A10" s="23"/>
      <c r="B10" s="29" t="s">
        <v>15</v>
      </c>
      <c r="C10" s="25"/>
      <c r="D10" s="30"/>
      <c r="E10" s="28"/>
      <c r="F10" s="121"/>
    </row>
    <row r="11" spans="1:9" ht="16.5" customHeight="1">
      <c r="A11" s="23"/>
      <c r="B11" s="29" t="s">
        <v>16</v>
      </c>
      <c r="C11" s="25">
        <v>2</v>
      </c>
      <c r="D11" s="31">
        <f>D12+D13+D14+D15+D16+D17+D18</f>
        <v>789307448</v>
      </c>
      <c r="E11" s="30">
        <f>E12+E13+E14+E15+E16+E17+E18</f>
        <v>111996524</v>
      </c>
      <c r="F11" s="117">
        <f>E11-D11</f>
        <v>-677310924</v>
      </c>
      <c r="G11" s="4"/>
      <c r="H11" s="4"/>
      <c r="I11" s="4"/>
    </row>
    <row r="12" spans="1:9" ht="16.5" customHeight="1">
      <c r="A12" s="23"/>
      <c r="B12" s="25" t="s">
        <v>17</v>
      </c>
      <c r="C12" s="25"/>
      <c r="D12" s="30">
        <v>199585951</v>
      </c>
      <c r="E12" s="28">
        <v>108822356</v>
      </c>
      <c r="F12" s="117">
        <f aca="true" t="shared" si="0" ref="F12:F18">E12-D12</f>
        <v>-90763595</v>
      </c>
      <c r="G12" s="4"/>
      <c r="H12" s="4"/>
      <c r="I12" s="4"/>
    </row>
    <row r="13" spans="1:9" ht="16.5" customHeight="1">
      <c r="A13" s="23"/>
      <c r="B13" s="25" t="s">
        <v>18</v>
      </c>
      <c r="C13" s="25"/>
      <c r="D13" s="31">
        <v>528791068</v>
      </c>
      <c r="E13" s="28"/>
      <c r="F13" s="117">
        <f t="shared" si="0"/>
        <v>-528791068</v>
      </c>
      <c r="G13" s="4"/>
      <c r="H13" s="4"/>
      <c r="I13" s="4"/>
    </row>
    <row r="14" spans="1:9" ht="16.5" customHeight="1">
      <c r="A14" s="23"/>
      <c r="B14" s="25" t="s">
        <v>19</v>
      </c>
      <c r="C14" s="25"/>
      <c r="D14" s="30"/>
      <c r="E14" s="28">
        <v>717100</v>
      </c>
      <c r="F14" s="117"/>
      <c r="G14" s="4"/>
      <c r="H14" s="4"/>
      <c r="I14" s="4"/>
    </row>
    <row r="15" spans="1:9" ht="16.5" customHeight="1">
      <c r="A15" s="23"/>
      <c r="B15" s="25" t="s">
        <v>20</v>
      </c>
      <c r="C15" s="25"/>
      <c r="D15" s="30">
        <f>2457068+355063803-347615563</f>
        <v>9905308</v>
      </c>
      <c r="E15" s="28">
        <v>2457068</v>
      </c>
      <c r="F15" s="117">
        <f t="shared" si="0"/>
        <v>-7448240</v>
      </c>
      <c r="G15" s="4"/>
      <c r="H15" s="4"/>
      <c r="I15" s="4"/>
    </row>
    <row r="16" spans="1:7" ht="16.5" customHeight="1">
      <c r="A16" s="23"/>
      <c r="B16" s="25" t="s">
        <v>21</v>
      </c>
      <c r="C16" s="25"/>
      <c r="D16" s="30">
        <f>50685921+13845+325355</f>
        <v>51025121</v>
      </c>
      <c r="E16" s="28"/>
      <c r="F16" s="117">
        <f t="shared" si="0"/>
        <v>-51025121</v>
      </c>
      <c r="G16" s="4"/>
    </row>
    <row r="17" spans="1:8" ht="16.5" customHeight="1">
      <c r="A17" s="23"/>
      <c r="B17" s="25" t="s">
        <v>22</v>
      </c>
      <c r="C17" s="25"/>
      <c r="D17" s="30"/>
      <c r="E17" s="28"/>
      <c r="F17" s="117">
        <f t="shared" si="0"/>
        <v>0</v>
      </c>
      <c r="G17" s="4"/>
      <c r="H17" s="4"/>
    </row>
    <row r="18" spans="1:7" ht="16.5" customHeight="1">
      <c r="A18" s="23"/>
      <c r="B18" s="25" t="s">
        <v>23</v>
      </c>
      <c r="C18" s="25"/>
      <c r="D18" s="30"/>
      <c r="E18" s="28"/>
      <c r="F18" s="117">
        <f t="shared" si="0"/>
        <v>0</v>
      </c>
      <c r="G18" s="4"/>
    </row>
    <row r="19" spans="1:7" ht="16.5" customHeight="1">
      <c r="A19" s="23"/>
      <c r="B19" s="29" t="s">
        <v>24</v>
      </c>
      <c r="C19" s="25">
        <v>3</v>
      </c>
      <c r="D19" s="31">
        <f>SUM(D20:D26)</f>
        <v>638706646</v>
      </c>
      <c r="E19" s="26">
        <f>SUM(E20:E26)</f>
        <v>427485335.5</v>
      </c>
      <c r="F19" s="117">
        <f>E19-D19</f>
        <v>-211221310.5</v>
      </c>
      <c r="G19" s="4"/>
    </row>
    <row r="20" spans="1:7" ht="16.5" customHeight="1">
      <c r="A20" s="23"/>
      <c r="B20" s="25" t="s">
        <v>25</v>
      </c>
      <c r="C20" s="25"/>
      <c r="D20" s="26">
        <v>636048673</v>
      </c>
      <c r="E20" s="28">
        <v>426314431.5</v>
      </c>
      <c r="F20" s="117"/>
      <c r="G20" s="4"/>
    </row>
    <row r="21" spans="1:7" ht="16.5" customHeight="1">
      <c r="A21" s="23"/>
      <c r="B21" s="25" t="s">
        <v>26</v>
      </c>
      <c r="C21" s="25"/>
      <c r="D21" s="26"/>
      <c r="E21" s="28"/>
      <c r="F21" s="4"/>
      <c r="G21" s="4"/>
    </row>
    <row r="22" spans="1:7" ht="16.5" customHeight="1">
      <c r="A22" s="23"/>
      <c r="B22" s="25" t="s">
        <v>27</v>
      </c>
      <c r="C22" s="25"/>
      <c r="D22" s="26"/>
      <c r="E22" s="28"/>
      <c r="F22" s="4"/>
      <c r="G22" s="4"/>
    </row>
    <row r="23" spans="1:7" ht="16.5" customHeight="1">
      <c r="A23" s="23"/>
      <c r="B23" s="25" t="s">
        <v>28</v>
      </c>
      <c r="C23" s="25"/>
      <c r="D23" s="26">
        <v>1371420</v>
      </c>
      <c r="E23" s="28"/>
      <c r="F23" s="4"/>
      <c r="G23" s="4"/>
    </row>
    <row r="24" spans="1:7" ht="16.5" customHeight="1">
      <c r="A24" s="23"/>
      <c r="B24" s="25" t="s">
        <v>29</v>
      </c>
      <c r="C24" s="25"/>
      <c r="D24" s="26">
        <v>347739</v>
      </c>
      <c r="E24" s="28">
        <v>15304</v>
      </c>
      <c r="F24" s="4"/>
      <c r="G24" s="4"/>
    </row>
    <row r="25" spans="1:7" ht="16.5" customHeight="1">
      <c r="A25" s="23"/>
      <c r="B25" s="25" t="s">
        <v>30</v>
      </c>
      <c r="C25" s="25"/>
      <c r="D25" s="26"/>
      <c r="E25" s="28"/>
      <c r="F25" s="4"/>
      <c r="G25" s="4"/>
    </row>
    <row r="26" spans="1:7" ht="16.5" customHeight="1">
      <c r="A26" s="23"/>
      <c r="B26" s="25" t="s">
        <v>31</v>
      </c>
      <c r="C26" s="25"/>
      <c r="D26" s="26">
        <v>938814</v>
      </c>
      <c r="E26" s="26">
        <v>1155600</v>
      </c>
      <c r="F26" s="4"/>
      <c r="G26" s="4"/>
    </row>
    <row r="27" spans="1:7" ht="16.5" customHeight="1">
      <c r="A27" s="23"/>
      <c r="B27" s="29" t="s">
        <v>32</v>
      </c>
      <c r="C27" s="25"/>
      <c r="D27" s="26"/>
      <c r="E27" s="28"/>
      <c r="F27" s="4"/>
      <c r="G27" s="4"/>
    </row>
    <row r="28" spans="1:7" ht="16.5" customHeight="1">
      <c r="A28" s="23"/>
      <c r="B28" s="29" t="s">
        <v>33</v>
      </c>
      <c r="C28" s="25"/>
      <c r="D28" s="26"/>
      <c r="E28" s="28"/>
      <c r="F28" s="4"/>
      <c r="G28" s="4"/>
    </row>
    <row r="29" spans="1:7" ht="16.5" customHeight="1">
      <c r="A29" s="23"/>
      <c r="B29" s="29" t="s">
        <v>34</v>
      </c>
      <c r="C29" s="25"/>
      <c r="D29" s="26">
        <f>SUM(D30:D31)</f>
        <v>0</v>
      </c>
      <c r="E29" s="28">
        <v>0</v>
      </c>
      <c r="F29" s="4"/>
      <c r="G29" s="4"/>
    </row>
    <row r="30" spans="1:7" ht="16.5" customHeight="1">
      <c r="A30" s="23"/>
      <c r="B30" s="25" t="s">
        <v>35</v>
      </c>
      <c r="C30" s="25"/>
      <c r="D30" s="26"/>
      <c r="E30" s="28"/>
      <c r="F30" s="4"/>
      <c r="G30" s="4"/>
    </row>
    <row r="31" spans="1:7" ht="16.5" customHeight="1">
      <c r="A31" s="23"/>
      <c r="B31" s="25" t="s">
        <v>36</v>
      </c>
      <c r="C31" s="25"/>
      <c r="D31" s="26"/>
      <c r="E31" s="28"/>
      <c r="F31" s="4"/>
      <c r="G31" s="4"/>
    </row>
    <row r="32" spans="1:7" ht="16.5" customHeight="1">
      <c r="A32" s="32" t="s">
        <v>37</v>
      </c>
      <c r="B32" s="33" t="s">
        <v>38</v>
      </c>
      <c r="C32" s="34">
        <v>4</v>
      </c>
      <c r="D32" s="35">
        <f>D33+D34</f>
        <v>488393011</v>
      </c>
      <c r="E32" s="36">
        <f>E33+E34</f>
        <v>515658736</v>
      </c>
      <c r="F32" s="115">
        <f>E32-D32</f>
        <v>27265725</v>
      </c>
      <c r="G32" s="116"/>
    </row>
    <row r="33" spans="1:7" ht="16.5" customHeight="1">
      <c r="A33" s="23"/>
      <c r="B33" s="37" t="s">
        <v>39</v>
      </c>
      <c r="C33" s="25"/>
      <c r="D33" s="26"/>
      <c r="E33" s="28"/>
      <c r="F33" s="116"/>
      <c r="G33" s="116"/>
    </row>
    <row r="34" spans="1:7" ht="16.5" customHeight="1">
      <c r="A34" s="23"/>
      <c r="B34" s="37" t="s">
        <v>40</v>
      </c>
      <c r="C34" s="25"/>
      <c r="D34" s="26">
        <f>SUM(D35:D40)</f>
        <v>488393011</v>
      </c>
      <c r="E34" s="26">
        <f>SUM(E35:E40)</f>
        <v>515658736</v>
      </c>
      <c r="F34" s="115">
        <f>E34-C106</f>
        <v>474650060</v>
      </c>
      <c r="G34" s="115">
        <f>D34-F34</f>
        <v>13742951</v>
      </c>
    </row>
    <row r="35" spans="1:6" ht="16.5" customHeight="1">
      <c r="A35" s="23"/>
      <c r="B35" s="25" t="s">
        <v>41</v>
      </c>
      <c r="C35" s="25"/>
      <c r="D35" s="28">
        <v>22604168</v>
      </c>
      <c r="E35" s="28">
        <v>22604168</v>
      </c>
      <c r="F35" s="4"/>
    </row>
    <row r="36" spans="1:5" ht="16.5" customHeight="1">
      <c r="A36" s="23"/>
      <c r="B36" s="25" t="s">
        <v>42</v>
      </c>
      <c r="C36" s="25"/>
      <c r="D36" s="26">
        <f>133405900-46554024</f>
        <v>86851876</v>
      </c>
      <c r="E36" s="28">
        <v>79822270</v>
      </c>
    </row>
    <row r="37" spans="1:7" ht="16.5" customHeight="1">
      <c r="A37" s="23"/>
      <c r="B37" s="25" t="s">
        <v>43</v>
      </c>
      <c r="C37" s="25"/>
      <c r="D37" s="26">
        <f>1090685756-729689246</f>
        <v>360996510</v>
      </c>
      <c r="E37" s="28">
        <v>408304312</v>
      </c>
      <c r="F37" s="4"/>
      <c r="G37" s="4"/>
    </row>
    <row r="38" spans="1:7" ht="16.5" customHeight="1">
      <c r="A38" s="23"/>
      <c r="B38" s="25" t="s">
        <v>44</v>
      </c>
      <c r="C38" s="25"/>
      <c r="D38" s="26">
        <f>423600+1292291+67235+610080+16548+4771236-3377076</f>
        <v>3803914</v>
      </c>
      <c r="E38" s="28">
        <v>4927986</v>
      </c>
      <c r="F38" s="4"/>
      <c r="G38" s="4"/>
    </row>
    <row r="39" spans="1:7" ht="16.5" customHeight="1">
      <c r="A39" s="23"/>
      <c r="B39" s="25" t="s">
        <v>45</v>
      </c>
      <c r="C39" s="25"/>
      <c r="D39" s="26">
        <f>6286254-3482901</f>
        <v>2803353</v>
      </c>
      <c r="E39" s="28"/>
      <c r="F39" s="4"/>
      <c r="G39" s="4"/>
    </row>
    <row r="40" spans="1:7" ht="16.5" customHeight="1">
      <c r="A40" s="23"/>
      <c r="B40" s="25" t="s">
        <v>46</v>
      </c>
      <c r="C40" s="25"/>
      <c r="D40" s="26">
        <v>11333190</v>
      </c>
      <c r="E40" s="28"/>
      <c r="F40" s="4"/>
      <c r="G40" s="4"/>
    </row>
    <row r="41" spans="1:5" ht="16.5" customHeight="1">
      <c r="A41" s="23"/>
      <c r="B41" s="25" t="s">
        <v>47</v>
      </c>
      <c r="C41" s="25"/>
      <c r="D41" s="26"/>
      <c r="E41" s="28"/>
    </row>
    <row r="42" spans="1:5" ht="16.5" customHeight="1">
      <c r="A42" s="23"/>
      <c r="B42" s="25" t="s">
        <v>48</v>
      </c>
      <c r="C42" s="25"/>
      <c r="D42" s="26"/>
      <c r="E42" s="28"/>
    </row>
    <row r="43" spans="1:5" ht="16.5" customHeight="1">
      <c r="A43" s="23"/>
      <c r="B43" s="25" t="s">
        <v>49</v>
      </c>
      <c r="C43" s="25"/>
      <c r="D43" s="26"/>
      <c r="E43" s="28"/>
    </row>
    <row r="44" spans="1:5" ht="16.5" customHeight="1" thickBot="1">
      <c r="A44" s="38"/>
      <c r="B44" s="39" t="s">
        <v>50</v>
      </c>
      <c r="C44" s="39"/>
      <c r="D44" s="40"/>
      <c r="E44" s="41"/>
    </row>
    <row r="45" spans="1:5" ht="16.5" customHeight="1" thickBot="1">
      <c r="A45" s="42"/>
      <c r="B45" s="43" t="s">
        <v>51</v>
      </c>
      <c r="C45" s="44"/>
      <c r="D45" s="45">
        <f>D32+D6</f>
        <v>1923520780.53</v>
      </c>
      <c r="E45" s="45">
        <f>E32+E6</f>
        <v>1102653292</v>
      </c>
    </row>
    <row r="46" spans="2:14" ht="18" customHeight="1">
      <c r="B46" s="1" t="s">
        <v>0</v>
      </c>
      <c r="C46" s="2"/>
      <c r="D46" s="3"/>
      <c r="F46" s="5"/>
      <c r="G46" s="5"/>
      <c r="H46" s="5"/>
      <c r="I46" s="5"/>
      <c r="J46" s="6"/>
      <c r="K46" s="5"/>
      <c r="L46" s="5"/>
      <c r="M46" s="5"/>
      <c r="N46" s="5"/>
    </row>
    <row r="47" spans="2:14" ht="18" customHeight="1">
      <c r="B47" s="7" t="s">
        <v>1</v>
      </c>
      <c r="C47" s="2"/>
      <c r="D47" s="3"/>
      <c r="F47" s="5"/>
      <c r="G47" s="5"/>
      <c r="H47" s="5"/>
      <c r="I47" s="5"/>
      <c r="J47" s="6"/>
      <c r="K47" s="5"/>
      <c r="L47" s="5"/>
      <c r="M47" s="5"/>
      <c r="N47" s="5"/>
    </row>
    <row r="48" spans="2:14" ht="18" customHeight="1" thickBot="1">
      <c r="B48" s="8" t="s">
        <v>52</v>
      </c>
      <c r="F48" s="5"/>
      <c r="G48" s="5"/>
      <c r="H48" s="5"/>
      <c r="I48" s="5"/>
      <c r="J48" s="6"/>
      <c r="K48" s="5"/>
      <c r="L48" s="5"/>
      <c r="M48" s="5"/>
      <c r="N48" s="5"/>
    </row>
    <row r="49" spans="1:5" ht="16.5" customHeight="1">
      <c r="A49" s="46" t="s">
        <v>3</v>
      </c>
      <c r="B49" s="47" t="s">
        <v>53</v>
      </c>
      <c r="C49" s="47" t="s">
        <v>5</v>
      </c>
      <c r="D49" s="48" t="s">
        <v>6</v>
      </c>
      <c r="E49" s="49" t="s">
        <v>6</v>
      </c>
    </row>
    <row r="50" spans="1:5" ht="16.5" customHeight="1">
      <c r="A50" s="50"/>
      <c r="B50" s="51"/>
      <c r="C50" s="51"/>
      <c r="D50" s="52" t="s">
        <v>8</v>
      </c>
      <c r="E50" s="53" t="s">
        <v>8</v>
      </c>
    </row>
    <row r="51" spans="1:6" ht="16.5" customHeight="1">
      <c r="A51" s="32" t="s">
        <v>10</v>
      </c>
      <c r="B51" s="33" t="s">
        <v>54</v>
      </c>
      <c r="C51" s="34"/>
      <c r="D51" s="54">
        <f>D52+D53+D56+D67+D68</f>
        <v>1170092221.65</v>
      </c>
      <c r="E51" s="54">
        <f>E52+E53+E56+E67+E68</f>
        <v>347270433</v>
      </c>
      <c r="F51" s="115">
        <f>D51-E51</f>
        <v>822821788.6500001</v>
      </c>
    </row>
    <row r="52" spans="1:5" ht="16.5" customHeight="1">
      <c r="A52" s="23"/>
      <c r="B52" s="29" t="s">
        <v>55</v>
      </c>
      <c r="C52" s="25"/>
      <c r="D52" s="26"/>
      <c r="E52" s="28"/>
    </row>
    <row r="53" spans="1:6" ht="16.5" customHeight="1">
      <c r="A53" s="23"/>
      <c r="B53" s="29" t="s">
        <v>56</v>
      </c>
      <c r="C53" s="25">
        <v>5</v>
      </c>
      <c r="D53" s="26">
        <f>SUM(D54:D55)</f>
        <v>867544617.6500001</v>
      </c>
      <c r="E53" s="26">
        <f>SUM(E54:E55)</f>
        <v>306994154</v>
      </c>
      <c r="F53" s="117">
        <f>D53-E53</f>
        <v>560550463.6500001</v>
      </c>
    </row>
    <row r="54" spans="1:6" ht="16.5" customHeight="1">
      <c r="A54" s="23"/>
      <c r="B54" s="25" t="s">
        <v>57</v>
      </c>
      <c r="C54" s="25"/>
      <c r="D54" s="26">
        <f>84929741+728.3+306990646+23752+108.27+93318946+16475992+29.14+404971419+46.45+29.49+4892647+83-44059550</f>
        <v>867544617.6500001</v>
      </c>
      <c r="E54" s="28">
        <v>306994154</v>
      </c>
      <c r="F54" s="117"/>
    </row>
    <row r="55" spans="1:6" ht="16.5" customHeight="1">
      <c r="A55" s="23"/>
      <c r="B55" s="25" t="s">
        <v>58</v>
      </c>
      <c r="C55" s="25"/>
      <c r="D55" s="26"/>
      <c r="E55" s="28"/>
      <c r="F55" s="121"/>
    </row>
    <row r="56" spans="1:6" ht="16.5" customHeight="1">
      <c r="A56" s="23"/>
      <c r="B56" s="29" t="s">
        <v>59</v>
      </c>
      <c r="C56" s="25">
        <v>6</v>
      </c>
      <c r="D56" s="26">
        <f>SUM(D57:D66)</f>
        <v>302547604</v>
      </c>
      <c r="E56" s="26">
        <f>SUM(E57:E66)</f>
        <v>40276279</v>
      </c>
      <c r="F56" s="117">
        <f>D56-E56</f>
        <v>262271325</v>
      </c>
    </row>
    <row r="57" spans="1:5" ht="16.5" customHeight="1">
      <c r="A57" s="23"/>
      <c r="B57" s="25" t="s">
        <v>60</v>
      </c>
      <c r="C57" s="25"/>
      <c r="D57" s="31">
        <v>301646892</v>
      </c>
      <c r="E57" s="28">
        <v>39759738</v>
      </c>
    </row>
    <row r="58" spans="1:5" ht="16.5" customHeight="1">
      <c r="A58" s="23"/>
      <c r="B58" s="25" t="s">
        <v>61</v>
      </c>
      <c r="C58" s="25"/>
      <c r="D58" s="26"/>
      <c r="E58" s="28"/>
    </row>
    <row r="59" spans="1:5" ht="16.5" customHeight="1">
      <c r="A59" s="23"/>
      <c r="B59" s="25" t="s">
        <v>62</v>
      </c>
      <c r="C59" s="25"/>
      <c r="D59" s="31">
        <v>466157</v>
      </c>
      <c r="E59" s="28">
        <v>423109</v>
      </c>
    </row>
    <row r="60" spans="1:5" ht="16.5" customHeight="1">
      <c r="A60" s="23"/>
      <c r="B60" s="25" t="s">
        <v>63</v>
      </c>
      <c r="C60" s="25"/>
      <c r="D60" s="31">
        <v>109200</v>
      </c>
      <c r="E60" s="28">
        <v>93432</v>
      </c>
    </row>
    <row r="61" spans="1:5" ht="16.5" customHeight="1">
      <c r="A61" s="23"/>
      <c r="B61" s="25" t="s">
        <v>64</v>
      </c>
      <c r="C61" s="25"/>
      <c r="D61" s="26">
        <v>325355</v>
      </c>
      <c r="E61" s="28"/>
    </row>
    <row r="62" spans="1:5" ht="16.5" customHeight="1">
      <c r="A62" s="23"/>
      <c r="B62" s="25" t="s">
        <v>65</v>
      </c>
      <c r="C62" s="25"/>
      <c r="D62" s="26"/>
      <c r="E62" s="28"/>
    </row>
    <row r="63" spans="1:5" ht="16.5" customHeight="1">
      <c r="A63" s="23"/>
      <c r="B63" s="25" t="s">
        <v>66</v>
      </c>
      <c r="C63" s="25"/>
      <c r="D63" s="26"/>
      <c r="E63" s="28"/>
    </row>
    <row r="64" spans="1:5" ht="16.5" customHeight="1">
      <c r="A64" s="23"/>
      <c r="B64" s="25" t="s">
        <v>67</v>
      </c>
      <c r="C64" s="25"/>
      <c r="D64" s="26"/>
      <c r="E64" s="28"/>
    </row>
    <row r="65" spans="1:5" ht="16.5" customHeight="1">
      <c r="A65" s="23"/>
      <c r="B65" s="25" t="s">
        <v>68</v>
      </c>
      <c r="C65" s="25"/>
      <c r="D65" s="26"/>
      <c r="E65" s="28"/>
    </row>
    <row r="66" spans="1:5" ht="16.5" customHeight="1">
      <c r="A66" s="23"/>
      <c r="B66" s="25" t="s">
        <v>69</v>
      </c>
      <c r="C66" s="25"/>
      <c r="D66" s="26"/>
      <c r="E66" s="28"/>
    </row>
    <row r="67" spans="1:5" ht="16.5" customHeight="1">
      <c r="A67" s="23"/>
      <c r="B67" s="29" t="s">
        <v>70</v>
      </c>
      <c r="C67" s="25"/>
      <c r="D67" s="26"/>
      <c r="E67" s="28"/>
    </row>
    <row r="68" spans="1:5" ht="16.5" customHeight="1">
      <c r="A68" s="23"/>
      <c r="B68" s="29" t="s">
        <v>71</v>
      </c>
      <c r="C68" s="25"/>
      <c r="D68" s="26"/>
      <c r="E68" s="28"/>
    </row>
    <row r="69" spans="1:6" ht="16.5" customHeight="1">
      <c r="A69" s="32" t="s">
        <v>10</v>
      </c>
      <c r="B69" s="33" t="s">
        <v>72</v>
      </c>
      <c r="C69" s="25">
        <v>7</v>
      </c>
      <c r="D69" s="55">
        <f>D70+D74+D75+D76</f>
        <v>12557686</v>
      </c>
      <c r="E69" s="55">
        <f>E70+E74+E75+E76</f>
        <v>15699691</v>
      </c>
      <c r="F69" s="117">
        <f>D69-E69</f>
        <v>-3142005</v>
      </c>
    </row>
    <row r="70" spans="1:6" ht="16.5" customHeight="1">
      <c r="A70" s="23"/>
      <c r="B70" s="29" t="s">
        <v>73</v>
      </c>
      <c r="C70" s="25"/>
      <c r="D70" s="26">
        <f>SUM(D71:D73)</f>
        <v>0</v>
      </c>
      <c r="E70" s="26">
        <f>SUM(E71:E73)</f>
        <v>0</v>
      </c>
      <c r="F70" s="4"/>
    </row>
    <row r="71" spans="1:5" ht="16.5" customHeight="1">
      <c r="A71" s="23"/>
      <c r="B71" s="25" t="s">
        <v>74</v>
      </c>
      <c r="C71" s="25"/>
      <c r="D71" s="26"/>
      <c r="E71" s="28"/>
    </row>
    <row r="72" spans="1:5" ht="16.5" customHeight="1">
      <c r="A72" s="23"/>
      <c r="B72" s="25" t="s">
        <v>75</v>
      </c>
      <c r="C72" s="25"/>
      <c r="D72" s="26"/>
      <c r="E72" s="28"/>
    </row>
    <row r="73" spans="1:5" ht="16.5" customHeight="1">
      <c r="A73" s="23"/>
      <c r="B73" s="25" t="s">
        <v>30</v>
      </c>
      <c r="C73" s="25"/>
      <c r="D73" s="26"/>
      <c r="E73" s="28"/>
    </row>
    <row r="74" spans="1:5" ht="16.5" customHeight="1">
      <c r="A74" s="23"/>
      <c r="B74" s="29" t="s">
        <v>76</v>
      </c>
      <c r="C74" s="25"/>
      <c r="D74" s="28">
        <v>12557686</v>
      </c>
      <c r="E74" s="28">
        <v>15699691</v>
      </c>
    </row>
    <row r="75" spans="1:5" ht="16.5" customHeight="1">
      <c r="A75" s="23"/>
      <c r="B75" s="29" t="s">
        <v>77</v>
      </c>
      <c r="C75" s="25"/>
      <c r="D75" s="26"/>
      <c r="E75" s="28"/>
    </row>
    <row r="76" spans="1:5" ht="16.5" customHeight="1">
      <c r="A76" s="23"/>
      <c r="B76" s="29" t="s">
        <v>78</v>
      </c>
      <c r="C76" s="25"/>
      <c r="D76" s="26"/>
      <c r="E76" s="28"/>
    </row>
    <row r="77" spans="1:7" ht="16.5" customHeight="1">
      <c r="A77" s="32"/>
      <c r="B77" s="56" t="s">
        <v>79</v>
      </c>
      <c r="C77" s="34"/>
      <c r="D77" s="54">
        <f>D69+D51</f>
        <v>1182649907.65</v>
      </c>
      <c r="E77" s="54">
        <f>E69+E51</f>
        <v>362970124</v>
      </c>
      <c r="F77" s="4"/>
      <c r="G77" s="4"/>
    </row>
    <row r="78" spans="1:7" ht="16.5" customHeight="1">
      <c r="A78" s="32" t="s">
        <v>37</v>
      </c>
      <c r="B78" s="33" t="s">
        <v>80</v>
      </c>
      <c r="C78" s="25">
        <v>8</v>
      </c>
      <c r="D78" s="55">
        <f>SUM(D79:D88)</f>
        <v>740870872.734</v>
      </c>
      <c r="E78" s="55">
        <f>SUM(E79:E88)</f>
        <v>739683168</v>
      </c>
      <c r="F78" s="117">
        <f>D78-E78</f>
        <v>1187704.7339999676</v>
      </c>
      <c r="G78" s="4"/>
    </row>
    <row r="79" spans="1:6" ht="16.5" customHeight="1">
      <c r="A79" s="23"/>
      <c r="B79" s="57" t="s">
        <v>81</v>
      </c>
      <c r="C79" s="25"/>
      <c r="D79" s="26"/>
      <c r="E79" s="28"/>
      <c r="F79" s="4"/>
    </row>
    <row r="80" spans="1:5" ht="16.5" customHeight="1">
      <c r="A80" s="32"/>
      <c r="B80" s="57" t="s">
        <v>82</v>
      </c>
      <c r="C80" s="34"/>
      <c r="D80" s="54"/>
      <c r="E80" s="58"/>
    </row>
    <row r="81" spans="1:6" ht="16.5" customHeight="1">
      <c r="A81" s="23"/>
      <c r="B81" s="25" t="s">
        <v>83</v>
      </c>
      <c r="C81" s="25"/>
      <c r="D81" s="28">
        <v>1209658000</v>
      </c>
      <c r="E81" s="28">
        <v>1209658000</v>
      </c>
      <c r="F81" s="4"/>
    </row>
    <row r="82" spans="1:5" ht="16.5" customHeight="1">
      <c r="A82" s="23"/>
      <c r="B82" s="25" t="s">
        <v>84</v>
      </c>
      <c r="C82" s="25"/>
      <c r="D82" s="28"/>
      <c r="E82" s="28"/>
    </row>
    <row r="83" spans="1:5" ht="16.5" customHeight="1">
      <c r="A83" s="23"/>
      <c r="B83" s="25" t="s">
        <v>85</v>
      </c>
      <c r="C83" s="25"/>
      <c r="D83" s="28"/>
      <c r="E83" s="28"/>
    </row>
    <row r="84" spans="1:5" ht="16.5" customHeight="1">
      <c r="A84" s="23"/>
      <c r="B84" s="25" t="s">
        <v>86</v>
      </c>
      <c r="C84" s="25"/>
      <c r="D84" s="28">
        <v>5276420</v>
      </c>
      <c r="E84" s="28">
        <v>5276420</v>
      </c>
    </row>
    <row r="85" spans="1:5" ht="16.5" customHeight="1">
      <c r="A85" s="23"/>
      <c r="B85" s="25" t="s">
        <v>87</v>
      </c>
      <c r="C85" s="25"/>
      <c r="D85" s="28">
        <v>5730398</v>
      </c>
      <c r="E85" s="28">
        <v>5730398</v>
      </c>
    </row>
    <row r="86" spans="1:5" ht="16.5" customHeight="1">
      <c r="A86" s="23"/>
      <c r="B86" s="25" t="s">
        <v>88</v>
      </c>
      <c r="C86" s="25"/>
      <c r="D86" s="26"/>
      <c r="E86" s="28"/>
    </row>
    <row r="87" spans="1:5" ht="16.5" customHeight="1">
      <c r="A87" s="23"/>
      <c r="B87" s="25" t="s">
        <v>89</v>
      </c>
      <c r="C87" s="25"/>
      <c r="D87" s="26">
        <f>E87+E88</f>
        <v>-480981650</v>
      </c>
      <c r="E87" s="28">
        <v>-511250032</v>
      </c>
    </row>
    <row r="88" spans="1:5" ht="16.5" customHeight="1" thickBot="1">
      <c r="A88" s="38"/>
      <c r="B88" s="39" t="s">
        <v>90</v>
      </c>
      <c r="C88" s="39"/>
      <c r="D88" s="40">
        <f>C126</f>
        <v>1187704.7340000086</v>
      </c>
      <c r="E88" s="41">
        <v>30268382</v>
      </c>
    </row>
    <row r="89" spans="1:5" ht="16.5" customHeight="1" thickBot="1">
      <c r="A89" s="42"/>
      <c r="B89" s="43" t="s">
        <v>91</v>
      </c>
      <c r="C89" s="44"/>
      <c r="D89" s="45">
        <f>D78+D77</f>
        <v>1923520780.384</v>
      </c>
      <c r="E89" s="59">
        <f>E78+E77</f>
        <v>1102653292</v>
      </c>
    </row>
    <row r="90" spans="2:14" ht="18" customHeight="1">
      <c r="B90" s="1" t="s">
        <v>0</v>
      </c>
      <c r="C90" s="2"/>
      <c r="D90" s="3"/>
      <c r="F90" s="5"/>
      <c r="G90" s="5"/>
      <c r="H90" s="5"/>
      <c r="I90" s="5"/>
      <c r="J90" s="6"/>
      <c r="K90" s="5"/>
      <c r="L90" s="5"/>
      <c r="M90" s="5"/>
      <c r="N90" s="5"/>
    </row>
    <row r="91" spans="2:14" ht="18" customHeight="1">
      <c r="B91" s="7" t="s">
        <v>1</v>
      </c>
      <c r="C91" s="2"/>
      <c r="D91" s="120">
        <f>D89-D45</f>
        <v>-0.14599990844726562</v>
      </c>
      <c r="F91" s="5"/>
      <c r="G91" s="5"/>
      <c r="H91" s="5"/>
      <c r="I91" s="5"/>
      <c r="J91" s="6"/>
      <c r="K91" s="5"/>
      <c r="L91" s="5"/>
      <c r="M91" s="5"/>
      <c r="N91" s="5"/>
    </row>
    <row r="92" spans="2:14" ht="18" customHeight="1">
      <c r="B92" s="8" t="s">
        <v>52</v>
      </c>
      <c r="F92" s="5"/>
      <c r="G92" s="5"/>
      <c r="H92" s="5"/>
      <c r="I92" s="5"/>
      <c r="J92" s="6"/>
      <c r="K92" s="5"/>
      <c r="L92" s="5"/>
      <c r="M92" s="5"/>
      <c r="N92" s="5"/>
    </row>
    <row r="93" spans="2:3" ht="16.5" customHeight="1" thickBot="1">
      <c r="B93" t="s">
        <v>92</v>
      </c>
      <c r="C93" s="60"/>
    </row>
    <row r="94" spans="1:4" ht="16.5" customHeight="1">
      <c r="A94" s="46" t="s">
        <v>3</v>
      </c>
      <c r="B94" s="47" t="s">
        <v>93</v>
      </c>
      <c r="C94" s="47" t="s">
        <v>6</v>
      </c>
      <c r="D94" s="49" t="s">
        <v>7</v>
      </c>
    </row>
    <row r="95" spans="1:4" ht="16.5" customHeight="1">
      <c r="A95" s="50"/>
      <c r="B95" s="51"/>
      <c r="C95" s="51" t="s">
        <v>8</v>
      </c>
      <c r="D95" s="53" t="s">
        <v>9</v>
      </c>
    </row>
    <row r="96" spans="1:4" ht="16.5" customHeight="1">
      <c r="A96" s="61">
        <v>1</v>
      </c>
      <c r="B96" s="62" t="s">
        <v>94</v>
      </c>
      <c r="C96" s="63">
        <f>774482227+220568372+757963071</f>
        <v>1753013670</v>
      </c>
      <c r="D96" s="64">
        <v>1470274069</v>
      </c>
    </row>
    <row r="97" spans="1:4" ht="16.5" customHeight="1">
      <c r="A97" s="61">
        <v>2</v>
      </c>
      <c r="B97" s="62" t="s">
        <v>95</v>
      </c>
      <c r="C97" s="65"/>
      <c r="D97" s="66"/>
    </row>
    <row r="98" spans="1:4" ht="16.5" customHeight="1">
      <c r="A98" s="61">
        <v>3</v>
      </c>
      <c r="B98" s="62" t="s">
        <v>96</v>
      </c>
      <c r="C98" s="65">
        <v>1022650</v>
      </c>
      <c r="D98" s="66"/>
    </row>
    <row r="99" spans="1:4" ht="16.5" customHeight="1">
      <c r="A99" s="61"/>
      <c r="B99" s="62"/>
      <c r="C99" s="65"/>
      <c r="D99" s="66"/>
    </row>
    <row r="100" spans="1:4" ht="16.5" customHeight="1">
      <c r="A100" s="61">
        <v>4</v>
      </c>
      <c r="B100" s="62" t="s">
        <v>97</v>
      </c>
      <c r="C100" s="65">
        <f>1420429973.94+2130817+7868288-120950819-319181-88912604+10180908+228779736+61881</f>
        <v>1459268999.94</v>
      </c>
      <c r="D100" s="64">
        <v>1228034843</v>
      </c>
    </row>
    <row r="101" spans="1:4" ht="16.5" customHeight="1">
      <c r="A101" s="61"/>
      <c r="B101" s="62"/>
      <c r="C101" s="65"/>
      <c r="D101" s="64"/>
    </row>
    <row r="102" spans="1:4" ht="16.5" customHeight="1">
      <c r="A102" s="61">
        <v>5</v>
      </c>
      <c r="B102" s="62" t="s">
        <v>98</v>
      </c>
      <c r="C102" s="63">
        <f>C103+C104</f>
        <v>23092153</v>
      </c>
      <c r="D102" s="63">
        <f>D103+D104</f>
        <v>22135193</v>
      </c>
    </row>
    <row r="103" spans="1:4" ht="16.5" customHeight="1">
      <c r="A103" s="61"/>
      <c r="B103" s="62" t="s">
        <v>99</v>
      </c>
      <c r="C103" s="65">
        <v>19857596</v>
      </c>
      <c r="D103" s="66">
        <v>18865840</v>
      </c>
    </row>
    <row r="104" spans="1:4" ht="16.5" customHeight="1">
      <c r="A104" s="61"/>
      <c r="B104" s="62" t="s">
        <v>100</v>
      </c>
      <c r="C104" s="65">
        <v>3234557</v>
      </c>
      <c r="D104" s="66">
        <v>3269353</v>
      </c>
    </row>
    <row r="105" spans="1:4" ht="16.5" customHeight="1">
      <c r="A105" s="61"/>
      <c r="B105" s="62"/>
      <c r="C105" s="65"/>
      <c r="D105" s="66"/>
    </row>
    <row r="106" spans="1:4" ht="16.5" customHeight="1">
      <c r="A106" s="61">
        <v>6</v>
      </c>
      <c r="B106" s="62" t="s">
        <v>101</v>
      </c>
      <c r="C106" s="63">
        <v>41008676</v>
      </c>
      <c r="D106" s="64">
        <v>72369675</v>
      </c>
    </row>
    <row r="107" spans="1:4" ht="16.5" customHeight="1">
      <c r="A107" s="61"/>
      <c r="B107" s="62"/>
      <c r="C107" s="63"/>
      <c r="D107" s="64"/>
    </row>
    <row r="108" spans="1:4" ht="16.5" customHeight="1">
      <c r="A108" s="61">
        <v>7</v>
      </c>
      <c r="B108" s="62" t="s">
        <v>102</v>
      </c>
      <c r="C108" s="63">
        <f>41461340+481590+2229726+398920+3360000+556500+5015391+35000+973250+481064+2684403+1351100+1761440+31034382+15954692+2.82</f>
        <v>107778800.82</v>
      </c>
      <c r="D108" s="64">
        <v>67589491</v>
      </c>
    </row>
    <row r="109" spans="1:4" ht="16.5" customHeight="1">
      <c r="A109" s="61"/>
      <c r="B109" s="62"/>
      <c r="C109" s="63"/>
      <c r="D109" s="64"/>
    </row>
    <row r="110" spans="1:6" ht="16.5" customHeight="1">
      <c r="A110" s="67">
        <v>8</v>
      </c>
      <c r="B110" s="24" t="s">
        <v>103</v>
      </c>
      <c r="C110" s="63">
        <f>C100+C102+C106+C108</f>
        <v>1631148629.76</v>
      </c>
      <c r="D110" s="63">
        <f>D100+D102+D106+D108</f>
        <v>1390129202</v>
      </c>
      <c r="F110" s="4"/>
    </row>
    <row r="111" spans="1:4" ht="16.5" customHeight="1">
      <c r="A111" s="67"/>
      <c r="B111" s="24"/>
      <c r="C111" s="63"/>
      <c r="D111" s="64"/>
    </row>
    <row r="112" spans="1:4" ht="16.5" customHeight="1">
      <c r="A112" s="67">
        <v>9</v>
      </c>
      <c r="B112" s="24" t="s">
        <v>104</v>
      </c>
      <c r="C112" s="63">
        <f>C96+C97+C98-C110</f>
        <v>122887690.24000001</v>
      </c>
      <c r="D112" s="63">
        <f>D96+D97+D98-D110</f>
        <v>80144867</v>
      </c>
    </row>
    <row r="113" spans="1:4" ht="16.5" customHeight="1">
      <c r="A113" s="67">
        <v>10</v>
      </c>
      <c r="B113" s="24" t="s">
        <v>105</v>
      </c>
      <c r="C113" s="63"/>
      <c r="D113" s="64"/>
    </row>
    <row r="114" spans="1:4" ht="16.5" customHeight="1">
      <c r="A114" s="61">
        <v>11</v>
      </c>
      <c r="B114" s="62" t="s">
        <v>106</v>
      </c>
      <c r="C114" s="65"/>
      <c r="D114" s="66"/>
    </row>
    <row r="115" spans="1:4" ht="16.5" customHeight="1">
      <c r="A115" s="61">
        <v>12</v>
      </c>
      <c r="B115" s="62" t="s">
        <v>107</v>
      </c>
      <c r="C115" s="65"/>
      <c r="D115" s="66"/>
    </row>
    <row r="116" spans="1:4" ht="16.5" customHeight="1">
      <c r="A116" s="61">
        <v>13</v>
      </c>
      <c r="B116" s="62" t="s">
        <v>108</v>
      </c>
      <c r="C116" s="68"/>
      <c r="D116" s="64"/>
    </row>
    <row r="117" spans="1:4" ht="16.5" customHeight="1">
      <c r="A117" s="61"/>
      <c r="B117" s="62" t="s">
        <v>109</v>
      </c>
      <c r="C117" s="65"/>
      <c r="D117" s="66"/>
    </row>
    <row r="118" spans="1:4" ht="16.5" customHeight="1">
      <c r="A118" s="61"/>
      <c r="B118" s="62" t="s">
        <v>110</v>
      </c>
      <c r="C118" s="68">
        <v>-112734677</v>
      </c>
      <c r="D118" s="66">
        <v>-42814822</v>
      </c>
    </row>
    <row r="119" spans="1:4" ht="16.5" customHeight="1">
      <c r="A119" s="61"/>
      <c r="B119" s="62" t="s">
        <v>111</v>
      </c>
      <c r="C119" s="68">
        <v>-5467349</v>
      </c>
      <c r="D119" s="66">
        <v>-4586900</v>
      </c>
    </row>
    <row r="120" spans="1:4" ht="16.5" customHeight="1">
      <c r="A120" s="61"/>
      <c r="B120" s="62" t="s">
        <v>112</v>
      </c>
      <c r="C120" s="68">
        <f>207226-105419</f>
        <v>101807</v>
      </c>
      <c r="D120" s="66"/>
    </row>
    <row r="121" spans="1:6" ht="16.5" customHeight="1">
      <c r="A121" s="61"/>
      <c r="B121" s="62"/>
      <c r="C121" s="65"/>
      <c r="D121" s="66"/>
      <c r="F121" s="69"/>
    </row>
    <row r="122" spans="1:4" ht="16.5" customHeight="1">
      <c r="A122" s="67">
        <v>14</v>
      </c>
      <c r="B122" s="24" t="s">
        <v>113</v>
      </c>
      <c r="C122" s="65">
        <f>SUM(C114:C120)</f>
        <v>-118100219</v>
      </c>
      <c r="D122" s="65">
        <f>SUM(D114:D120)</f>
        <v>-47401722</v>
      </c>
    </row>
    <row r="123" spans="1:4" ht="16.5" customHeight="1">
      <c r="A123" s="67"/>
      <c r="B123" s="24"/>
      <c r="C123" s="65"/>
      <c r="D123" s="64"/>
    </row>
    <row r="124" spans="1:4" ht="16.5" customHeight="1">
      <c r="A124" s="67">
        <v>15</v>
      </c>
      <c r="B124" s="24" t="s">
        <v>114</v>
      </c>
      <c r="C124" s="63">
        <f>C112+C113+C122</f>
        <v>4787471.24000001</v>
      </c>
      <c r="D124" s="63">
        <f>D112+D113+D122</f>
        <v>32743145</v>
      </c>
    </row>
    <row r="125" spans="1:4" ht="16.5" customHeight="1">
      <c r="A125" s="61">
        <v>16</v>
      </c>
      <c r="B125" s="62" t="s">
        <v>115</v>
      </c>
      <c r="C125" s="63">
        <f>C132</f>
        <v>3599766.506000001</v>
      </c>
      <c r="D125" s="64">
        <v>2474763</v>
      </c>
    </row>
    <row r="126" spans="1:4" ht="16.5" customHeight="1">
      <c r="A126" s="67">
        <v>17</v>
      </c>
      <c r="B126" s="24" t="s">
        <v>116</v>
      </c>
      <c r="C126" s="63">
        <f>C124-C125</f>
        <v>1187704.7340000086</v>
      </c>
      <c r="D126" s="63">
        <f>D124-D125</f>
        <v>30268382</v>
      </c>
    </row>
    <row r="127" spans="1:4" ht="16.5" customHeight="1" thickBot="1">
      <c r="A127" s="70">
        <v>18</v>
      </c>
      <c r="B127" s="71" t="s">
        <v>117</v>
      </c>
      <c r="C127" s="72"/>
      <c r="D127" s="73"/>
    </row>
    <row r="128" spans="1:4" ht="16.5" customHeight="1">
      <c r="A128" s="74"/>
      <c r="B128" s="118" t="s">
        <v>118</v>
      </c>
      <c r="C128" s="119">
        <f>C124</f>
        <v>4787471.24000001</v>
      </c>
      <c r="D128" s="75"/>
    </row>
    <row r="129" spans="1:5" ht="16.5" customHeight="1">
      <c r="A129" s="74"/>
      <c r="B129" s="118" t="s">
        <v>119</v>
      </c>
      <c r="C129" s="119">
        <f>15954691+2.82</f>
        <v>15954693.82</v>
      </c>
      <c r="D129" s="75"/>
      <c r="E129" s="69"/>
    </row>
    <row r="130" spans="1:4" ht="16.5" customHeight="1">
      <c r="A130" s="74"/>
      <c r="B130" s="118" t="s">
        <v>120</v>
      </c>
      <c r="C130" s="119">
        <v>15255500</v>
      </c>
      <c r="D130" s="75"/>
    </row>
    <row r="131" spans="1:4" ht="16.5" customHeight="1">
      <c r="A131" s="74"/>
      <c r="B131" s="118" t="s">
        <v>121</v>
      </c>
      <c r="C131" s="119">
        <f>SUM(C128:C130)</f>
        <v>35997665.06000001</v>
      </c>
      <c r="D131" s="76"/>
    </row>
    <row r="132" spans="1:4" ht="16.5" customHeight="1">
      <c r="A132" s="74"/>
      <c r="B132" s="118" t="s">
        <v>122</v>
      </c>
      <c r="C132" s="119">
        <f>C131*10/100</f>
        <v>3599766.506000001</v>
      </c>
      <c r="D132" s="76"/>
    </row>
    <row r="133" spans="1:4" ht="16.5" customHeight="1">
      <c r="A133" s="74"/>
      <c r="B133" s="118" t="s">
        <v>123</v>
      </c>
      <c r="C133" s="119">
        <f>C124-C132</f>
        <v>1187704.7340000086</v>
      </c>
      <c r="D133" s="75"/>
    </row>
    <row r="134" ht="16.5" customHeight="1">
      <c r="C134" s="13"/>
    </row>
    <row r="135" spans="2:4" ht="16.5" customHeight="1" thickBot="1">
      <c r="B135" s="77" t="s">
        <v>124</v>
      </c>
      <c r="D135" s="60"/>
    </row>
    <row r="136" spans="1:10" ht="16.5" customHeight="1">
      <c r="A136" s="46" t="s">
        <v>3</v>
      </c>
      <c r="B136" s="78" t="s">
        <v>125</v>
      </c>
      <c r="C136" s="48" t="s">
        <v>6</v>
      </c>
      <c r="D136" s="49" t="s">
        <v>7</v>
      </c>
      <c r="E136"/>
      <c r="F136" s="4"/>
      <c r="G136" s="4"/>
      <c r="I136" s="13"/>
      <c r="J136"/>
    </row>
    <row r="137" spans="1:10" ht="16.5" customHeight="1" thickBot="1">
      <c r="A137" s="79"/>
      <c r="B137" s="80"/>
      <c r="C137" s="81" t="s">
        <v>8</v>
      </c>
      <c r="D137" s="82" t="s">
        <v>9</v>
      </c>
      <c r="E137"/>
      <c r="I137" s="13"/>
      <c r="J137"/>
    </row>
    <row r="138" spans="1:10" ht="16.5" customHeight="1">
      <c r="A138" s="83"/>
      <c r="B138" s="84" t="s">
        <v>126</v>
      </c>
      <c r="C138" s="21">
        <f>SUM(C139:C150)</f>
        <v>-584064564.26</v>
      </c>
      <c r="D138" s="85">
        <v>16064059.8451612</v>
      </c>
      <c r="I138" s="13"/>
      <c r="J138"/>
    </row>
    <row r="139" spans="1:10" ht="16.5" customHeight="1">
      <c r="A139" s="86"/>
      <c r="B139" s="86" t="s">
        <v>127</v>
      </c>
      <c r="C139" s="87">
        <f>C112</f>
        <v>122887690.24000001</v>
      </c>
      <c r="D139" s="88">
        <v>80144866.8451612</v>
      </c>
      <c r="E139"/>
      <c r="I139" s="13"/>
      <c r="J139"/>
    </row>
    <row r="140" spans="1:10" ht="16.5" customHeight="1">
      <c r="A140" s="86"/>
      <c r="B140" s="86" t="s">
        <v>128</v>
      </c>
      <c r="C140" s="30"/>
      <c r="D140" s="26"/>
      <c r="I140" s="13"/>
      <c r="J140"/>
    </row>
    <row r="141" spans="1:10" ht="16.5" customHeight="1">
      <c r="A141" s="86"/>
      <c r="B141" s="89" t="s">
        <v>129</v>
      </c>
      <c r="C141" s="87">
        <f>C106</f>
        <v>41008676</v>
      </c>
      <c r="D141" s="26">
        <v>72369675</v>
      </c>
      <c r="E141"/>
      <c r="I141" s="13"/>
      <c r="J141"/>
    </row>
    <row r="142" spans="1:10" ht="16.5" customHeight="1">
      <c r="A142" s="86"/>
      <c r="B142" s="89" t="s">
        <v>130</v>
      </c>
      <c r="C142" s="87">
        <f>C119</f>
        <v>-5467349</v>
      </c>
      <c r="D142" s="26">
        <v>-4586900</v>
      </c>
      <c r="I142" s="13"/>
      <c r="J142"/>
    </row>
    <row r="143" spans="1:10" ht="16.5" customHeight="1">
      <c r="A143" s="86"/>
      <c r="B143" s="89" t="s">
        <v>131</v>
      </c>
      <c r="C143" s="87">
        <f>C120</f>
        <v>101807</v>
      </c>
      <c r="D143" s="26"/>
      <c r="I143" s="13"/>
      <c r="J143"/>
    </row>
    <row r="144" spans="1:10" ht="16.5" customHeight="1">
      <c r="A144" s="86"/>
      <c r="B144" s="89" t="s">
        <v>132</v>
      </c>
      <c r="C144" s="31"/>
      <c r="D144" s="26">
        <v>1648911</v>
      </c>
      <c r="E144" s="115" t="s">
        <v>133</v>
      </c>
      <c r="F144" s="116"/>
      <c r="G144" s="116"/>
      <c r="H144" s="116"/>
      <c r="I144" s="13"/>
      <c r="J144"/>
    </row>
    <row r="145" spans="1:10" ht="16.5" customHeight="1">
      <c r="A145" s="86"/>
      <c r="B145" s="89" t="s">
        <v>134</v>
      </c>
      <c r="C145" s="30">
        <f>C118</f>
        <v>-112734677</v>
      </c>
      <c r="D145" s="26">
        <v>-32055255.795599997</v>
      </c>
      <c r="E145" s="115" t="s">
        <v>135</v>
      </c>
      <c r="F145" s="116"/>
      <c r="G145" s="116"/>
      <c r="H145" s="116"/>
      <c r="I145" s="13"/>
      <c r="J145"/>
    </row>
    <row r="146" spans="1:10" ht="16.5" customHeight="1">
      <c r="A146" s="86"/>
      <c r="B146" s="86" t="s">
        <v>136</v>
      </c>
      <c r="C146" s="87">
        <f>F11-325355-35</f>
        <v>-677636314</v>
      </c>
      <c r="D146" s="26">
        <v>357830381</v>
      </c>
      <c r="E146" s="116" t="s">
        <v>137</v>
      </c>
      <c r="F146" s="116"/>
      <c r="G146" s="116"/>
      <c r="H146" s="116"/>
      <c r="I146" s="13"/>
      <c r="J146"/>
    </row>
    <row r="147" spans="1:10" ht="16.5" customHeight="1">
      <c r="A147" s="86"/>
      <c r="B147" s="86" t="s">
        <v>138</v>
      </c>
      <c r="C147" s="87">
        <f>E19-D19</f>
        <v>-211221310.5</v>
      </c>
      <c r="D147" s="26">
        <v>-151107359.5</v>
      </c>
      <c r="E147" s="117">
        <f>C144+F149</f>
        <v>325354.506000001</v>
      </c>
      <c r="F147" s="116"/>
      <c r="G147" s="116"/>
      <c r="H147" s="116"/>
      <c r="I147" s="13"/>
      <c r="J147"/>
    </row>
    <row r="148" spans="1:10" ht="16.5" customHeight="1">
      <c r="A148" s="86"/>
      <c r="B148" s="86" t="s">
        <v>139</v>
      </c>
      <c r="C148" s="87">
        <f>D56-E56</f>
        <v>262271325</v>
      </c>
      <c r="D148" s="26">
        <v>-336986603.5</v>
      </c>
      <c r="E148" s="116"/>
      <c r="F148" s="116"/>
      <c r="G148" s="116"/>
      <c r="H148" s="116"/>
      <c r="I148" s="13"/>
      <c r="J148"/>
    </row>
    <row r="149" spans="1:10" ht="16.5" customHeight="1">
      <c r="A149" s="86"/>
      <c r="B149" s="86" t="s">
        <v>140</v>
      </c>
      <c r="C149" s="87">
        <v>-3274412</v>
      </c>
      <c r="D149" s="26">
        <v>-1600000</v>
      </c>
      <c r="E149" s="116"/>
      <c r="F149" s="115">
        <f>C125+C149</f>
        <v>325354.506000001</v>
      </c>
      <c r="G149" s="116"/>
      <c r="H149" s="116"/>
      <c r="I149" s="13"/>
      <c r="J149"/>
    </row>
    <row r="150" spans="1:10" ht="16.5" customHeight="1">
      <c r="A150" s="86"/>
      <c r="B150" s="86" t="s">
        <v>141</v>
      </c>
      <c r="C150" s="30"/>
      <c r="D150" s="26">
        <v>0</v>
      </c>
      <c r="E150"/>
      <c r="F150" s="4"/>
      <c r="I150" s="13"/>
      <c r="J150"/>
    </row>
    <row r="151" spans="1:10" ht="27" customHeight="1">
      <c r="A151" s="86"/>
      <c r="B151" s="90" t="s">
        <v>142</v>
      </c>
      <c r="C151" s="91">
        <f>SUM(C152:C158)</f>
        <v>-13742915</v>
      </c>
      <c r="D151" s="26">
        <v>-42814822</v>
      </c>
      <c r="I151" s="13"/>
      <c r="J151"/>
    </row>
    <row r="152" spans="1:10" ht="16.5" customHeight="1">
      <c r="A152" s="86"/>
      <c r="B152" s="86" t="s">
        <v>143</v>
      </c>
      <c r="C152" s="30"/>
      <c r="D152" s="26">
        <v>0</v>
      </c>
      <c r="E152"/>
      <c r="I152" s="13"/>
      <c r="J152"/>
    </row>
    <row r="153" spans="1:10" ht="16.5" customHeight="1">
      <c r="A153" s="86"/>
      <c r="B153" s="86" t="s">
        <v>144</v>
      </c>
      <c r="C153" s="87">
        <v>-13742915</v>
      </c>
      <c r="D153" s="26">
        <v>0</v>
      </c>
      <c r="I153" s="13"/>
      <c r="J153"/>
    </row>
    <row r="154" spans="1:10" ht="16.5" customHeight="1">
      <c r="A154" s="86"/>
      <c r="B154" s="86" t="s">
        <v>145</v>
      </c>
      <c r="C154" s="26"/>
      <c r="D154" s="26">
        <v>0</v>
      </c>
      <c r="E154"/>
      <c r="I154" s="13"/>
      <c r="J154"/>
    </row>
    <row r="155" spans="1:10" ht="16.5" customHeight="1">
      <c r="A155" s="86"/>
      <c r="B155" s="86" t="s">
        <v>146</v>
      </c>
      <c r="C155" s="26"/>
      <c r="D155" s="26"/>
      <c r="E155"/>
      <c r="I155" s="13"/>
      <c r="J155"/>
    </row>
    <row r="156" spans="1:10" ht="16.5" customHeight="1">
      <c r="A156" s="86"/>
      <c r="B156" s="86" t="s">
        <v>147</v>
      </c>
      <c r="C156" s="26"/>
      <c r="D156" s="26">
        <v>0</v>
      </c>
      <c r="E156"/>
      <c r="I156" s="13"/>
      <c r="J156"/>
    </row>
    <row r="157" spans="1:10" ht="16.5" customHeight="1">
      <c r="A157" s="86"/>
      <c r="B157" s="86" t="s">
        <v>148</v>
      </c>
      <c r="C157" s="26"/>
      <c r="D157" s="26">
        <v>0</v>
      </c>
      <c r="E157"/>
      <c r="I157" s="13"/>
      <c r="J157"/>
    </row>
    <row r="158" spans="1:10" ht="16.5" customHeight="1">
      <c r="A158" s="86"/>
      <c r="B158" s="86" t="s">
        <v>141</v>
      </c>
      <c r="C158" s="26"/>
      <c r="D158" s="26">
        <v>0</v>
      </c>
      <c r="E158"/>
      <c r="I158" s="13"/>
      <c r="J158"/>
    </row>
    <row r="159" spans="1:9" s="93" customFormat="1" ht="27.75" customHeight="1">
      <c r="A159" s="29"/>
      <c r="B159" s="90" t="s">
        <v>149</v>
      </c>
      <c r="C159" s="92">
        <f>C160+C161+C162+C163+C164</f>
        <v>557408458.6500001</v>
      </c>
      <c r="D159" s="92">
        <v>0</v>
      </c>
      <c r="I159" s="94"/>
    </row>
    <row r="160" spans="1:10" ht="16.5" customHeight="1">
      <c r="A160" s="86"/>
      <c r="B160" s="86" t="s">
        <v>150</v>
      </c>
      <c r="C160" s="26"/>
      <c r="D160" s="26">
        <v>0</v>
      </c>
      <c r="E160"/>
      <c r="I160" s="13"/>
      <c r="J160"/>
    </row>
    <row r="161" spans="1:10" ht="16.5" customHeight="1">
      <c r="A161" s="86"/>
      <c r="B161" s="86" t="s">
        <v>151</v>
      </c>
      <c r="C161" s="26">
        <f>D53-E53+D69-E69</f>
        <v>557408458.6500001</v>
      </c>
      <c r="D161" s="26">
        <v>0</v>
      </c>
      <c r="E161"/>
      <c r="I161" s="13"/>
      <c r="J161"/>
    </row>
    <row r="162" spans="1:10" ht="16.5" customHeight="1">
      <c r="A162" s="86"/>
      <c r="B162" s="86" t="s">
        <v>152</v>
      </c>
      <c r="C162" s="26"/>
      <c r="D162" s="26">
        <v>0</v>
      </c>
      <c r="E162"/>
      <c r="I162" s="13"/>
      <c r="J162"/>
    </row>
    <row r="163" spans="1:10" ht="16.5" customHeight="1">
      <c r="A163" s="86"/>
      <c r="B163" s="86" t="s">
        <v>153</v>
      </c>
      <c r="C163" s="95"/>
      <c r="D163" s="26">
        <v>0</v>
      </c>
      <c r="E163"/>
      <c r="F163" s="13"/>
      <c r="G163" s="13"/>
      <c r="I163" s="13"/>
      <c r="J163"/>
    </row>
    <row r="164" spans="1:10" ht="16.5" customHeight="1">
      <c r="A164" s="86"/>
      <c r="B164" s="86" t="s">
        <v>154</v>
      </c>
      <c r="C164" s="26"/>
      <c r="D164" s="26">
        <v>0</v>
      </c>
      <c r="E164"/>
      <c r="I164" s="13"/>
      <c r="J164"/>
    </row>
    <row r="165" spans="1:10" ht="16.5" customHeight="1">
      <c r="A165" s="86"/>
      <c r="B165" s="90" t="s">
        <v>155</v>
      </c>
      <c r="C165" s="26">
        <f>C159+C151+C138</f>
        <v>-40399020.609999895</v>
      </c>
      <c r="D165" s="26">
        <v>-26750762.1548388</v>
      </c>
      <c r="E165" s="13"/>
      <c r="I165" s="13"/>
      <c r="J165"/>
    </row>
    <row r="166" spans="1:10" ht="16.5" customHeight="1">
      <c r="A166" s="86"/>
      <c r="B166" s="90" t="s">
        <v>156</v>
      </c>
      <c r="C166" s="96">
        <f>E7</f>
        <v>47512696.5</v>
      </c>
      <c r="D166" s="96">
        <v>74263461</v>
      </c>
      <c r="E166"/>
      <c r="I166" s="13"/>
      <c r="J166"/>
    </row>
    <row r="167" spans="1:10" ht="16.5" customHeight="1">
      <c r="A167" s="86"/>
      <c r="B167" s="90" t="s">
        <v>157</v>
      </c>
      <c r="C167" s="26">
        <f>SUM(C165:C166)</f>
        <v>7113675.890000105</v>
      </c>
      <c r="D167" s="26">
        <v>47512698.8451612</v>
      </c>
      <c r="I167" s="13"/>
      <c r="J167"/>
    </row>
    <row r="169" spans="3:4" ht="16.5" customHeight="1">
      <c r="C169" s="115">
        <f>D7</f>
        <v>7113675.53</v>
      </c>
      <c r="D169" s="115">
        <f>D7</f>
        <v>7113675.53</v>
      </c>
    </row>
    <row r="170" spans="3:4" ht="16.5" customHeight="1">
      <c r="C170" s="116"/>
      <c r="D170" s="115"/>
    </row>
    <row r="171" spans="3:4" ht="16.5" customHeight="1">
      <c r="C171" s="115">
        <f>C167-C169</f>
        <v>0.3600001046434045</v>
      </c>
      <c r="D171" s="115">
        <f>C167-D169</f>
        <v>0.3600001046434045</v>
      </c>
    </row>
    <row r="183" spans="2:8" ht="16.5" customHeight="1">
      <c r="B183" s="60" t="s">
        <v>158</v>
      </c>
      <c r="G183" s="13"/>
      <c r="H183" s="13"/>
    </row>
    <row r="184" ht="16.5" customHeight="1" thickBot="1"/>
    <row r="185" spans="1:9" ht="16.5" customHeight="1">
      <c r="A185" s="97" t="s">
        <v>3</v>
      </c>
      <c r="B185" s="98"/>
      <c r="C185" s="98"/>
      <c r="D185" s="99" t="s">
        <v>159</v>
      </c>
      <c r="E185" s="99" t="s">
        <v>160</v>
      </c>
      <c r="F185" s="98" t="s">
        <v>161</v>
      </c>
      <c r="G185" s="98" t="s">
        <v>162</v>
      </c>
      <c r="H185" s="100" t="s">
        <v>163</v>
      </c>
      <c r="I185" s="13"/>
    </row>
    <row r="186" spans="1:9" ht="16.5" customHeight="1">
      <c r="A186" s="101" t="s">
        <v>10</v>
      </c>
      <c r="B186" s="29" t="s">
        <v>164</v>
      </c>
      <c r="C186" s="29"/>
      <c r="D186" s="55">
        <f>E81</f>
        <v>1209658000</v>
      </c>
      <c r="E186" s="55"/>
      <c r="F186" s="55">
        <f>D85+D84</f>
        <v>11006818</v>
      </c>
      <c r="G186" s="102">
        <f>E87+E88</f>
        <v>-480981650</v>
      </c>
      <c r="H186" s="103">
        <f>D186+F186+G186</f>
        <v>739683168</v>
      </c>
      <c r="I186" s="104"/>
    </row>
    <row r="187" spans="1:9" ht="16.5" customHeight="1">
      <c r="A187" s="23" t="s">
        <v>165</v>
      </c>
      <c r="B187" s="25" t="s">
        <v>166</v>
      </c>
      <c r="C187" s="25"/>
      <c r="D187" s="26"/>
      <c r="E187" s="26"/>
      <c r="F187" s="25"/>
      <c r="G187" s="105"/>
      <c r="H187" s="103">
        <f aca="true" t="shared" si="1" ref="H187:H192">D187+F187+G187</f>
        <v>0</v>
      </c>
      <c r="I187" s="106"/>
    </row>
    <row r="188" spans="1:8" ht="16.5" customHeight="1">
      <c r="A188" s="101" t="s">
        <v>167</v>
      </c>
      <c r="B188" s="29" t="s">
        <v>168</v>
      </c>
      <c r="C188" s="29"/>
      <c r="D188" s="55"/>
      <c r="E188" s="55">
        <f>SUM(E186:E187)</f>
        <v>0</v>
      </c>
      <c r="F188" s="55"/>
      <c r="G188" s="55"/>
      <c r="H188" s="103">
        <f t="shared" si="1"/>
        <v>0</v>
      </c>
    </row>
    <row r="189" spans="1:8" ht="16.5" customHeight="1">
      <c r="A189" s="23">
        <v>1</v>
      </c>
      <c r="B189" s="25" t="s">
        <v>169</v>
      </c>
      <c r="C189" s="25"/>
      <c r="D189" s="26"/>
      <c r="E189" s="26"/>
      <c r="F189" s="26"/>
      <c r="G189" s="107">
        <f>D88</f>
        <v>1187704.7340000086</v>
      </c>
      <c r="H189" s="103">
        <f t="shared" si="1"/>
        <v>1187704.7340000086</v>
      </c>
    </row>
    <row r="190" spans="1:8" ht="16.5" customHeight="1">
      <c r="A190" s="23">
        <v>2</v>
      </c>
      <c r="B190" s="25" t="s">
        <v>170</v>
      </c>
      <c r="C190" s="25"/>
      <c r="D190" s="26"/>
      <c r="E190" s="26"/>
      <c r="F190" s="25"/>
      <c r="G190" s="25"/>
      <c r="H190" s="103">
        <f t="shared" si="1"/>
        <v>0</v>
      </c>
    </row>
    <row r="191" spans="1:8" ht="16.5" customHeight="1">
      <c r="A191" s="23">
        <v>3</v>
      </c>
      <c r="B191" s="25" t="s">
        <v>171</v>
      </c>
      <c r="C191" s="25"/>
      <c r="D191" s="26">
        <f>D81-E81</f>
        <v>0</v>
      </c>
      <c r="E191" s="26"/>
      <c r="F191" s="108"/>
      <c r="G191" s="108"/>
      <c r="H191" s="103">
        <f t="shared" si="1"/>
        <v>0</v>
      </c>
    </row>
    <row r="192" spans="1:8" ht="16.5" customHeight="1">
      <c r="A192" s="23">
        <v>4</v>
      </c>
      <c r="B192" s="25" t="s">
        <v>172</v>
      </c>
      <c r="C192" s="25"/>
      <c r="D192" s="26"/>
      <c r="E192" s="26"/>
      <c r="F192" s="25"/>
      <c r="G192" s="105"/>
      <c r="H192" s="103">
        <f t="shared" si="1"/>
        <v>0</v>
      </c>
    </row>
    <row r="193" spans="1:8" ht="16.5" customHeight="1">
      <c r="A193" s="101" t="s">
        <v>37</v>
      </c>
      <c r="B193" s="29" t="s">
        <v>173</v>
      </c>
      <c r="C193" s="29"/>
      <c r="D193" s="55">
        <f>SUM(D186:D192)</f>
        <v>1209658000</v>
      </c>
      <c r="E193" s="55">
        <f>SUM(E186:E192)</f>
        <v>0</v>
      </c>
      <c r="F193" s="55">
        <f>SUM(F186:F192)</f>
        <v>11006818</v>
      </c>
      <c r="G193" s="55">
        <f>SUM(G186:G192)</f>
        <v>-479793945.266</v>
      </c>
      <c r="H193" s="103">
        <f>SUM(H186:H192)</f>
        <v>740870872.734</v>
      </c>
    </row>
    <row r="194" spans="1:8" ht="16.5" customHeight="1">
      <c r="A194" s="23">
        <v>1</v>
      </c>
      <c r="B194" s="25" t="s">
        <v>169</v>
      </c>
      <c r="C194" s="25"/>
      <c r="D194" s="26"/>
      <c r="E194" s="26"/>
      <c r="F194" s="25"/>
      <c r="G194" s="107"/>
      <c r="H194" s="103">
        <f>G194</f>
        <v>0</v>
      </c>
    </row>
    <row r="195" spans="1:8" ht="16.5" customHeight="1">
      <c r="A195" s="23">
        <v>2</v>
      </c>
      <c r="B195" s="25" t="s">
        <v>170</v>
      </c>
      <c r="C195" s="25"/>
      <c r="D195" s="26"/>
      <c r="E195" s="26"/>
      <c r="F195" s="25"/>
      <c r="G195" s="105"/>
      <c r="H195" s="109"/>
    </row>
    <row r="196" spans="1:8" ht="16.5" customHeight="1">
      <c r="A196" s="23">
        <v>3</v>
      </c>
      <c r="B196" s="25" t="s">
        <v>171</v>
      </c>
      <c r="C196" s="25"/>
      <c r="D196" s="26"/>
      <c r="E196" s="26"/>
      <c r="F196" s="25"/>
      <c r="G196" s="105"/>
      <c r="H196" s="109"/>
    </row>
    <row r="197" spans="1:8" ht="16.5" customHeight="1">
      <c r="A197" s="23">
        <v>4</v>
      </c>
      <c r="B197" s="25" t="s">
        <v>172</v>
      </c>
      <c r="C197" s="25"/>
      <c r="D197" s="26">
        <f>D193</f>
        <v>1209658000</v>
      </c>
      <c r="E197" s="26">
        <f>E193</f>
        <v>0</v>
      </c>
      <c r="F197" s="26">
        <f>F193</f>
        <v>11006818</v>
      </c>
      <c r="G197" s="26">
        <f>G193</f>
        <v>-479793945.266</v>
      </c>
      <c r="H197" s="26">
        <f>H193</f>
        <v>740870872.734</v>
      </c>
    </row>
    <row r="198" spans="1:8" ht="16.5" customHeight="1" thickBot="1">
      <c r="A198" s="110" t="s">
        <v>174</v>
      </c>
      <c r="B198" s="111"/>
      <c r="C198" s="111"/>
      <c r="D198" s="112"/>
      <c r="E198" s="112"/>
      <c r="F198" s="111"/>
      <c r="G198" s="113"/>
      <c r="H198" s="114"/>
    </row>
    <row r="200" ht="16.5" customHeight="1">
      <c r="H200" s="106"/>
    </row>
    <row r="201" spans="8:9" ht="16.5" customHeight="1">
      <c r="H201" s="13"/>
      <c r="I201" s="104"/>
    </row>
    <row r="202" ht="16.5" customHeight="1">
      <c r="H202" s="13"/>
    </row>
    <row r="203" ht="16.5" customHeight="1">
      <c r="H203" s="1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User</cp:lastModifiedBy>
  <dcterms:created xsi:type="dcterms:W3CDTF">2011-03-26T09:29:40Z</dcterms:created>
  <dcterms:modified xsi:type="dcterms:W3CDTF">2018-12-10T15:29:54Z</dcterms:modified>
  <cp:category/>
  <cp:version/>
  <cp:contentType/>
  <cp:contentStatus/>
</cp:coreProperties>
</file>