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Bilanci" sheetId="1" r:id="rId1"/>
    <sheet name="PASH" sheetId="2" r:id="rId2"/>
    <sheet name="cash flow" sheetId="3" r:id="rId3"/>
    <sheet name="levizja e kapitalit" sheetId="4" r:id="rId4"/>
  </sheets>
  <definedNames/>
  <calcPr fullCalcOnLoad="1"/>
</workbook>
</file>

<file path=xl/sharedStrings.xml><?xml version="1.0" encoding="utf-8"?>
<sst xmlns="http://schemas.openxmlformats.org/spreadsheetml/2006/main" count="264" uniqueCount="202">
  <si>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</si>
  <si>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</si>
  <si>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</si>
  <si>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</si>
  <si>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</si>
  <si>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</si>
  <si>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</si>
  <si>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</si>
  <si>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</si>
  <si>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</si>
  <si>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</si>
  <si>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</si>
  <si>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</si>
  <si>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</si>
  <si>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</si>
  <si>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</si>
  <si>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</si>
  <si>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</si>
  <si>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</si>
  <si>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</si>
  <si>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</si>
  <si>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</si>
  <si>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</si>
  <si>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</si>
  <si>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</si>
  <si>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</si>
  <si>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</si>
  <si>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</si>
  <si>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</si>
  <si>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</si>
  <si>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</si>
  <si>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</si>
  <si>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</si>
  <si>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</si>
  <si>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</si>
  <si>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</si>
  <si>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</si>
  <si>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</si>
  <si>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</si>
  <si>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</si>
  <si>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</si>
  <si>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</si>
  <si>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</si>
  <si>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</si>
  <si>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</si>
  <si>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</si>
  <si>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</si>
  <si>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</si>
  <si>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</si>
  <si>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</si>
  <si>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</si>
  <si>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</si>
  <si>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</si>
  <si>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</si>
  <si>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</si>
  <si>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</si>
  <si>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</si>
  <si>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</si>
  <si>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</si>
  <si>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</si>
  <si>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</si>
  <si>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</si>
  <si>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</si>
  <si>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</si>
  <si>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</si>
  <si>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</si>
  <si>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</si>
  <si>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</si>
  <si>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</si>
  <si>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</si>
  <si>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</si>
  <si>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</si>
  <si>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</si>
  <si>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</si>
  <si>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</si>
  <si>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</si>
  <si>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</si>
  <si>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</si>
  <si>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</si>
  <si>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</si>
  <si>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</si>
  <si>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</si>
  <si>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</si>
  <si>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</si>
  <si>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</si>
  <si>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</si>
  <si>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</si>
  <si>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</si>
  <si>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</si>
  <si>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</si>
  <si>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</si>
  <si>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</si>
  <si>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</si>
  <si>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</si>
  <si>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</si>
  <si>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</si>
  <si>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</si>
  <si>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</si>
  <si>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</si>
  <si>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</si>
  <si>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</si>
  <si>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</si>
  <si>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</si>
  <si>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</si>
  <si>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</si>
  <si>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</si>
  <si>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</si>
  <si>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</si>
  <si>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</si>
  <si>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</si>
  <si>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</si>
  <si>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</si>
  <si>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</si>
  <si>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</si>
  <si>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</si>
  <si>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</si>
  <si>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</si>
  <si>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</si>
  <si>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</si>
  <si>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</si>
  <si>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</si>
  <si>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</si>
  <si>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</si>
  <si>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</si>
  <si>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</si>
  <si>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</si>
  <si>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</si>
  <si>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</si>
  <si>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</si>
  <si>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</si>
  <si>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</si>
  <si>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</si>
  <si>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</si>
  <si>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</si>
  <si>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</si>
  <si>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</si>
  <si>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</si>
  <si>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</si>
  <si>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</si>
  <si>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</si>
  <si>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</si>
  <si>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</si>
  <si>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</si>
  <si>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</si>
  <si>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</si>
  <si>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</si>
  <si>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</si>
  <si>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</si>
  <si>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</si>
  <si>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</si>
  <si>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</si>
  <si>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</si>
  <si>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</si>
  <si>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</si>
  <si>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</si>
  <si>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</si>
  <si>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</si>
  <si>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</si>
  <si>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</si>
  <si>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</si>
  <si>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Emetim i kapitalit aksionar</t>
  </si>
  <si>
    <t>Aksione të thesarit të riblera</t>
  </si>
  <si>
    <t xml:space="preserve">                      ( në mijë lekë / 000 )</t>
  </si>
  <si>
    <t>Periudha raportuese</t>
  </si>
  <si>
    <t>Periudha paraardhëse</t>
  </si>
  <si>
    <t>Fluksi monetar nga veprimtaritë e shfrytëzimit</t>
  </si>
  <si>
    <t>MM neto nga veprimtaritë e shfrytëzimit</t>
  </si>
  <si>
    <t>Fluksi monetar nga veprimtaritë investuese</t>
  </si>
  <si>
    <t>Dividendët e arkëtuar</t>
  </si>
  <si>
    <t>MM neto të përdorura në veprimtaritë investuese</t>
  </si>
  <si>
    <t>Fluksi monetar nga aktivitetet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</si>
  <si>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</si>
  <si>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</si>
  <si>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</si>
  <si>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</si>
  <si>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</si>
  <si>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(14-15-shp pazbrit)</t>
  </si>
  <si>
    <t>Pozicioni më 31 dhjetor 2009</t>
  </si>
  <si>
    <t>Pozicioni më 31 dhjetor 2010</t>
  </si>
  <si>
    <t>Pasqyra e fluksit monetar – Metoda indirekte</t>
  </si>
  <si>
    <t>Fitimi Para Tatimit</t>
  </si>
  <si>
    <t>Rregullime per:</t>
  </si>
  <si>
    <t>Shpenzime per interesa</t>
  </si>
  <si>
    <t>Rritje ne tepricen e llogarive te arketueshme</t>
  </si>
  <si>
    <t>Rritje ne tepricen e inventarit</t>
  </si>
  <si>
    <t>Amortizim</t>
  </si>
  <si>
    <t>Humbje nga kembimet valutore</t>
  </si>
  <si>
    <t>Te ardhura nga Investimet</t>
  </si>
  <si>
    <t>Rritje ne detyrimet per tu paguar nga aktiviteti</t>
  </si>
  <si>
    <t>Parate e perftuara nga aktiviteti</t>
  </si>
  <si>
    <t>Interesi I paguar</t>
  </si>
  <si>
    <t>Tatim Fitim i paguar</t>
  </si>
  <si>
    <t>Pagesa per blerje te kompanive te kontrolluara</t>
  </si>
  <si>
    <t>Pagesa per blerje te aktiveve afatgjata materiale</t>
  </si>
  <si>
    <t>Arketime nga shitjet e paisjeve</t>
  </si>
  <si>
    <t>Interes I arketuar</t>
  </si>
  <si>
    <t>Arketime nga emetimi I kapitalit aksionar</t>
  </si>
  <si>
    <t>Arketime nga huamarrje afatgjata</t>
  </si>
  <si>
    <t>Pagesa e detyrime te qirase financiare</t>
  </si>
  <si>
    <t>Pozicioni më 31 dhjetor 2011</t>
  </si>
  <si>
    <t xml:space="preserve">Llogari/Kërkesa të tjera të arkëtueshme  </t>
  </si>
  <si>
    <t>DETYRIMET Afatshkurtëra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</si>
</sst>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77" fontId="2" fillId="0" borderId="11" xfId="42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justify" vertical="top" wrapText="1"/>
    </xf>
    <xf numFmtId="177" fontId="4" fillId="0" borderId="13" xfId="42" applyNumberFormat="1" applyFont="1" applyBorder="1" applyAlignment="1">
      <alignment horizontal="center" vertical="top" wrapText="1"/>
    </xf>
    <xf numFmtId="177" fontId="3" fillId="0" borderId="13" xfId="42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4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/>
    </xf>
    <xf numFmtId="0" fontId="4" fillId="0" borderId="15" xfId="0" applyFont="1" applyBorder="1" applyAlignment="1">
      <alignment horizontal="justify" vertical="top" wrapText="1"/>
    </xf>
    <xf numFmtId="177" fontId="2" fillId="0" borderId="13" xfId="42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77" fontId="4" fillId="0" borderId="15" xfId="42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77" fontId="1" fillId="0" borderId="11" xfId="42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77" fontId="1" fillId="0" borderId="13" xfId="42" applyNumberFormat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177" fontId="1" fillId="0" borderId="12" xfId="42" applyNumberFormat="1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177" fontId="2" fillId="0" borderId="12" xfId="42" applyNumberFormat="1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vertical="top"/>
    </xf>
    <xf numFmtId="177" fontId="1" fillId="0" borderId="15" xfId="42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42" applyNumberFormat="1" applyFont="1" applyAlignment="1">
      <alignment/>
    </xf>
    <xf numFmtId="0" fontId="2" fillId="0" borderId="17" xfId="0" applyFont="1" applyBorder="1" applyAlignment="1">
      <alignment vertical="top"/>
    </xf>
    <xf numFmtId="177" fontId="2" fillId="0" borderId="13" xfId="42" applyNumberFormat="1" applyFont="1" applyBorder="1" applyAlignment="1">
      <alignment vertical="top"/>
    </xf>
    <xf numFmtId="177" fontId="0" fillId="0" borderId="0" xfId="42" applyNumberFormat="1" applyFont="1" applyAlignment="1">
      <alignment/>
    </xf>
    <xf numFmtId="179" fontId="0" fillId="0" borderId="0" xfId="42" applyNumberFormat="1" applyFont="1" applyAlignment="1">
      <alignment/>
    </xf>
    <xf numFmtId="177" fontId="2" fillId="0" borderId="11" xfId="42" applyNumberFormat="1" applyFont="1" applyBorder="1" applyAlignment="1">
      <alignment vertical="top"/>
    </xf>
    <xf numFmtId="177" fontId="2" fillId="0" borderId="15" xfId="42" applyNumberFormat="1" applyFont="1" applyBorder="1" applyAlignment="1">
      <alignment vertical="top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vertical="top"/>
    </xf>
    <xf numFmtId="0" fontId="4" fillId="0" borderId="19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/>
    </xf>
    <xf numFmtId="0" fontId="4" fillId="0" borderId="20" xfId="0" applyFont="1" applyBorder="1" applyAlignment="1">
      <alignment horizontal="justify" vertical="top" wrapText="1"/>
    </xf>
    <xf numFmtId="177" fontId="2" fillId="0" borderId="20" xfId="42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7" fontId="2" fillId="0" borderId="22" xfId="4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177" fontId="2" fillId="0" borderId="0" xfId="42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justify" vertical="top" wrapText="1"/>
    </xf>
    <xf numFmtId="177" fontId="15" fillId="0" borderId="11" xfId="42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17" fillId="0" borderId="28" xfId="0" applyFont="1" applyBorder="1" applyAlignment="1">
      <alignment wrapText="1"/>
    </xf>
    <xf numFmtId="177" fontId="17" fillId="0" borderId="29" xfId="42" applyNumberFormat="1" applyFont="1" applyBorder="1" applyAlignment="1">
      <alignment wrapText="1"/>
    </xf>
    <xf numFmtId="177" fontId="17" fillId="0" borderId="30" xfId="42" applyNumberFormat="1" applyFont="1" applyBorder="1" applyAlignment="1">
      <alignment wrapText="1"/>
    </xf>
    <xf numFmtId="0" fontId="18" fillId="0" borderId="31" xfId="0" applyFont="1" applyBorder="1" applyAlignment="1">
      <alignment wrapText="1"/>
    </xf>
    <xf numFmtId="177" fontId="18" fillId="0" borderId="32" xfId="42" applyNumberFormat="1" applyFont="1" applyBorder="1" applyAlignment="1">
      <alignment wrapText="1"/>
    </xf>
    <xf numFmtId="177" fontId="17" fillId="0" borderId="33" xfId="42" applyNumberFormat="1" applyFont="1" applyBorder="1" applyAlignment="1">
      <alignment wrapText="1"/>
    </xf>
    <xf numFmtId="0" fontId="17" fillId="0" borderId="31" xfId="0" applyFont="1" applyBorder="1" applyAlignment="1">
      <alignment wrapText="1"/>
    </xf>
    <xf numFmtId="177" fontId="17" fillId="0" borderId="32" xfId="42" applyNumberFormat="1" applyFont="1" applyBorder="1" applyAlignment="1">
      <alignment wrapText="1"/>
    </xf>
    <xf numFmtId="0" fontId="18" fillId="0" borderId="34" xfId="0" applyFont="1" applyBorder="1" applyAlignment="1">
      <alignment wrapText="1"/>
    </xf>
    <xf numFmtId="177" fontId="18" fillId="0" borderId="35" xfId="42" applyNumberFormat="1" applyFont="1" applyBorder="1" applyAlignment="1">
      <alignment wrapText="1"/>
    </xf>
    <xf numFmtId="0" fontId="18" fillId="0" borderId="36" xfId="0" applyFont="1" applyBorder="1" applyAlignment="1">
      <alignment wrapText="1"/>
    </xf>
    <xf numFmtId="177" fontId="18" fillId="0" borderId="37" xfId="42" applyNumberFormat="1" applyFont="1" applyBorder="1" applyAlignment="1">
      <alignment wrapText="1"/>
    </xf>
    <xf numFmtId="177" fontId="17" fillId="0" borderId="38" xfId="42" applyNumberFormat="1" applyFont="1" applyBorder="1" applyAlignment="1">
      <alignment wrapText="1"/>
    </xf>
    <xf numFmtId="0" fontId="17" fillId="0" borderId="39" xfId="0" applyFont="1" applyBorder="1" applyAlignment="1">
      <alignment wrapText="1"/>
    </xf>
    <xf numFmtId="177" fontId="17" fillId="0" borderId="40" xfId="42" applyNumberFormat="1" applyFont="1" applyBorder="1" applyAlignment="1">
      <alignment wrapText="1"/>
    </xf>
    <xf numFmtId="177" fontId="17" fillId="0" borderId="41" xfId="42" applyNumberFormat="1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/>
    </xf>
    <xf numFmtId="177" fontId="4" fillId="0" borderId="13" xfId="42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31" xfId="0" applyFont="1" applyBorder="1" applyAlignment="1">
      <alignment/>
    </xf>
    <xf numFmtId="177" fontId="3" fillId="0" borderId="19" xfId="42" applyNumberFormat="1" applyFont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wrapText="1"/>
    </xf>
    <xf numFmtId="177" fontId="1" fillId="0" borderId="13" xfId="42" applyNumberFormat="1" applyFont="1" applyFill="1" applyBorder="1" applyAlignment="1">
      <alignment vertical="top"/>
    </xf>
    <xf numFmtId="177" fontId="1" fillId="0" borderId="12" xfId="42" applyNumberFormat="1" applyFont="1" applyFill="1" applyBorder="1" applyAlignment="1">
      <alignment vertical="top"/>
    </xf>
    <xf numFmtId="177" fontId="2" fillId="0" borderId="13" xfId="42" applyNumberFormat="1" applyFont="1" applyFill="1" applyBorder="1" applyAlignment="1">
      <alignment vertical="top"/>
    </xf>
    <xf numFmtId="177" fontId="2" fillId="0" borderId="12" xfId="42" applyNumberFormat="1" applyFont="1" applyFill="1" applyBorder="1" applyAlignment="1">
      <alignment vertical="top"/>
    </xf>
    <xf numFmtId="177" fontId="1" fillId="0" borderId="15" xfId="42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7" fontId="1" fillId="0" borderId="11" xfId="42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177" fontId="2" fillId="0" borderId="11" xfId="42" applyNumberFormat="1" applyFont="1" applyFill="1" applyBorder="1" applyAlignment="1">
      <alignment horizontal="center" vertical="top" wrapText="1"/>
    </xf>
    <xf numFmtId="177" fontId="3" fillId="0" borderId="13" xfId="42" applyNumberFormat="1" applyFont="1" applyFill="1" applyBorder="1" applyAlignment="1">
      <alignment horizontal="center" vertical="top" wrapText="1"/>
    </xf>
    <xf numFmtId="177" fontId="3" fillId="0" borderId="19" xfId="42" applyNumberFormat="1" applyFont="1" applyFill="1" applyBorder="1" applyAlignment="1">
      <alignment horizontal="center" vertical="top" wrapText="1"/>
    </xf>
    <xf numFmtId="177" fontId="2" fillId="0" borderId="20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177" fontId="15" fillId="0" borderId="11" xfId="42" applyNumberFormat="1" applyFont="1" applyFill="1" applyBorder="1" applyAlignment="1">
      <alignment horizontal="center" vertical="top" wrapText="1"/>
    </xf>
    <xf numFmtId="177" fontId="2" fillId="0" borderId="13" xfId="42" applyNumberFormat="1" applyFont="1" applyFill="1" applyBorder="1" applyAlignment="1">
      <alignment horizontal="center" vertical="top" wrapText="1"/>
    </xf>
    <xf numFmtId="177" fontId="4" fillId="0" borderId="15" xfId="42" applyNumberFormat="1" applyFont="1" applyFill="1" applyBorder="1" applyAlignment="1">
      <alignment horizontal="center" vertical="top" wrapText="1"/>
    </xf>
    <xf numFmtId="177" fontId="2" fillId="0" borderId="22" xfId="42" applyNumberFormat="1" applyFont="1" applyFill="1" applyBorder="1" applyAlignment="1">
      <alignment horizontal="center" vertical="center" wrapText="1"/>
    </xf>
    <xf numFmtId="177" fontId="0" fillId="0" borderId="0" xfId="42" applyNumberFormat="1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top"/>
    </xf>
    <xf numFmtId="177" fontId="2" fillId="0" borderId="10" xfId="42" applyNumberFormat="1" applyFont="1" applyFill="1" applyBorder="1" applyAlignment="1">
      <alignment vertical="top"/>
    </xf>
    <xf numFmtId="0" fontId="0" fillId="0" borderId="12" xfId="0" applyFill="1" applyBorder="1" applyAlignment="1">
      <alignment/>
    </xf>
    <xf numFmtId="177" fontId="2" fillId="0" borderId="15" xfId="42" applyNumberFormat="1" applyFont="1" applyFill="1" applyBorder="1" applyAlignment="1">
      <alignment vertical="top"/>
    </xf>
    <xf numFmtId="177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77" fontId="17" fillId="0" borderId="42" xfId="42" applyNumberFormat="1" applyFont="1" applyBorder="1" applyAlignment="1">
      <alignment wrapText="1"/>
    </xf>
    <xf numFmtId="43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15" fillId="0" borderId="24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workbookViewId="0" topLeftCell="A1">
      <selection activeCell="J18" sqref="J18"/>
    </sheetView>
  </sheetViews>
  <sheetFormatPr defaultColWidth="9.140625" defaultRowHeight="12.75"/>
  <cols>
    <col min="1" max="1" width="4.140625" style="0" bestFit="1" customWidth="1"/>
    <col min="2" max="2" width="51.8515625" style="2" customWidth="1"/>
    <col min="4" max="4" width="13.8515625" style="120" customWidth="1"/>
    <col min="5" max="5" width="13.8515625" style="49" customWidth="1"/>
  </cols>
  <sheetData>
    <row r="1" spans="1:5" ht="29.25" customHeight="1" thickBot="1">
      <c r="A1" s="146"/>
      <c r="B1" s="146"/>
      <c r="C1" s="146"/>
      <c r="D1" s="146"/>
      <c r="E1" s="146"/>
    </row>
    <row r="2" spans="1:5" ht="12.75">
      <c r="A2" s="147"/>
      <c r="B2" s="149" t="s">
        <v>0</v>
      </c>
      <c r="C2" s="147" t="s">
        <v>1</v>
      </c>
      <c r="D2" s="123" t="s">
        <v>2</v>
      </c>
      <c r="E2" s="72" t="s">
        <v>2</v>
      </c>
    </row>
    <row r="3" spans="1:5" ht="13.5" thickBot="1">
      <c r="A3" s="148"/>
      <c r="B3" s="150"/>
      <c r="C3" s="148"/>
      <c r="D3" s="124">
        <v>2012</v>
      </c>
      <c r="E3" s="73">
        <v>2011</v>
      </c>
    </row>
    <row r="4" spans="1:5" ht="15.75">
      <c r="A4" s="8" t="s">
        <v>3</v>
      </c>
      <c r="B4" s="9" t="s">
        <v>4</v>
      </c>
      <c r="C4" s="10"/>
      <c r="D4" s="125">
        <f>D5+D6+D10+D16+D23+D24+D25+D26</f>
        <v>21170819</v>
      </c>
      <c r="E4" s="11">
        <f>E5+E6+E10+E16+E23+E24+E25+E26</f>
        <v>13204059</v>
      </c>
    </row>
    <row r="5" spans="1:5" ht="15">
      <c r="A5" s="106">
        <v>1</v>
      </c>
      <c r="B5" s="13" t="s">
        <v>5</v>
      </c>
      <c r="C5" s="14"/>
      <c r="D5" s="107">
        <f>80568+285829+7187+23425+20002+3078+4</f>
        <v>420093</v>
      </c>
      <c r="E5" s="15">
        <v>391106.72</v>
      </c>
    </row>
    <row r="6" spans="1:5" ht="15">
      <c r="A6" s="106">
        <v>2</v>
      </c>
      <c r="B6" s="13" t="s">
        <v>34</v>
      </c>
      <c r="C6" s="14"/>
      <c r="D6" s="107">
        <f>5584662</f>
        <v>5584662</v>
      </c>
      <c r="E6" s="15">
        <v>5468151.32</v>
      </c>
    </row>
    <row r="7" spans="1:5" ht="20.25" customHeight="1">
      <c r="A7" s="106">
        <v>3</v>
      </c>
      <c r="B7" s="13" t="s">
        <v>6</v>
      </c>
      <c r="C7" s="14"/>
      <c r="D7" s="126"/>
      <c r="E7" s="16"/>
    </row>
    <row r="8" spans="1:5" ht="15">
      <c r="A8" s="12" t="s">
        <v>7</v>
      </c>
      <c r="B8" s="17" t="s">
        <v>8</v>
      </c>
      <c r="C8" s="18"/>
      <c r="D8" s="107"/>
      <c r="E8" s="15"/>
    </row>
    <row r="9" spans="1:5" ht="15">
      <c r="A9" s="12" t="s">
        <v>9</v>
      </c>
      <c r="B9" s="17" t="s">
        <v>10</v>
      </c>
      <c r="C9" s="18"/>
      <c r="D9" s="107"/>
      <c r="E9" s="15"/>
    </row>
    <row r="10" spans="1:5" ht="15">
      <c r="A10" s="12"/>
      <c r="B10" s="13" t="s">
        <v>11</v>
      </c>
      <c r="C10" s="18"/>
      <c r="D10" s="107">
        <f>SUM(D8:D9)</f>
        <v>0</v>
      </c>
      <c r="E10" s="15">
        <f>SUM(E8:E9)</f>
        <v>0</v>
      </c>
    </row>
    <row r="11" spans="1:5" ht="14.25">
      <c r="A11" s="12" t="s">
        <v>12</v>
      </c>
      <c r="B11" s="13" t="s">
        <v>13</v>
      </c>
      <c r="C11" s="14"/>
      <c r="D11" s="126"/>
      <c r="E11" s="16"/>
    </row>
    <row r="12" spans="1:5" ht="15">
      <c r="A12" s="12" t="s">
        <v>7</v>
      </c>
      <c r="B12" s="17" t="s">
        <v>14</v>
      </c>
      <c r="C12" s="18"/>
      <c r="D12" s="107">
        <f>998265+7183234</f>
        <v>8181499</v>
      </c>
      <c r="E12" s="15">
        <v>4013662.96</v>
      </c>
    </row>
    <row r="13" spans="1:5" ht="15">
      <c r="A13" s="12" t="s">
        <v>9</v>
      </c>
      <c r="B13" s="17" t="s">
        <v>200</v>
      </c>
      <c r="C13" s="18"/>
      <c r="D13" s="107"/>
      <c r="E13" s="15">
        <v>565868</v>
      </c>
    </row>
    <row r="14" spans="1:5" ht="15">
      <c r="A14" s="12" t="s">
        <v>15</v>
      </c>
      <c r="B14" s="17" t="s">
        <v>16</v>
      </c>
      <c r="C14" s="18"/>
      <c r="D14" s="107">
        <v>0</v>
      </c>
      <c r="E14" s="15">
        <v>0</v>
      </c>
    </row>
    <row r="15" spans="1:5" ht="15">
      <c r="A15" s="12" t="s">
        <v>17</v>
      </c>
      <c r="B15" s="17" t="s">
        <v>18</v>
      </c>
      <c r="C15" s="18"/>
      <c r="D15" s="107"/>
      <c r="E15" s="15"/>
    </row>
    <row r="16" spans="1:5" ht="15">
      <c r="A16" s="12"/>
      <c r="B16" s="13" t="s">
        <v>19</v>
      </c>
      <c r="C16" s="18"/>
      <c r="D16" s="126">
        <f>SUM(D12:D15)</f>
        <v>8181499</v>
      </c>
      <c r="E16" s="16">
        <f>SUM(E12:E15)</f>
        <v>4579530.96</v>
      </c>
    </row>
    <row r="17" spans="1:5" ht="15">
      <c r="A17" s="12" t="s">
        <v>20</v>
      </c>
      <c r="B17" s="13" t="s">
        <v>21</v>
      </c>
      <c r="C17" s="18"/>
      <c r="D17" s="107"/>
      <c r="E17" s="15"/>
    </row>
    <row r="18" spans="1:5" ht="15">
      <c r="A18" s="12" t="s">
        <v>7</v>
      </c>
      <c r="B18" s="17" t="s">
        <v>22</v>
      </c>
      <c r="C18" s="18"/>
      <c r="D18" s="107">
        <f>6940083+44482</f>
        <v>6984565</v>
      </c>
      <c r="E18" s="15">
        <v>2765270</v>
      </c>
    </row>
    <row r="19" spans="1:5" ht="15">
      <c r="A19" s="12" t="s">
        <v>9</v>
      </c>
      <c r="B19" s="17" t="s">
        <v>23</v>
      </c>
      <c r="C19" s="18"/>
      <c r="D19" s="107"/>
      <c r="E19" s="15"/>
    </row>
    <row r="20" spans="1:5" ht="15">
      <c r="A20" s="12" t="s">
        <v>15</v>
      </c>
      <c r="B20" s="17" t="s">
        <v>24</v>
      </c>
      <c r="C20" s="18"/>
      <c r="D20" s="107"/>
      <c r="E20" s="15"/>
    </row>
    <row r="21" spans="1:5" ht="15">
      <c r="A21" s="12" t="s">
        <v>17</v>
      </c>
      <c r="B21" s="17" t="s">
        <v>25</v>
      </c>
      <c r="C21" s="18"/>
      <c r="D21" s="107">
        <v>0</v>
      </c>
      <c r="E21" s="15">
        <v>0</v>
      </c>
    </row>
    <row r="22" spans="1:5" ht="15">
      <c r="A22" s="12" t="s">
        <v>26</v>
      </c>
      <c r="B22" s="17" t="s">
        <v>27</v>
      </c>
      <c r="C22" s="18"/>
      <c r="D22" s="107"/>
      <c r="E22" s="15"/>
    </row>
    <row r="23" spans="1:5" ht="15">
      <c r="A23" s="12"/>
      <c r="B23" s="13" t="s">
        <v>28</v>
      </c>
      <c r="C23" s="18"/>
      <c r="D23" s="126">
        <f>SUM(D18:D22)</f>
        <v>6984565</v>
      </c>
      <c r="E23" s="16">
        <f>SUM(E18:E22)</f>
        <v>2765270</v>
      </c>
    </row>
    <row r="24" spans="1:5" ht="15">
      <c r="A24" s="12" t="s">
        <v>29</v>
      </c>
      <c r="B24" s="13" t="s">
        <v>30</v>
      </c>
      <c r="C24" s="18"/>
      <c r="D24" s="107"/>
      <c r="E24" s="15"/>
    </row>
    <row r="25" spans="1:5" ht="15">
      <c r="A25" s="12" t="s">
        <v>31</v>
      </c>
      <c r="B25" s="13" t="s">
        <v>32</v>
      </c>
      <c r="C25" s="18"/>
      <c r="D25" s="107"/>
      <c r="E25" s="15"/>
    </row>
    <row r="26" spans="1:5" ht="15">
      <c r="A26" s="12" t="s">
        <v>33</v>
      </c>
      <c r="B26" s="13" t="s">
        <v>34</v>
      </c>
      <c r="C26" s="18"/>
      <c r="D26" s="107"/>
      <c r="E26" s="15"/>
    </row>
    <row r="27" spans="1:5" ht="15">
      <c r="A27" s="12"/>
      <c r="B27" s="13" t="s">
        <v>35</v>
      </c>
      <c r="C27" s="18"/>
      <c r="D27" s="126">
        <f>D4</f>
        <v>21170819</v>
      </c>
      <c r="E27" s="16">
        <f>E4</f>
        <v>13204059</v>
      </c>
    </row>
    <row r="28" spans="1:5" ht="15">
      <c r="A28" s="12"/>
      <c r="B28" s="13"/>
      <c r="C28" s="18"/>
      <c r="D28" s="107"/>
      <c r="E28" s="15"/>
    </row>
    <row r="29" spans="1:5" ht="15">
      <c r="A29" s="12" t="s">
        <v>36</v>
      </c>
      <c r="B29" s="13" t="s">
        <v>37</v>
      </c>
      <c r="C29" s="18"/>
      <c r="D29" s="107"/>
      <c r="E29" s="15"/>
    </row>
    <row r="30" spans="1:5" ht="15">
      <c r="A30" s="12" t="s">
        <v>38</v>
      </c>
      <c r="B30" s="13" t="s">
        <v>39</v>
      </c>
      <c r="C30" s="18"/>
      <c r="D30" s="107"/>
      <c r="E30" s="15"/>
    </row>
    <row r="31" spans="1:5" ht="18.75" customHeight="1">
      <c r="A31" s="12" t="s">
        <v>7</v>
      </c>
      <c r="B31" s="19" t="s">
        <v>40</v>
      </c>
      <c r="C31" s="18"/>
      <c r="D31" s="107"/>
      <c r="E31" s="15"/>
    </row>
    <row r="32" spans="1:5" ht="15">
      <c r="A32" s="12" t="s">
        <v>9</v>
      </c>
      <c r="B32" s="17" t="s">
        <v>41</v>
      </c>
      <c r="C32" s="18"/>
      <c r="D32" s="107"/>
      <c r="E32" s="15"/>
    </row>
    <row r="33" spans="1:5" ht="15">
      <c r="A33" s="12" t="s">
        <v>15</v>
      </c>
      <c r="B33" s="17" t="s">
        <v>42</v>
      </c>
      <c r="C33" s="18"/>
      <c r="D33" s="107"/>
      <c r="E33" s="15"/>
    </row>
    <row r="34" spans="1:5" ht="15">
      <c r="A34" s="12" t="s">
        <v>17</v>
      </c>
      <c r="B34" s="17" t="s">
        <v>43</v>
      </c>
      <c r="C34" s="18"/>
      <c r="D34" s="107">
        <f>7430937+1930484</f>
        <v>9361421</v>
      </c>
      <c r="E34" s="15">
        <v>7430937</v>
      </c>
    </row>
    <row r="35" spans="1:5" ht="15">
      <c r="A35" s="12"/>
      <c r="B35" s="13" t="s">
        <v>44</v>
      </c>
      <c r="C35" s="18"/>
      <c r="D35" s="126">
        <f>SUM(D31:D34)</f>
        <v>9361421</v>
      </c>
      <c r="E35" s="16">
        <f>SUM(E31:E34)</f>
        <v>7430937</v>
      </c>
    </row>
    <row r="36" spans="1:5" ht="14.25">
      <c r="A36" s="12" t="s">
        <v>45</v>
      </c>
      <c r="B36" s="13" t="s">
        <v>46</v>
      </c>
      <c r="C36" s="14"/>
      <c r="D36" s="126"/>
      <c r="E36" s="16"/>
    </row>
    <row r="37" spans="1:5" ht="15">
      <c r="A37" s="12" t="s">
        <v>7</v>
      </c>
      <c r="B37" s="17" t="s">
        <v>47</v>
      </c>
      <c r="C37" s="18"/>
      <c r="D37" s="107"/>
      <c r="E37" s="15"/>
    </row>
    <row r="38" spans="1:5" ht="15">
      <c r="A38" s="12" t="s">
        <v>9</v>
      </c>
      <c r="B38" s="17" t="s">
        <v>48</v>
      </c>
      <c r="C38" s="18"/>
      <c r="D38" s="107">
        <v>0</v>
      </c>
      <c r="E38" s="15">
        <v>0</v>
      </c>
    </row>
    <row r="39" spans="1:5" ht="15">
      <c r="A39" s="12" t="s">
        <v>15</v>
      </c>
      <c r="B39" s="17" t="s">
        <v>49</v>
      </c>
      <c r="C39" s="18"/>
      <c r="D39" s="107">
        <f>3333563-1200083</f>
        <v>2133480</v>
      </c>
      <c r="E39" s="15">
        <v>2666850</v>
      </c>
    </row>
    <row r="40" spans="1:5" ht="15">
      <c r="A40" s="12" t="s">
        <v>17</v>
      </c>
      <c r="B40" s="17" t="s">
        <v>50</v>
      </c>
      <c r="C40" s="18"/>
      <c r="D40" s="107">
        <f>100000+968525-425839</f>
        <v>642686</v>
      </c>
      <c r="E40" s="15">
        <v>670831</v>
      </c>
    </row>
    <row r="41" spans="1:5" ht="15">
      <c r="A41" s="12"/>
      <c r="B41" s="13" t="s">
        <v>11</v>
      </c>
      <c r="C41" s="18"/>
      <c r="D41" s="126">
        <f>SUM(D37:D40)</f>
        <v>2776166</v>
      </c>
      <c r="E41" s="16">
        <f>SUM(E37:E40)</f>
        <v>3337681</v>
      </c>
    </row>
    <row r="42" spans="1:5" ht="15">
      <c r="A42" s="12" t="s">
        <v>51</v>
      </c>
      <c r="B42" s="13" t="s">
        <v>52</v>
      </c>
      <c r="C42" s="14"/>
      <c r="D42" s="107"/>
      <c r="E42" s="15"/>
    </row>
    <row r="43" spans="1:5" ht="14.25">
      <c r="A43" s="12" t="s">
        <v>53</v>
      </c>
      <c r="B43" s="13" t="s">
        <v>54</v>
      </c>
      <c r="C43" s="14"/>
      <c r="D43" s="126"/>
      <c r="E43" s="16"/>
    </row>
    <row r="44" spans="1:5" ht="15">
      <c r="A44" s="12" t="s">
        <v>7</v>
      </c>
      <c r="B44" s="17" t="s">
        <v>55</v>
      </c>
      <c r="C44" s="18"/>
      <c r="D44" s="107"/>
      <c r="E44" s="15"/>
    </row>
    <row r="45" spans="1:5" ht="15">
      <c r="A45" s="12" t="s">
        <v>9</v>
      </c>
      <c r="B45" s="17" t="s">
        <v>56</v>
      </c>
      <c r="C45" s="18"/>
      <c r="D45" s="107"/>
      <c r="E45" s="15"/>
    </row>
    <row r="46" spans="1:5" ht="15">
      <c r="A46" s="12" t="s">
        <v>15</v>
      </c>
      <c r="B46" s="17" t="s">
        <v>57</v>
      </c>
      <c r="C46" s="18"/>
      <c r="D46" s="107"/>
      <c r="E46" s="15"/>
    </row>
    <row r="47" spans="1:5" ht="15">
      <c r="A47" s="12"/>
      <c r="B47" s="13" t="s">
        <v>28</v>
      </c>
      <c r="C47" s="18"/>
      <c r="D47" s="107">
        <f>SUM(D44:D46)</f>
        <v>0</v>
      </c>
      <c r="E47" s="15">
        <f>SUM(E44:E46)</f>
        <v>0</v>
      </c>
    </row>
    <row r="48" spans="1:5" ht="15">
      <c r="A48" s="12" t="s">
        <v>58</v>
      </c>
      <c r="B48" s="13" t="s">
        <v>59</v>
      </c>
      <c r="C48" s="18"/>
      <c r="D48" s="107"/>
      <c r="E48" s="15"/>
    </row>
    <row r="49" spans="1:5" ht="15">
      <c r="A49" s="12" t="s">
        <v>31</v>
      </c>
      <c r="B49" s="13" t="s">
        <v>60</v>
      </c>
      <c r="C49" s="18"/>
      <c r="D49" s="107"/>
      <c r="E49" s="15"/>
    </row>
    <row r="50" spans="1:5" ht="15.75" thickBot="1">
      <c r="A50" s="57"/>
      <c r="B50" s="58" t="s">
        <v>61</v>
      </c>
      <c r="C50" s="59"/>
      <c r="D50" s="127">
        <f>D35+D41+D42+D47+D48+D49</f>
        <v>12137587</v>
      </c>
      <c r="E50" s="110">
        <f>E35+E41+E42+E47+E48+E49</f>
        <v>10768618</v>
      </c>
    </row>
    <row r="51" spans="1:5" ht="24" customHeight="1" thickBot="1">
      <c r="A51" s="60"/>
      <c r="B51" s="61" t="s">
        <v>62</v>
      </c>
      <c r="C51" s="62"/>
      <c r="D51" s="128">
        <f>D50+D27</f>
        <v>33308406</v>
      </c>
      <c r="E51" s="63">
        <f>E50+E27</f>
        <v>23972677</v>
      </c>
    </row>
    <row r="52" spans="1:5" ht="24" customHeight="1">
      <c r="A52" s="68"/>
      <c r="B52" s="69"/>
      <c r="C52" s="70"/>
      <c r="D52" s="129"/>
      <c r="E52" s="71"/>
    </row>
    <row r="53" ht="13.5" thickBot="1"/>
    <row r="54" spans="1:5" ht="18" customHeight="1">
      <c r="A54" s="147"/>
      <c r="B54" s="149" t="s">
        <v>63</v>
      </c>
      <c r="C54" s="147" t="s">
        <v>1</v>
      </c>
      <c r="D54" s="130" t="s">
        <v>2</v>
      </c>
      <c r="E54" s="74" t="s">
        <v>2</v>
      </c>
    </row>
    <row r="55" spans="1:5" ht="13.5" thickBot="1">
      <c r="A55" s="148"/>
      <c r="B55" s="150"/>
      <c r="C55" s="148"/>
      <c r="D55" s="131">
        <v>2012</v>
      </c>
      <c r="E55" s="75">
        <v>2011</v>
      </c>
    </row>
    <row r="56" spans="1:5" ht="12.75">
      <c r="A56" s="76"/>
      <c r="B56" s="77"/>
      <c r="C56" s="78"/>
      <c r="D56" s="132"/>
      <c r="E56" s="79"/>
    </row>
    <row r="57" spans="1:5" ht="15.75">
      <c r="A57" s="12" t="s">
        <v>3</v>
      </c>
      <c r="B57" s="13" t="s">
        <v>201</v>
      </c>
      <c r="C57" s="18"/>
      <c r="D57" s="133">
        <f>D58+D63+D70+D71+D72</f>
        <v>18076036</v>
      </c>
      <c r="E57" s="23">
        <f>E58+E63+E70+E71+E72</f>
        <v>7801356</v>
      </c>
    </row>
    <row r="58" spans="1:5" ht="14.25">
      <c r="A58" s="12" t="s">
        <v>64</v>
      </c>
      <c r="B58" s="13" t="s">
        <v>65</v>
      </c>
      <c r="C58" s="14"/>
      <c r="D58" s="126"/>
      <c r="E58" s="16"/>
    </row>
    <row r="59" spans="1:5" ht="15">
      <c r="A59" s="12" t="s">
        <v>66</v>
      </c>
      <c r="B59" s="24" t="s">
        <v>67</v>
      </c>
      <c r="C59" s="18"/>
      <c r="D59" s="107"/>
      <c r="E59" s="15"/>
    </row>
    <row r="60" spans="1:5" ht="15">
      <c r="A60" s="12" t="s">
        <v>7</v>
      </c>
      <c r="B60" s="17" t="s">
        <v>68</v>
      </c>
      <c r="C60" s="18"/>
      <c r="D60" s="107"/>
      <c r="E60" s="15"/>
    </row>
    <row r="61" spans="1:5" ht="15">
      <c r="A61" s="12" t="s">
        <v>9</v>
      </c>
      <c r="B61" s="17" t="s">
        <v>69</v>
      </c>
      <c r="C61" s="18"/>
      <c r="D61" s="107"/>
      <c r="E61" s="15"/>
    </row>
    <row r="62" spans="1:5" ht="15">
      <c r="A62" s="12" t="s">
        <v>15</v>
      </c>
      <c r="B62" s="17" t="s">
        <v>70</v>
      </c>
      <c r="C62" s="18"/>
      <c r="D62" s="107"/>
      <c r="E62" s="15"/>
    </row>
    <row r="63" spans="1:5" ht="15">
      <c r="A63" s="12"/>
      <c r="B63" s="13" t="s">
        <v>11</v>
      </c>
      <c r="C63" s="18"/>
      <c r="D63" s="107">
        <f>SUM(D59:D62)</f>
        <v>0</v>
      </c>
      <c r="E63" s="15">
        <f>SUM(E59:E62)</f>
        <v>0</v>
      </c>
    </row>
    <row r="64" spans="1:5" ht="15">
      <c r="A64" s="12" t="s">
        <v>51</v>
      </c>
      <c r="B64" s="24" t="s">
        <v>71</v>
      </c>
      <c r="C64" s="18"/>
      <c r="D64" s="107"/>
      <c r="E64" s="15"/>
    </row>
    <row r="65" spans="1:5" ht="15" customHeight="1">
      <c r="A65" s="12" t="s">
        <v>7</v>
      </c>
      <c r="B65" s="17" t="s">
        <v>72</v>
      </c>
      <c r="C65" s="18"/>
      <c r="D65" s="107">
        <f>4357663+4297608+1799877</f>
        <v>10455148</v>
      </c>
      <c r="E65" s="15">
        <v>5776601</v>
      </c>
    </row>
    <row r="66" spans="1:5" ht="15">
      <c r="A66" s="12" t="s">
        <v>9</v>
      </c>
      <c r="B66" s="17" t="s">
        <v>73</v>
      </c>
      <c r="C66" s="18"/>
      <c r="D66" s="107">
        <f>3092265</f>
        <v>3092265</v>
      </c>
      <c r="E66" s="15">
        <v>1561224</v>
      </c>
    </row>
    <row r="67" spans="1:5" ht="15">
      <c r="A67" s="12" t="s">
        <v>15</v>
      </c>
      <c r="B67" s="17" t="s">
        <v>74</v>
      </c>
      <c r="C67" s="18"/>
      <c r="D67" s="107">
        <f>75741+37000+269383+530989-706-1-2261-20880</f>
        <v>889265</v>
      </c>
      <c r="E67" s="107">
        <v>463531</v>
      </c>
    </row>
    <row r="68" spans="1:5" ht="15">
      <c r="A68" s="12" t="s">
        <v>17</v>
      </c>
      <c r="B68" s="17" t="s">
        <v>75</v>
      </c>
      <c r="C68" s="18"/>
      <c r="D68" s="107"/>
      <c r="E68" s="15"/>
    </row>
    <row r="69" spans="1:5" ht="15">
      <c r="A69" s="12" t="s">
        <v>26</v>
      </c>
      <c r="B69" s="17" t="s">
        <v>76</v>
      </c>
      <c r="C69" s="18"/>
      <c r="D69" s="107">
        <f>1460112+2179246</f>
        <v>3639358</v>
      </c>
      <c r="E69" s="15"/>
    </row>
    <row r="70" spans="1:5" ht="15">
      <c r="A70" s="12"/>
      <c r="B70" s="13" t="s">
        <v>19</v>
      </c>
      <c r="C70" s="18"/>
      <c r="D70" s="126">
        <f>SUM(D64:D69)</f>
        <v>18076036</v>
      </c>
      <c r="E70" s="16">
        <f>SUM(E64:E69)</f>
        <v>7801356</v>
      </c>
    </row>
    <row r="71" spans="1:5" ht="15">
      <c r="A71" s="25" t="s">
        <v>53</v>
      </c>
      <c r="B71" s="24" t="s">
        <v>77</v>
      </c>
      <c r="C71" s="18"/>
      <c r="D71" s="107"/>
      <c r="E71" s="15"/>
    </row>
    <row r="72" spans="1:5" ht="15">
      <c r="A72" s="12" t="s">
        <v>58</v>
      </c>
      <c r="B72" s="24" t="s">
        <v>78</v>
      </c>
      <c r="C72" s="18"/>
      <c r="D72" s="107"/>
      <c r="E72" s="15"/>
    </row>
    <row r="73" spans="1:5" ht="15">
      <c r="A73" s="12"/>
      <c r="B73" s="13" t="s">
        <v>79</v>
      </c>
      <c r="C73" s="18"/>
      <c r="D73" s="126">
        <f>D57</f>
        <v>18076036</v>
      </c>
      <c r="E73" s="16">
        <f>E57</f>
        <v>7801356</v>
      </c>
    </row>
    <row r="74" spans="1:5" ht="15">
      <c r="A74" s="12"/>
      <c r="B74" s="13"/>
      <c r="C74" s="18"/>
      <c r="D74" s="107"/>
      <c r="E74" s="15"/>
    </row>
    <row r="75" spans="1:5" ht="15">
      <c r="A75" s="12" t="s">
        <v>36</v>
      </c>
      <c r="B75" s="13" t="s">
        <v>80</v>
      </c>
      <c r="C75" s="18"/>
      <c r="D75" s="126">
        <f>D79+D80+D81+D82</f>
        <v>9842769</v>
      </c>
      <c r="E75" s="16">
        <f>E79+E80+E81+E82</f>
        <v>12021865</v>
      </c>
    </row>
    <row r="76" spans="1:5" ht="15">
      <c r="A76" s="12" t="s">
        <v>64</v>
      </c>
      <c r="B76" s="24" t="s">
        <v>81</v>
      </c>
      <c r="C76" s="18"/>
      <c r="D76" s="107"/>
      <c r="E76" s="15"/>
    </row>
    <row r="77" spans="1:5" ht="15">
      <c r="A77" s="12" t="s">
        <v>7</v>
      </c>
      <c r="B77" s="17" t="s">
        <v>82</v>
      </c>
      <c r="C77" s="18"/>
      <c r="D77" s="107">
        <f>8450017+1392752</f>
        <v>9842769</v>
      </c>
      <c r="E77" s="15">
        <v>12021865</v>
      </c>
    </row>
    <row r="78" spans="1:5" ht="15">
      <c r="A78" s="12" t="s">
        <v>9</v>
      </c>
      <c r="B78" s="17" t="s">
        <v>83</v>
      </c>
      <c r="C78" s="18"/>
      <c r="D78" s="107"/>
      <c r="E78" s="15"/>
    </row>
    <row r="79" spans="1:5" ht="15">
      <c r="A79" s="12"/>
      <c r="B79" s="13" t="s">
        <v>84</v>
      </c>
      <c r="C79" s="18"/>
      <c r="D79" s="126">
        <f>SUM(D76:D78)</f>
        <v>9842769</v>
      </c>
      <c r="E79" s="16">
        <f>SUM(E76:E78)</f>
        <v>12021865</v>
      </c>
    </row>
    <row r="80" spans="1:5" ht="15">
      <c r="A80" s="12" t="s">
        <v>66</v>
      </c>
      <c r="B80" s="24" t="s">
        <v>85</v>
      </c>
      <c r="C80" s="18"/>
      <c r="D80" s="107">
        <v>0</v>
      </c>
      <c r="E80" s="15">
        <v>0</v>
      </c>
    </row>
    <row r="81" spans="1:5" ht="15">
      <c r="A81" s="12" t="s">
        <v>51</v>
      </c>
      <c r="B81" s="24" t="s">
        <v>86</v>
      </c>
      <c r="C81" s="18"/>
      <c r="D81" s="107"/>
      <c r="E81" s="15"/>
    </row>
    <row r="82" spans="1:5" ht="15">
      <c r="A82" s="12" t="s">
        <v>53</v>
      </c>
      <c r="B82" s="24" t="s">
        <v>87</v>
      </c>
      <c r="C82" s="18"/>
      <c r="D82" s="107"/>
      <c r="E82" s="15"/>
    </row>
    <row r="83" spans="1:5" ht="15">
      <c r="A83" s="12"/>
      <c r="B83" s="13" t="s">
        <v>88</v>
      </c>
      <c r="C83" s="18"/>
      <c r="D83" s="126">
        <f>D75</f>
        <v>9842769</v>
      </c>
      <c r="E83" s="16">
        <f>E75</f>
        <v>12021865</v>
      </c>
    </row>
    <row r="84" spans="1:5" ht="15">
      <c r="A84" s="12"/>
      <c r="B84" s="13" t="s">
        <v>89</v>
      </c>
      <c r="C84" s="18"/>
      <c r="D84" s="126">
        <f>D83+D73</f>
        <v>27918805</v>
      </c>
      <c r="E84" s="16">
        <f>E83+E73</f>
        <v>19823221</v>
      </c>
    </row>
    <row r="85" spans="1:5" ht="15">
      <c r="A85" s="12"/>
      <c r="B85" s="13"/>
      <c r="C85" s="18"/>
      <c r="D85" s="107"/>
      <c r="E85" s="15"/>
    </row>
    <row r="86" spans="1:5" ht="15.75">
      <c r="A86" s="12" t="s">
        <v>90</v>
      </c>
      <c r="B86" s="13" t="s">
        <v>91</v>
      </c>
      <c r="C86" s="18"/>
      <c r="D86" s="133">
        <f>D97</f>
        <v>5389601.25</v>
      </c>
      <c r="E86" s="23">
        <f>E97</f>
        <v>4149456</v>
      </c>
    </row>
    <row r="87" spans="1:5" s="3" customFormat="1" ht="30">
      <c r="A87" s="12" t="s">
        <v>64</v>
      </c>
      <c r="B87" s="26" t="s">
        <v>92</v>
      </c>
      <c r="C87" s="18"/>
      <c r="D87" s="107"/>
      <c r="E87" s="15"/>
    </row>
    <row r="88" spans="1:5" s="3" customFormat="1" ht="30">
      <c r="A88" s="12" t="s">
        <v>66</v>
      </c>
      <c r="B88" s="26" t="s">
        <v>93</v>
      </c>
      <c r="C88" s="18"/>
      <c r="D88" s="107"/>
      <c r="E88" s="15"/>
    </row>
    <row r="89" spans="1:5" ht="15">
      <c r="A89" s="12" t="s">
        <v>51</v>
      </c>
      <c r="B89" s="24" t="s">
        <v>94</v>
      </c>
      <c r="C89" s="18"/>
      <c r="D89" s="107">
        <v>100000</v>
      </c>
      <c r="E89" s="15">
        <v>100000</v>
      </c>
    </row>
    <row r="90" spans="1:5" ht="15">
      <c r="A90" s="12" t="s">
        <v>53</v>
      </c>
      <c r="B90" s="24" t="s">
        <v>95</v>
      </c>
      <c r="C90" s="18"/>
      <c r="D90" s="107"/>
      <c r="E90" s="15"/>
    </row>
    <row r="91" spans="1:5" ht="15">
      <c r="A91" s="12" t="s">
        <v>58</v>
      </c>
      <c r="B91" s="24" t="s">
        <v>96</v>
      </c>
      <c r="C91" s="18"/>
      <c r="D91" s="107"/>
      <c r="E91" s="15"/>
    </row>
    <row r="92" spans="1:5" ht="15">
      <c r="A92" s="12" t="s">
        <v>97</v>
      </c>
      <c r="B92" s="24" t="s">
        <v>98</v>
      </c>
      <c r="C92" s="18"/>
      <c r="D92" s="107">
        <v>0</v>
      </c>
      <c r="E92" s="15">
        <v>0</v>
      </c>
    </row>
    <row r="93" spans="1:5" ht="15">
      <c r="A93" s="12" t="s">
        <v>33</v>
      </c>
      <c r="B93" s="24" t="s">
        <v>99</v>
      </c>
      <c r="C93" s="18"/>
      <c r="D93" s="107">
        <v>0</v>
      </c>
      <c r="E93" s="15">
        <v>0</v>
      </c>
    </row>
    <row r="94" spans="1:5" ht="15">
      <c r="A94" s="12" t="s">
        <v>100</v>
      </c>
      <c r="B94" s="24" t="s">
        <v>101</v>
      </c>
      <c r="C94" s="18"/>
      <c r="D94" s="107">
        <v>0</v>
      </c>
      <c r="E94" s="15">
        <v>0</v>
      </c>
    </row>
    <row r="95" spans="1:5" ht="15">
      <c r="A95" s="12" t="s">
        <v>102</v>
      </c>
      <c r="B95" s="24" t="s">
        <v>103</v>
      </c>
      <c r="C95" s="18"/>
      <c r="D95" s="107">
        <f>E95+E96</f>
        <v>4049456</v>
      </c>
      <c r="E95" s="15">
        <v>1122682</v>
      </c>
    </row>
    <row r="96" spans="1:5" ht="15">
      <c r="A96" s="12" t="s">
        <v>104</v>
      </c>
      <c r="B96" s="24" t="s">
        <v>105</v>
      </c>
      <c r="C96" s="18"/>
      <c r="D96" s="107">
        <f>PASH!D27</f>
        <v>1240145.25</v>
      </c>
      <c r="E96" s="15">
        <v>2926774</v>
      </c>
    </row>
    <row r="97" spans="1:5" ht="15">
      <c r="A97" s="12"/>
      <c r="B97" s="13" t="s">
        <v>106</v>
      </c>
      <c r="C97" s="18"/>
      <c r="D97" s="126">
        <f>SUM(D87:D96)</f>
        <v>5389601.25</v>
      </c>
      <c r="E97" s="16">
        <f>SUM(E87:E96)</f>
        <v>4149456</v>
      </c>
    </row>
    <row r="98" spans="1:5" ht="15.75" thickBot="1">
      <c r="A98" s="20"/>
      <c r="B98" s="21"/>
      <c r="C98" s="22"/>
      <c r="D98" s="134"/>
      <c r="E98" s="27"/>
    </row>
    <row r="99" spans="1:5" ht="26.25" customHeight="1" thickBot="1">
      <c r="A99" s="64"/>
      <c r="B99" s="65" t="s">
        <v>107</v>
      </c>
      <c r="C99" s="66"/>
      <c r="D99" s="135">
        <f>D97+D84</f>
        <v>33308406.25</v>
      </c>
      <c r="E99" s="67">
        <f>E97+E84</f>
        <v>23972677</v>
      </c>
    </row>
    <row r="100" spans="1:5" ht="15.75">
      <c r="A100" s="1"/>
      <c r="E100" s="50"/>
    </row>
    <row r="102" spans="4:5" ht="12.75">
      <c r="D102" s="50">
        <f>D99-D51</f>
        <v>0.25</v>
      </c>
      <c r="E102" s="50">
        <f>E99-E51</f>
        <v>0</v>
      </c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spans="4:5" ht="12.75">
      <c r="D108" s="136"/>
      <c r="E108" s="54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</sheetData>
  <sheetProtection/>
  <mergeCells count="7">
    <mergeCell ref="A1:E1"/>
    <mergeCell ref="A2:A3"/>
    <mergeCell ref="C2:C3"/>
    <mergeCell ref="A54:A55"/>
    <mergeCell ref="C54:C55"/>
    <mergeCell ref="B54:B55"/>
    <mergeCell ref="B2:B3"/>
  </mergeCells>
  <printOptions/>
  <pageMargins left="0.72" right="0.17" top="0.97" bottom="0.23" header="0.17" footer="0.16"/>
  <pageSetup fitToHeight="2" fitToWidth="1" horizontalDpi="600" verticalDpi="600" orientation="portrait" paperSize="9" scale="96" r:id="rId1"/>
  <headerFooter>
    <oddHeader>&amp;C&amp;"Arial,Bold Italic"&amp;11Illyria GeoTechnologies Shpk.
NIPT:    K 81330018 U
BILANCI 2012</oddHeader>
    <oddFooter>&amp;C&amp;P</oddFooter>
  </headerFooter>
  <ignoredErrors>
    <ignoredError sqref="A54:A96 A26:A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2">
      <selection activeCell="K11" sqref="K11"/>
    </sheetView>
  </sheetViews>
  <sheetFormatPr defaultColWidth="9.140625" defaultRowHeight="12.75"/>
  <cols>
    <col min="1" max="1" width="5.140625" style="0" customWidth="1"/>
    <col min="2" max="2" width="52.28125" style="0" customWidth="1"/>
    <col min="3" max="3" width="6.28125" style="0" customWidth="1"/>
    <col min="4" max="4" width="14.28125" style="120" customWidth="1"/>
    <col min="5" max="5" width="15.7109375" style="49" customWidth="1"/>
  </cols>
  <sheetData>
    <row r="1" spans="1:5" ht="14.25">
      <c r="A1" s="108"/>
      <c r="B1" s="108"/>
      <c r="C1" s="108"/>
      <c r="D1" s="111"/>
      <c r="E1" s="108"/>
    </row>
    <row r="2" spans="1:5" ht="14.25">
      <c r="A2" s="108"/>
      <c r="B2" s="108"/>
      <c r="C2" s="108"/>
      <c r="D2" s="111"/>
      <c r="E2" s="108"/>
    </row>
    <row r="3" spans="1:5" ht="19.5" thickBot="1">
      <c r="A3" s="4"/>
      <c r="E3" s="47"/>
    </row>
    <row r="4" spans="1:5" ht="42" customHeight="1" thickBot="1">
      <c r="A4" s="151" t="s">
        <v>108</v>
      </c>
      <c r="B4" s="151" t="s">
        <v>109</v>
      </c>
      <c r="C4" s="28" t="s">
        <v>110</v>
      </c>
      <c r="D4" s="113" t="s">
        <v>2</v>
      </c>
      <c r="E4" s="28" t="s">
        <v>2</v>
      </c>
    </row>
    <row r="5" spans="1:5" ht="29.25" thickBot="1">
      <c r="A5" s="151"/>
      <c r="B5" s="151"/>
      <c r="C5" s="28" t="s">
        <v>111</v>
      </c>
      <c r="D5" s="113">
        <v>2012</v>
      </c>
      <c r="E5" s="28">
        <v>2011</v>
      </c>
    </row>
    <row r="6" spans="1:5" s="2" customFormat="1" ht="15.75">
      <c r="A6" s="29">
        <v>1</v>
      </c>
      <c r="B6" s="30" t="s">
        <v>112</v>
      </c>
      <c r="C6" s="30"/>
      <c r="D6" s="121">
        <f>21976471+24975</f>
        <v>22001446</v>
      </c>
      <c r="E6" s="31">
        <v>25004535</v>
      </c>
    </row>
    <row r="7" spans="1:5" s="2" customFormat="1" ht="15.75">
      <c r="A7" s="32">
        <v>2</v>
      </c>
      <c r="B7" s="33" t="s">
        <v>113</v>
      </c>
      <c r="C7" s="33"/>
      <c r="D7" s="114">
        <v>5128564</v>
      </c>
      <c r="E7" s="34">
        <v>0</v>
      </c>
    </row>
    <row r="8" spans="1:5" s="2" customFormat="1" ht="31.5">
      <c r="A8" s="32">
        <v>3</v>
      </c>
      <c r="B8" s="35" t="s">
        <v>114</v>
      </c>
      <c r="C8" s="33"/>
      <c r="D8" s="114"/>
      <c r="E8" s="34"/>
    </row>
    <row r="9" spans="1:5" s="2" customFormat="1" ht="15.75">
      <c r="A9" s="32">
        <v>4</v>
      </c>
      <c r="B9" s="33" t="s">
        <v>115</v>
      </c>
      <c r="C9" s="33"/>
      <c r="D9" s="114">
        <f>-7215405-6000-125</f>
        <v>-7221530</v>
      </c>
      <c r="E9" s="34">
        <v>-5594275</v>
      </c>
    </row>
    <row r="10" spans="1:5" s="2" customFormat="1" ht="15.75">
      <c r="A10" s="32">
        <v>5</v>
      </c>
      <c r="B10" s="33" t="s">
        <v>116</v>
      </c>
      <c r="C10" s="36"/>
      <c r="D10" s="115">
        <f>D11+D12</f>
        <v>-4402997</v>
      </c>
      <c r="E10" s="37">
        <f>E11+E12</f>
        <v>-3358836</v>
      </c>
    </row>
    <row r="11" spans="1:5" s="2" customFormat="1" ht="15.75">
      <c r="A11" s="32"/>
      <c r="B11" s="33" t="s">
        <v>117</v>
      </c>
      <c r="C11" s="36"/>
      <c r="D11" s="115">
        <f>-3950455-5400-8684</f>
        <v>-3964539</v>
      </c>
      <c r="E11" s="37">
        <v>-2974600</v>
      </c>
    </row>
    <row r="12" spans="1:5" s="2" customFormat="1" ht="15.75">
      <c r="A12" s="32"/>
      <c r="B12" s="33" t="s">
        <v>118</v>
      </c>
      <c r="C12" s="36"/>
      <c r="D12" s="115">
        <f>-453158+14700</f>
        <v>-438458</v>
      </c>
      <c r="E12" s="37">
        <v>-384236</v>
      </c>
    </row>
    <row r="13" spans="1:5" s="2" customFormat="1" ht="15.75">
      <c r="A13" s="38" t="s">
        <v>31</v>
      </c>
      <c r="B13" s="33" t="s">
        <v>119</v>
      </c>
      <c r="C13" s="33"/>
      <c r="D13" s="114">
        <f>-533370-208895</f>
        <v>-742265</v>
      </c>
      <c r="E13" s="34">
        <v>-883658</v>
      </c>
    </row>
    <row r="14" spans="1:5" s="2" customFormat="1" ht="15.75">
      <c r="A14" s="38" t="s">
        <v>120</v>
      </c>
      <c r="B14" s="33" t="s">
        <v>121</v>
      </c>
      <c r="C14" s="33"/>
      <c r="D14" s="114">
        <f>-14700-3878556-840000-59951-76937-456390-53750-897483-3749261-4999-396602-107215-570155-23396-8560-2986-671413</f>
        <v>-11812354</v>
      </c>
      <c r="E14" s="34">
        <v>-10769959</v>
      </c>
    </row>
    <row r="15" spans="1:5" s="2" customFormat="1" ht="15.75">
      <c r="A15" s="38" t="s">
        <v>122</v>
      </c>
      <c r="B15" s="39" t="s">
        <v>123</v>
      </c>
      <c r="C15" s="33"/>
      <c r="D15" s="116">
        <f>D14+D13+D10+D9</f>
        <v>-24179146</v>
      </c>
      <c r="E15" s="52">
        <f>E14+E13+E10+E9</f>
        <v>-20606728</v>
      </c>
    </row>
    <row r="16" spans="1:5" s="2" customFormat="1" ht="31.5">
      <c r="A16" s="38" t="s">
        <v>124</v>
      </c>
      <c r="B16" s="40" t="s">
        <v>125</v>
      </c>
      <c r="C16" s="33"/>
      <c r="D16" s="114">
        <f>D6+D7+D8+D15</f>
        <v>2950864</v>
      </c>
      <c r="E16" s="34">
        <f>E6+E7+E8+E15</f>
        <v>4397807</v>
      </c>
    </row>
    <row r="17" spans="1:5" s="2" customFormat="1" ht="31.5">
      <c r="A17" s="38" t="s">
        <v>126</v>
      </c>
      <c r="B17" s="35" t="s">
        <v>127</v>
      </c>
      <c r="C17" s="33"/>
      <c r="D17" s="114"/>
      <c r="E17" s="34"/>
    </row>
    <row r="18" spans="1:5" s="2" customFormat="1" ht="15.75">
      <c r="A18" s="38" t="s">
        <v>128</v>
      </c>
      <c r="B18" s="33" t="s">
        <v>129</v>
      </c>
      <c r="C18" s="33"/>
      <c r="D18" s="114"/>
      <c r="E18" s="34"/>
    </row>
    <row r="19" spans="1:5" s="2" customFormat="1" ht="15.75">
      <c r="A19" s="38" t="s">
        <v>130</v>
      </c>
      <c r="B19" s="33" t="s">
        <v>131</v>
      </c>
      <c r="C19" s="33"/>
      <c r="D19" s="114">
        <f>SUM(D20:D23)</f>
        <v>-1441336</v>
      </c>
      <c r="E19" s="34">
        <f>SUM(E20:E23)</f>
        <v>-1092661</v>
      </c>
    </row>
    <row r="20" spans="1:5" s="2" customFormat="1" ht="31.5">
      <c r="A20" s="38" t="s">
        <v>132</v>
      </c>
      <c r="B20" s="35" t="s">
        <v>133</v>
      </c>
      <c r="C20" s="33"/>
      <c r="D20" s="114"/>
      <c r="E20" s="34"/>
    </row>
    <row r="21" spans="1:5" s="2" customFormat="1" ht="15.75">
      <c r="A21" s="38" t="s">
        <v>134</v>
      </c>
      <c r="B21" s="33" t="s">
        <v>135</v>
      </c>
      <c r="C21" s="33"/>
      <c r="D21" s="114">
        <v>-1198122</v>
      </c>
      <c r="E21" s="34">
        <v>-827690</v>
      </c>
    </row>
    <row r="22" spans="1:5" s="2" customFormat="1" ht="15.75">
      <c r="A22" s="38" t="s">
        <v>136</v>
      </c>
      <c r="B22" s="33" t="s">
        <v>137</v>
      </c>
      <c r="C22" s="33"/>
      <c r="D22" s="114">
        <f>85723+1426-240693-89670</f>
        <v>-243214</v>
      </c>
      <c r="E22" s="34">
        <v>-264971</v>
      </c>
    </row>
    <row r="23" spans="1:5" s="2" customFormat="1" ht="15.75">
      <c r="A23" s="38" t="s">
        <v>138</v>
      </c>
      <c r="B23" s="33" t="s">
        <v>139</v>
      </c>
      <c r="C23" s="33"/>
      <c r="D23" s="114"/>
      <c r="E23" s="34">
        <v>0</v>
      </c>
    </row>
    <row r="24" spans="1:5" s="2" customFormat="1" ht="31.5">
      <c r="A24" s="38" t="s">
        <v>140</v>
      </c>
      <c r="B24" s="40" t="s">
        <v>141</v>
      </c>
      <c r="C24" s="33"/>
      <c r="D24" s="116">
        <f>D19</f>
        <v>-1441336</v>
      </c>
      <c r="E24" s="52">
        <f>E19</f>
        <v>-1092661</v>
      </c>
    </row>
    <row r="25" spans="1:5" s="2" customFormat="1" ht="15.75">
      <c r="A25" s="38" t="s">
        <v>142</v>
      </c>
      <c r="B25" s="41" t="s">
        <v>143</v>
      </c>
      <c r="C25" s="33"/>
      <c r="D25" s="114">
        <f>D16+D24</f>
        <v>1509528</v>
      </c>
      <c r="E25" s="34">
        <f>E16+E24</f>
        <v>3305146</v>
      </c>
    </row>
    <row r="26" spans="1:5" s="2" customFormat="1" ht="15.75">
      <c r="A26" s="38" t="s">
        <v>144</v>
      </c>
      <c r="B26" s="33" t="s">
        <v>145</v>
      </c>
      <c r="C26" s="33"/>
      <c r="D26" s="114">
        <f>-(D25+D28)*0.1</f>
        <v>-269382.75</v>
      </c>
      <c r="E26" s="34">
        <v>-378372</v>
      </c>
    </row>
    <row r="27" spans="1:5" s="2" customFormat="1" ht="27" customHeight="1">
      <c r="A27" s="38" t="s">
        <v>146</v>
      </c>
      <c r="B27" s="39" t="s">
        <v>147</v>
      </c>
      <c r="C27" s="36"/>
      <c r="D27" s="117">
        <f>D25+D26</f>
        <v>1240145.25</v>
      </c>
      <c r="E27" s="42">
        <f>E25+E26</f>
        <v>2926774</v>
      </c>
    </row>
    <row r="28" spans="1:5" s="2" customFormat="1" ht="15.75">
      <c r="A28" s="38"/>
      <c r="B28" s="39" t="s">
        <v>176</v>
      </c>
      <c r="C28" s="36"/>
      <c r="D28" s="117">
        <f>4999+533035+23396+8560+2986+119.5+204+611000</f>
        <v>1184299.5</v>
      </c>
      <c r="E28" s="42"/>
    </row>
    <row r="29" spans="1:5" s="2" customFormat="1" ht="16.5" thickBot="1">
      <c r="A29" s="43" t="s">
        <v>148</v>
      </c>
      <c r="B29" s="44" t="s">
        <v>149</v>
      </c>
      <c r="C29" s="44"/>
      <c r="D29" s="118"/>
      <c r="E29" s="45"/>
    </row>
    <row r="30" spans="1:5" s="2" customFormat="1" ht="15.75">
      <c r="A30" s="5"/>
      <c r="D30" s="122"/>
      <c r="E30" s="48"/>
    </row>
    <row r="31" spans="4:5" s="2" customFormat="1" ht="12.75">
      <c r="D31" s="122"/>
      <c r="E31" s="48"/>
    </row>
    <row r="32" s="2" customFormat="1" ht="12.75">
      <c r="D32" s="122"/>
    </row>
    <row r="33" s="2" customFormat="1" ht="12.75">
      <c r="D33" s="122"/>
    </row>
    <row r="34" s="2" customFormat="1" ht="12.75">
      <c r="D34" s="122"/>
    </row>
    <row r="35" s="2" customFormat="1" ht="12.75">
      <c r="D35" s="122"/>
    </row>
    <row r="36" s="2" customFormat="1" ht="12.75">
      <c r="D36" s="122"/>
    </row>
    <row r="37" s="2" customFormat="1" ht="12.75">
      <c r="D37" s="122"/>
    </row>
    <row r="38" s="2" customFormat="1" ht="12.75">
      <c r="D38" s="122"/>
    </row>
    <row r="39" s="2" customFormat="1" ht="12.75">
      <c r="D39" s="122"/>
    </row>
    <row r="40" spans="4:5" s="2" customFormat="1" ht="12.75">
      <c r="D40" s="122"/>
      <c r="E40" s="48"/>
    </row>
    <row r="41" spans="4:5" s="2" customFormat="1" ht="12.75">
      <c r="D41" s="122"/>
      <c r="E41" s="48"/>
    </row>
    <row r="42" spans="4:5" s="2" customFormat="1" ht="12.75">
      <c r="D42" s="122"/>
      <c r="E42" s="48"/>
    </row>
    <row r="43" spans="4:5" s="2" customFormat="1" ht="12.75">
      <c r="D43" s="122"/>
      <c r="E43" s="48"/>
    </row>
    <row r="44" spans="4:5" s="2" customFormat="1" ht="12.75">
      <c r="D44" s="122"/>
      <c r="E44" s="48"/>
    </row>
    <row r="45" spans="4:5" s="2" customFormat="1" ht="12.75">
      <c r="D45" s="122"/>
      <c r="E45" s="48"/>
    </row>
    <row r="46" spans="4:5" s="2" customFormat="1" ht="12.75">
      <c r="D46" s="122"/>
      <c r="E46" s="48"/>
    </row>
    <row r="47" spans="4:5" s="2" customFormat="1" ht="12.75">
      <c r="D47" s="122"/>
      <c r="E47" s="48"/>
    </row>
    <row r="48" spans="4:5" s="2" customFormat="1" ht="12.75">
      <c r="D48" s="122"/>
      <c r="E48" s="48"/>
    </row>
    <row r="49" spans="4:5" s="2" customFormat="1" ht="12.75">
      <c r="D49" s="122"/>
      <c r="E49" s="48"/>
    </row>
    <row r="50" spans="4:5" s="2" customFormat="1" ht="12.75">
      <c r="D50" s="122"/>
      <c r="E50" s="48"/>
    </row>
    <row r="51" spans="4:5" s="2" customFormat="1" ht="12.75">
      <c r="D51" s="122"/>
      <c r="E51" s="48"/>
    </row>
    <row r="52" spans="4:5" s="2" customFormat="1" ht="12.75">
      <c r="D52" s="122"/>
      <c r="E52" s="48"/>
    </row>
    <row r="53" spans="4:5" s="2" customFormat="1" ht="12.75">
      <c r="D53" s="122"/>
      <c r="E53" s="48"/>
    </row>
    <row r="54" spans="4:5" s="2" customFormat="1" ht="12.75">
      <c r="D54" s="122"/>
      <c r="E54" s="48"/>
    </row>
    <row r="55" spans="4:5" s="2" customFormat="1" ht="12.75">
      <c r="D55" s="122"/>
      <c r="E55" s="48"/>
    </row>
    <row r="56" spans="4:5" s="2" customFormat="1" ht="12.75">
      <c r="D56" s="122"/>
      <c r="E56" s="48"/>
    </row>
    <row r="57" spans="4:5" s="2" customFormat="1" ht="12.75">
      <c r="D57" s="122"/>
      <c r="E57" s="48"/>
    </row>
    <row r="58" spans="4:5" s="2" customFormat="1" ht="12.75">
      <c r="D58" s="122"/>
      <c r="E58" s="48"/>
    </row>
    <row r="59" spans="4:5" s="2" customFormat="1" ht="12.75">
      <c r="D59" s="122"/>
      <c r="E59" s="48"/>
    </row>
    <row r="60" spans="4:5" s="2" customFormat="1" ht="12.75">
      <c r="D60" s="122"/>
      <c r="E60" s="48"/>
    </row>
    <row r="61" spans="4:5" s="2" customFormat="1" ht="12.75">
      <c r="D61" s="122"/>
      <c r="E61" s="48"/>
    </row>
    <row r="62" spans="4:5" s="2" customFormat="1" ht="12.75">
      <c r="D62" s="122"/>
      <c r="E62" s="48"/>
    </row>
    <row r="63" spans="4:5" s="2" customFormat="1" ht="12.75">
      <c r="D63" s="122"/>
      <c r="E63" s="48"/>
    </row>
    <row r="64" spans="4:5" s="2" customFormat="1" ht="12.75">
      <c r="D64" s="122"/>
      <c r="E64" s="48"/>
    </row>
    <row r="65" spans="4:5" s="2" customFormat="1" ht="12.75">
      <c r="D65" s="122"/>
      <c r="E65" s="48"/>
    </row>
    <row r="66" spans="4:5" s="2" customFormat="1" ht="12.75">
      <c r="D66" s="122"/>
      <c r="E66" s="48"/>
    </row>
    <row r="67" spans="4:5" s="2" customFormat="1" ht="12.75">
      <c r="D67" s="122"/>
      <c r="E67" s="48"/>
    </row>
    <row r="68" spans="4:5" s="2" customFormat="1" ht="12.75">
      <c r="D68" s="122"/>
      <c r="E68" s="48"/>
    </row>
    <row r="69" spans="4:5" s="2" customFormat="1" ht="12.75">
      <c r="D69" s="122"/>
      <c r="E69" s="48"/>
    </row>
    <row r="70" spans="4:5" s="2" customFormat="1" ht="12.75">
      <c r="D70" s="122"/>
      <c r="E70" s="48"/>
    </row>
    <row r="71" spans="4:5" s="2" customFormat="1" ht="12.75">
      <c r="D71" s="122"/>
      <c r="E71" s="48"/>
    </row>
    <row r="72" spans="4:5" s="2" customFormat="1" ht="12.75">
      <c r="D72" s="122"/>
      <c r="E72" s="48"/>
    </row>
    <row r="73" spans="4:5" s="2" customFormat="1" ht="12.75">
      <c r="D73" s="122"/>
      <c r="E73" s="48"/>
    </row>
    <row r="74" spans="4:5" s="2" customFormat="1" ht="12.75">
      <c r="D74" s="122"/>
      <c r="E74" s="48"/>
    </row>
    <row r="75" spans="4:5" s="2" customFormat="1" ht="12.75">
      <c r="D75" s="122"/>
      <c r="E75" s="48"/>
    </row>
    <row r="76" spans="4:5" s="2" customFormat="1" ht="12.75">
      <c r="D76" s="122"/>
      <c r="E76" s="48"/>
    </row>
    <row r="77" spans="4:5" s="2" customFormat="1" ht="12.75">
      <c r="D77" s="122"/>
      <c r="E77" s="48"/>
    </row>
    <row r="78" spans="4:5" s="2" customFormat="1" ht="12.75">
      <c r="D78" s="122"/>
      <c r="E78" s="48"/>
    </row>
    <row r="79" spans="4:5" s="2" customFormat="1" ht="12.75">
      <c r="D79" s="122"/>
      <c r="E79" s="48"/>
    </row>
    <row r="80" spans="4:5" s="2" customFormat="1" ht="12.75">
      <c r="D80" s="122"/>
      <c r="E80" s="48"/>
    </row>
    <row r="81" spans="4:5" s="2" customFormat="1" ht="12.75">
      <c r="D81" s="122"/>
      <c r="E81" s="48"/>
    </row>
    <row r="82" spans="4:5" s="2" customFormat="1" ht="12.75">
      <c r="D82" s="122"/>
      <c r="E82" s="48"/>
    </row>
    <row r="83" spans="4:5" s="2" customFormat="1" ht="12.75">
      <c r="D83" s="122"/>
      <c r="E83" s="48"/>
    </row>
    <row r="84" spans="4:5" s="2" customFormat="1" ht="12.75">
      <c r="D84" s="122"/>
      <c r="E84" s="48"/>
    </row>
    <row r="85" spans="4:5" s="2" customFormat="1" ht="12.75">
      <c r="D85" s="122"/>
      <c r="E85" s="48"/>
    </row>
    <row r="86" spans="4:5" s="2" customFormat="1" ht="12.75">
      <c r="D86" s="122"/>
      <c r="E86" s="48"/>
    </row>
    <row r="87" spans="4:5" s="2" customFormat="1" ht="12.75">
      <c r="D87" s="122"/>
      <c r="E87" s="48"/>
    </row>
    <row r="88" spans="4:5" s="2" customFormat="1" ht="12.75">
      <c r="D88" s="122"/>
      <c r="E88" s="48"/>
    </row>
    <row r="89" spans="4:5" s="2" customFormat="1" ht="12.75">
      <c r="D89" s="122"/>
      <c r="E89" s="48"/>
    </row>
    <row r="90" spans="4:5" s="2" customFormat="1" ht="12.75">
      <c r="D90" s="122"/>
      <c r="E90" s="48"/>
    </row>
    <row r="91" spans="4:5" s="2" customFormat="1" ht="12.75">
      <c r="D91" s="122"/>
      <c r="E91" s="48"/>
    </row>
    <row r="92" spans="4:5" s="2" customFormat="1" ht="12.75">
      <c r="D92" s="122"/>
      <c r="E92" s="48"/>
    </row>
    <row r="93" spans="4:5" s="2" customFormat="1" ht="12.75">
      <c r="D93" s="122"/>
      <c r="E93" s="48"/>
    </row>
    <row r="94" spans="4:5" s="2" customFormat="1" ht="12.75">
      <c r="D94" s="122"/>
      <c r="E94" s="48"/>
    </row>
    <row r="95" spans="4:5" s="2" customFormat="1" ht="12.75">
      <c r="D95" s="122"/>
      <c r="E95" s="48"/>
    </row>
    <row r="96" spans="4:5" s="2" customFormat="1" ht="12.75">
      <c r="D96" s="122"/>
      <c r="E96" s="48"/>
    </row>
    <row r="97" spans="4:5" s="2" customFormat="1" ht="12.75">
      <c r="D97" s="122"/>
      <c r="E97" s="48"/>
    </row>
    <row r="98" spans="4:5" s="2" customFormat="1" ht="12.75">
      <c r="D98" s="122"/>
      <c r="E98" s="48"/>
    </row>
    <row r="99" spans="4:5" s="2" customFormat="1" ht="12.75">
      <c r="D99" s="122"/>
      <c r="E99" s="48"/>
    </row>
    <row r="100" spans="4:5" s="2" customFormat="1" ht="12.75">
      <c r="D100" s="122"/>
      <c r="E100" s="48"/>
    </row>
    <row r="101" spans="4:5" s="2" customFormat="1" ht="12.75">
      <c r="D101" s="122"/>
      <c r="E101" s="48"/>
    </row>
    <row r="102" spans="4:5" s="2" customFormat="1" ht="12.75">
      <c r="D102" s="122"/>
      <c r="E102" s="48"/>
    </row>
    <row r="103" spans="4:5" s="2" customFormat="1" ht="12.75">
      <c r="D103" s="122"/>
      <c r="E103" s="48"/>
    </row>
    <row r="104" spans="4:5" s="2" customFormat="1" ht="12.75">
      <c r="D104" s="122"/>
      <c r="E104" s="48"/>
    </row>
    <row r="105" spans="4:5" s="2" customFormat="1" ht="12.75">
      <c r="D105" s="122"/>
      <c r="E105" s="48"/>
    </row>
    <row r="106" spans="4:5" s="2" customFormat="1" ht="12.75">
      <c r="D106" s="122"/>
      <c r="E106" s="48"/>
    </row>
    <row r="107" spans="4:5" s="2" customFormat="1" ht="12.75">
      <c r="D107" s="122"/>
      <c r="E107" s="48"/>
    </row>
    <row r="108" spans="4:5" s="2" customFormat="1" ht="12.75">
      <c r="D108" s="122"/>
      <c r="E108" s="48"/>
    </row>
    <row r="109" spans="4:5" s="2" customFormat="1" ht="12.75">
      <c r="D109" s="122"/>
      <c r="E109" s="48"/>
    </row>
    <row r="110" spans="4:5" s="2" customFormat="1" ht="12.75">
      <c r="D110" s="122"/>
      <c r="E110" s="48"/>
    </row>
    <row r="111" spans="4:5" s="2" customFormat="1" ht="12.75">
      <c r="D111" s="122"/>
      <c r="E111" s="48"/>
    </row>
    <row r="112" spans="4:5" s="2" customFormat="1" ht="12.75">
      <c r="D112" s="122"/>
      <c r="E112" s="48"/>
    </row>
    <row r="113" spans="4:5" s="2" customFormat="1" ht="12.75">
      <c r="D113" s="122"/>
      <c r="E113" s="48"/>
    </row>
    <row r="114" spans="4:5" s="2" customFormat="1" ht="12.75">
      <c r="D114" s="122"/>
      <c r="E114" s="48"/>
    </row>
    <row r="115" spans="4:5" s="2" customFormat="1" ht="12.75">
      <c r="D115" s="122"/>
      <c r="E115" s="48"/>
    </row>
    <row r="116" spans="4:5" s="2" customFormat="1" ht="12.75">
      <c r="D116" s="122"/>
      <c r="E116" s="48"/>
    </row>
    <row r="117" spans="4:5" s="2" customFormat="1" ht="12.75">
      <c r="D117" s="122"/>
      <c r="E117" s="48"/>
    </row>
    <row r="118" spans="4:5" s="2" customFormat="1" ht="12.75">
      <c r="D118" s="122"/>
      <c r="E118" s="48"/>
    </row>
    <row r="119" spans="4:5" s="2" customFormat="1" ht="12.75">
      <c r="D119" s="122"/>
      <c r="E119" s="48"/>
    </row>
    <row r="120" spans="4:5" s="2" customFormat="1" ht="12.75">
      <c r="D120" s="122"/>
      <c r="E120" s="48"/>
    </row>
    <row r="121" spans="4:5" s="2" customFormat="1" ht="12.75">
      <c r="D121" s="122"/>
      <c r="E121" s="48"/>
    </row>
    <row r="122" spans="4:5" s="2" customFormat="1" ht="12.75">
      <c r="D122" s="122"/>
      <c r="E122" s="48"/>
    </row>
    <row r="123" spans="4:5" s="2" customFormat="1" ht="12.75">
      <c r="D123" s="122"/>
      <c r="E123" s="48"/>
    </row>
    <row r="124" spans="4:5" s="2" customFormat="1" ht="12.75">
      <c r="D124" s="122"/>
      <c r="E124" s="48"/>
    </row>
    <row r="125" spans="4:5" s="2" customFormat="1" ht="12.75">
      <c r="D125" s="122"/>
      <c r="E125" s="48"/>
    </row>
    <row r="126" spans="4:5" s="2" customFormat="1" ht="12.75">
      <c r="D126" s="122"/>
      <c r="E126" s="48"/>
    </row>
    <row r="127" spans="4:5" s="2" customFormat="1" ht="12.75">
      <c r="D127" s="122"/>
      <c r="E127" s="48"/>
    </row>
    <row r="128" spans="4:5" s="2" customFormat="1" ht="12.75">
      <c r="D128" s="122"/>
      <c r="E128" s="48"/>
    </row>
    <row r="129" spans="4:5" s="2" customFormat="1" ht="12.75">
      <c r="D129" s="122"/>
      <c r="E129" s="48"/>
    </row>
    <row r="130" spans="4:5" s="2" customFormat="1" ht="12.75">
      <c r="D130" s="122"/>
      <c r="E130" s="48"/>
    </row>
    <row r="131" spans="4:5" s="2" customFormat="1" ht="12.75">
      <c r="D131" s="122"/>
      <c r="E131" s="48"/>
    </row>
    <row r="132" spans="4:5" s="2" customFormat="1" ht="12.75">
      <c r="D132" s="122"/>
      <c r="E132" s="48"/>
    </row>
    <row r="133" spans="4:5" s="2" customFormat="1" ht="12.75">
      <c r="D133" s="122"/>
      <c r="E133" s="48"/>
    </row>
    <row r="134" spans="4:5" s="2" customFormat="1" ht="12.75">
      <c r="D134" s="122"/>
      <c r="E134" s="48"/>
    </row>
    <row r="135" spans="4:5" s="2" customFormat="1" ht="12.75">
      <c r="D135" s="122"/>
      <c r="E135" s="48"/>
    </row>
    <row r="136" spans="4:5" s="2" customFormat="1" ht="12.75">
      <c r="D136" s="122"/>
      <c r="E136" s="48"/>
    </row>
    <row r="137" spans="4:5" s="2" customFormat="1" ht="12.75">
      <c r="D137" s="122"/>
      <c r="E137" s="48"/>
    </row>
    <row r="138" spans="4:5" s="2" customFormat="1" ht="12.75">
      <c r="D138" s="122"/>
      <c r="E138" s="48"/>
    </row>
    <row r="139" spans="4:5" s="2" customFormat="1" ht="12.75">
      <c r="D139" s="122"/>
      <c r="E139" s="48"/>
    </row>
    <row r="140" spans="4:5" s="2" customFormat="1" ht="12.75">
      <c r="D140" s="122"/>
      <c r="E140" s="48"/>
    </row>
    <row r="141" spans="4:5" s="2" customFormat="1" ht="12.75">
      <c r="D141" s="122"/>
      <c r="E141" s="48"/>
    </row>
    <row r="142" spans="4:5" s="2" customFormat="1" ht="12.75">
      <c r="D142" s="122"/>
      <c r="E142" s="48"/>
    </row>
    <row r="143" spans="4:5" s="2" customFormat="1" ht="12.75">
      <c r="D143" s="122"/>
      <c r="E143" s="48"/>
    </row>
    <row r="144" spans="4:5" s="2" customFormat="1" ht="12.75">
      <c r="D144" s="122"/>
      <c r="E144" s="48"/>
    </row>
    <row r="145" spans="4:5" s="2" customFormat="1" ht="12.75">
      <c r="D145" s="122"/>
      <c r="E145" s="48"/>
    </row>
    <row r="146" spans="4:5" s="2" customFormat="1" ht="12.75">
      <c r="D146" s="122"/>
      <c r="E146" s="48"/>
    </row>
    <row r="147" spans="4:5" s="2" customFormat="1" ht="12.75">
      <c r="D147" s="122"/>
      <c r="E147" s="48"/>
    </row>
    <row r="148" spans="4:5" s="2" customFormat="1" ht="12.75">
      <c r="D148" s="122"/>
      <c r="E148" s="48"/>
    </row>
    <row r="149" spans="4:5" s="2" customFormat="1" ht="12.75">
      <c r="D149" s="122"/>
      <c r="E149" s="48"/>
    </row>
    <row r="150" spans="4:5" s="2" customFormat="1" ht="12.75">
      <c r="D150" s="122"/>
      <c r="E150" s="48"/>
    </row>
    <row r="151" spans="4:5" s="2" customFormat="1" ht="12.75">
      <c r="D151" s="122"/>
      <c r="E151" s="48"/>
    </row>
    <row r="152" spans="4:5" s="2" customFormat="1" ht="12.75">
      <c r="D152" s="122"/>
      <c r="E152" s="48"/>
    </row>
    <row r="153" spans="4:5" s="2" customFormat="1" ht="12.75">
      <c r="D153" s="122"/>
      <c r="E153" s="48"/>
    </row>
    <row r="154" spans="4:5" s="2" customFormat="1" ht="12.75">
      <c r="D154" s="122"/>
      <c r="E154" s="48"/>
    </row>
    <row r="155" spans="4:5" s="2" customFormat="1" ht="12.75">
      <c r="D155" s="122"/>
      <c r="E155" s="48"/>
    </row>
    <row r="156" spans="4:5" s="2" customFormat="1" ht="12.75">
      <c r="D156" s="122"/>
      <c r="E156" s="48"/>
    </row>
  </sheetData>
  <sheetProtection/>
  <mergeCells count="2">
    <mergeCell ref="A4:A5"/>
    <mergeCell ref="B4:B5"/>
  </mergeCells>
  <printOptions/>
  <pageMargins left="0.64" right="0.16" top="1" bottom="0.44" header="0.5" footer="0.5"/>
  <pageSetup horizontalDpi="300" verticalDpi="300" orientation="portrait" paperSize="9" r:id="rId1"/>
  <headerFooter alignWithMargins="0">
    <oddHeader>&amp;L&amp;"Century Gothic,Bold"ILLYRIA GeoTechnologies Shpk.
NIPT:    K 81330018 U&amp;"Century Gothic,Regular"
PASQYRA E TE ARDHURAVE DHE SHPENZIMEVE ME 31 DHJETOR 2012
 (Bazuar ne klasifikimin e shpenzimeve sipas natyres)</oddHeader>
    <oddFooter>&amp;C&amp;P</oddFooter>
  </headerFooter>
  <ignoredErrors>
    <ignoredError sqref="A19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B6" sqref="B6:D39"/>
    </sheetView>
  </sheetViews>
  <sheetFormatPr defaultColWidth="9.140625" defaultRowHeight="12.75"/>
  <cols>
    <col min="1" max="1" width="5.00390625" style="0" customWidth="1"/>
    <col min="2" max="2" width="50.8515625" style="0" customWidth="1"/>
    <col min="3" max="3" width="17.28125" style="112" customWidth="1"/>
    <col min="4" max="4" width="16.57421875" style="0" customWidth="1"/>
    <col min="10" max="10" width="12.8515625" style="0" bestFit="1" customWidth="1"/>
  </cols>
  <sheetData>
    <row r="1" ht="14.25">
      <c r="B1" s="108"/>
    </row>
    <row r="2" ht="14.25">
      <c r="B2" s="108"/>
    </row>
    <row r="3" ht="13.5" thickBot="1"/>
    <row r="4" spans="1:4" s="2" customFormat="1" ht="27.75" customHeight="1" thickBot="1">
      <c r="A4" s="152" t="s">
        <v>179</v>
      </c>
      <c r="B4" s="153"/>
      <c r="C4" s="137" t="s">
        <v>163</v>
      </c>
      <c r="D4" s="81" t="s">
        <v>164</v>
      </c>
    </row>
    <row r="5" spans="1:4" s="2" customFormat="1" ht="15" thickBot="1">
      <c r="A5" s="152" t="s">
        <v>162</v>
      </c>
      <c r="B5" s="153"/>
      <c r="C5" s="138">
        <v>2012</v>
      </c>
      <c r="D5" s="80">
        <v>2011</v>
      </c>
    </row>
    <row r="6" spans="1:4" s="2" customFormat="1" ht="15.75">
      <c r="A6" s="82"/>
      <c r="B6" s="51" t="s">
        <v>165</v>
      </c>
      <c r="C6" s="139"/>
      <c r="D6" s="55">
        <v>0</v>
      </c>
    </row>
    <row r="7" spans="1:4" s="2" customFormat="1" ht="15.75">
      <c r="A7" s="83" t="s">
        <v>3</v>
      </c>
      <c r="B7" s="36" t="s">
        <v>180</v>
      </c>
      <c r="C7" s="116">
        <f>PASH!D25</f>
        <v>1509528</v>
      </c>
      <c r="D7" s="52">
        <f>PASH!E25</f>
        <v>3305146</v>
      </c>
    </row>
    <row r="8" spans="1:4" s="2" customFormat="1" ht="15.75">
      <c r="A8" s="83"/>
      <c r="B8" s="36" t="s">
        <v>181</v>
      </c>
      <c r="C8" s="116">
        <v>0</v>
      </c>
      <c r="D8" s="52">
        <v>0</v>
      </c>
    </row>
    <row r="9" spans="1:4" s="2" customFormat="1" ht="15.75">
      <c r="A9" s="83"/>
      <c r="B9" s="36" t="s">
        <v>185</v>
      </c>
      <c r="C9" s="116">
        <f>PASH!D13</f>
        <v>-742265</v>
      </c>
      <c r="D9" s="52">
        <v>-681588</v>
      </c>
    </row>
    <row r="10" spans="1:4" s="2" customFormat="1" ht="15.75">
      <c r="A10" s="83"/>
      <c r="B10" s="36" t="s">
        <v>186</v>
      </c>
      <c r="C10" s="116">
        <f>PASH!D22</f>
        <v>-243214</v>
      </c>
      <c r="D10" s="52">
        <f>PASH!E22</f>
        <v>-264971</v>
      </c>
    </row>
    <row r="11" spans="1:4" s="2" customFormat="1" ht="15.75">
      <c r="A11" s="83"/>
      <c r="B11" s="36" t="s">
        <v>187</v>
      </c>
      <c r="C11" s="116"/>
      <c r="D11" s="52"/>
    </row>
    <row r="12" spans="1:4" s="2" customFormat="1" ht="15.75">
      <c r="A12" s="83"/>
      <c r="B12" s="36" t="s">
        <v>182</v>
      </c>
      <c r="C12" s="114">
        <f>PASH!D21</f>
        <v>-1198122</v>
      </c>
      <c r="D12" s="34">
        <v>-827690</v>
      </c>
    </row>
    <row r="13" spans="1:4" s="2" customFormat="1" ht="15.75">
      <c r="A13" s="83"/>
      <c r="B13" s="36" t="s">
        <v>183</v>
      </c>
      <c r="C13" s="114">
        <f>-Bilanci!D12+Bilanci!E12+Bilanci!E13</f>
        <v>-3601968.04</v>
      </c>
      <c r="D13" s="34">
        <v>-8287973</v>
      </c>
    </row>
    <row r="14" spans="1:4" s="2" customFormat="1" ht="15.75">
      <c r="A14" s="83"/>
      <c r="B14" s="36" t="s">
        <v>184</v>
      </c>
      <c r="C14" s="114">
        <f>-Bilanci!D18+Bilanci!E18-20713</f>
        <v>-4240008</v>
      </c>
      <c r="D14" s="34">
        <v>-1520274</v>
      </c>
    </row>
    <row r="15" spans="1:4" s="2" customFormat="1" ht="15.75">
      <c r="A15" s="83"/>
      <c r="B15" s="36" t="s">
        <v>188</v>
      </c>
      <c r="C15" s="114">
        <f>Bilanci!D65-Bilanci!E65+Bilanci!D66-Bilanci!E66+Bilanci!D67-Bilanci!E67</f>
        <v>6635322</v>
      </c>
      <c r="D15" s="34">
        <v>3850438</v>
      </c>
    </row>
    <row r="16" spans="1:4" s="2" customFormat="1" ht="15.75">
      <c r="A16" s="83"/>
      <c r="B16" s="36" t="s">
        <v>189</v>
      </c>
      <c r="C16" s="114"/>
      <c r="D16" s="52"/>
    </row>
    <row r="17" spans="1:4" s="2" customFormat="1" ht="15.75">
      <c r="A17" s="83"/>
      <c r="B17" s="36" t="s">
        <v>190</v>
      </c>
      <c r="C17" s="114"/>
      <c r="D17" s="52"/>
    </row>
    <row r="18" spans="1:4" s="2" customFormat="1" ht="15.75">
      <c r="A18" s="83"/>
      <c r="B18" s="36" t="s">
        <v>191</v>
      </c>
      <c r="C18" s="116">
        <f>PASH!D26</f>
        <v>-269382.75</v>
      </c>
      <c r="D18" s="34">
        <v>-164907</v>
      </c>
    </row>
    <row r="19" spans="1:4" s="2" customFormat="1" ht="15.75">
      <c r="A19" s="83"/>
      <c r="B19" s="85" t="s">
        <v>166</v>
      </c>
      <c r="C19" s="116">
        <f>SUM(C7:C18)</f>
        <v>-2150109.789999999</v>
      </c>
      <c r="D19" s="52">
        <v>-4113246</v>
      </c>
    </row>
    <row r="20" spans="1:4" ht="12.75">
      <c r="A20" s="87"/>
      <c r="B20" s="86"/>
      <c r="C20" s="140"/>
      <c r="D20" s="87"/>
    </row>
    <row r="21" spans="1:4" s="2" customFormat="1" ht="15.75">
      <c r="A21" s="83"/>
      <c r="B21" s="36"/>
      <c r="C21" s="116"/>
      <c r="D21" s="52"/>
    </row>
    <row r="22" spans="1:4" s="2" customFormat="1" ht="15.75">
      <c r="A22" s="83" t="s">
        <v>36</v>
      </c>
      <c r="B22" s="32" t="s">
        <v>167</v>
      </c>
      <c r="C22" s="116">
        <v>0</v>
      </c>
      <c r="D22" s="52">
        <f>SUM(D23:D28)</f>
        <v>6666126</v>
      </c>
    </row>
    <row r="23" spans="1:4" s="2" customFormat="1" ht="15.75">
      <c r="A23" s="83"/>
      <c r="B23" s="36" t="s">
        <v>192</v>
      </c>
      <c r="C23" s="116"/>
      <c r="D23" s="52"/>
    </row>
    <row r="24" spans="1:4" s="2" customFormat="1" ht="15.75">
      <c r="A24" s="83"/>
      <c r="B24" s="36" t="s">
        <v>193</v>
      </c>
      <c r="C24" s="116"/>
      <c r="D24" s="34">
        <v>3333063</v>
      </c>
    </row>
    <row r="25" spans="1:10" s="2" customFormat="1" ht="15.75">
      <c r="A25" s="83"/>
      <c r="B25" s="36" t="s">
        <v>194</v>
      </c>
      <c r="C25" s="116"/>
      <c r="D25" s="52"/>
      <c r="J25" s="53"/>
    </row>
    <row r="26" spans="1:4" s="2" customFormat="1" ht="15.75">
      <c r="A26" s="83"/>
      <c r="B26" s="36" t="s">
        <v>195</v>
      </c>
      <c r="C26" s="116"/>
      <c r="D26" s="52"/>
    </row>
    <row r="27" spans="1:4" s="2" customFormat="1" ht="15.75">
      <c r="A27" s="83"/>
      <c r="B27" s="36" t="s">
        <v>168</v>
      </c>
      <c r="C27" s="116"/>
      <c r="D27" s="52"/>
    </row>
    <row r="28" spans="1:4" s="2" customFormat="1" ht="15.75">
      <c r="A28" s="83"/>
      <c r="B28" s="85" t="s">
        <v>169</v>
      </c>
      <c r="C28" s="116">
        <f>SUM(C23:C27)</f>
        <v>0</v>
      </c>
      <c r="D28" s="52">
        <f>D24</f>
        <v>3333063</v>
      </c>
    </row>
    <row r="29" spans="1:4" s="2" customFormat="1" ht="15.75">
      <c r="A29" s="83"/>
      <c r="B29" s="85"/>
      <c r="C29" s="116"/>
      <c r="D29" s="52"/>
    </row>
    <row r="30" spans="1:10" s="2" customFormat="1" ht="15.75">
      <c r="A30" s="83" t="s">
        <v>90</v>
      </c>
      <c r="B30" s="32" t="s">
        <v>170</v>
      </c>
      <c r="C30" s="116">
        <f>C35</f>
        <v>2179096</v>
      </c>
      <c r="D30" s="52">
        <f>SUM(D31:D35)</f>
        <v>0</v>
      </c>
      <c r="J30" s="53"/>
    </row>
    <row r="31" spans="1:10" s="2" customFormat="1" ht="15.75">
      <c r="A31" s="83"/>
      <c r="B31" s="36" t="s">
        <v>196</v>
      </c>
      <c r="C31" s="114"/>
      <c r="D31" s="52"/>
      <c r="J31" s="53"/>
    </row>
    <row r="32" spans="1:4" s="2" customFormat="1" ht="15.75">
      <c r="A32" s="83"/>
      <c r="B32" s="36" t="s">
        <v>197</v>
      </c>
      <c r="C32" s="116"/>
      <c r="D32" s="52"/>
    </row>
    <row r="33" spans="1:4" s="2" customFormat="1" ht="15.75">
      <c r="A33" s="83"/>
      <c r="B33" s="36" t="s">
        <v>198</v>
      </c>
      <c r="C33" s="116">
        <f>-Bilanci!D77+Bilanci!E77</f>
        <v>2179096</v>
      </c>
      <c r="D33" s="52"/>
    </row>
    <row r="34" spans="1:4" s="2" customFormat="1" ht="15.75">
      <c r="A34" s="83"/>
      <c r="B34" s="36" t="s">
        <v>171</v>
      </c>
      <c r="C34" s="116"/>
      <c r="D34" s="52"/>
    </row>
    <row r="35" spans="1:4" s="2" customFormat="1" ht="15.75">
      <c r="A35" s="83"/>
      <c r="B35" s="85" t="s">
        <v>172</v>
      </c>
      <c r="C35" s="116">
        <f>SUM(C31:C34)</f>
        <v>2179096</v>
      </c>
      <c r="D35" s="52"/>
    </row>
    <row r="36" spans="1:4" s="2" customFormat="1" ht="15.75">
      <c r="A36" s="83"/>
      <c r="B36" s="85"/>
      <c r="C36" s="116"/>
      <c r="D36" s="52"/>
    </row>
    <row r="37" spans="1:4" s="2" customFormat="1" ht="15.75">
      <c r="A37" s="83"/>
      <c r="B37" s="32" t="s">
        <v>173</v>
      </c>
      <c r="C37" s="116">
        <f>C19+C28+C35</f>
        <v>28986.210000000894</v>
      </c>
      <c r="D37" s="52">
        <v>-780183</v>
      </c>
    </row>
    <row r="38" spans="1:4" s="2" customFormat="1" ht="15.75">
      <c r="A38" s="83"/>
      <c r="B38" s="32" t="s">
        <v>174</v>
      </c>
      <c r="C38" s="116">
        <v>391107</v>
      </c>
      <c r="D38" s="52">
        <v>1171290</v>
      </c>
    </row>
    <row r="39" spans="1:4" s="2" customFormat="1" ht="16.5" thickBot="1">
      <c r="A39" s="84"/>
      <c r="B39" s="46" t="s">
        <v>175</v>
      </c>
      <c r="C39" s="141">
        <f>C38+C37</f>
        <v>420093.2100000009</v>
      </c>
      <c r="D39" s="56">
        <f>D38+D37</f>
        <v>391107</v>
      </c>
    </row>
    <row r="40" spans="3:4" s="2" customFormat="1" ht="12.75">
      <c r="C40" s="142"/>
      <c r="D40" s="53"/>
    </row>
    <row r="41" spans="3:4" s="2" customFormat="1" ht="12.75">
      <c r="C41" s="142"/>
      <c r="D41" s="53"/>
    </row>
    <row r="42" spans="3:10" s="2" customFormat="1" ht="12.75">
      <c r="C42" s="142">
        <f>C39-Bilanci!D5</f>
        <v>0.21000000089406967</v>
      </c>
      <c r="D42" s="53"/>
      <c r="J42" s="145"/>
    </row>
    <row r="43" spans="3:4" s="2" customFormat="1" ht="12.75">
      <c r="C43" s="142"/>
      <c r="D43" s="53"/>
    </row>
    <row r="44" s="2" customFormat="1" ht="12.75">
      <c r="C44" s="119"/>
    </row>
    <row r="45" s="2" customFormat="1" ht="12.75">
      <c r="C45" s="143"/>
    </row>
    <row r="46" s="2" customFormat="1" ht="12.75">
      <c r="C46" s="119"/>
    </row>
    <row r="47" s="2" customFormat="1" ht="12.75">
      <c r="C47" s="119"/>
    </row>
    <row r="48" s="2" customFormat="1" ht="12.75">
      <c r="C48" s="119"/>
    </row>
    <row r="49" s="2" customFormat="1" ht="12.75">
      <c r="C49" s="119"/>
    </row>
    <row r="50" s="2" customFormat="1" ht="12.75">
      <c r="C50" s="119"/>
    </row>
    <row r="51" s="2" customFormat="1" ht="12.75">
      <c r="C51" s="119"/>
    </row>
    <row r="52" s="2" customFormat="1" ht="12.75">
      <c r="C52" s="119"/>
    </row>
    <row r="53" s="2" customFormat="1" ht="12.75">
      <c r="C53" s="119"/>
    </row>
    <row r="54" s="2" customFormat="1" ht="12.75">
      <c r="C54" s="119"/>
    </row>
    <row r="55" s="2" customFormat="1" ht="12.75">
      <c r="C55" s="119"/>
    </row>
    <row r="56" s="2" customFormat="1" ht="12.75">
      <c r="C56" s="119"/>
    </row>
    <row r="57" s="2" customFormat="1" ht="12.75">
      <c r="C57" s="119"/>
    </row>
    <row r="58" s="2" customFormat="1" ht="12.75">
      <c r="C58" s="119"/>
    </row>
    <row r="59" s="2" customFormat="1" ht="12.75">
      <c r="C59" s="119"/>
    </row>
    <row r="60" s="2" customFormat="1" ht="12.75">
      <c r="C60" s="119"/>
    </row>
    <row r="61" s="2" customFormat="1" ht="12.75">
      <c r="C61" s="119"/>
    </row>
    <row r="62" s="2" customFormat="1" ht="12.75">
      <c r="C62" s="119"/>
    </row>
    <row r="63" s="2" customFormat="1" ht="12.75">
      <c r="C63" s="119"/>
    </row>
    <row r="64" s="2" customFormat="1" ht="12.75">
      <c r="C64" s="119"/>
    </row>
    <row r="65" s="2" customFormat="1" ht="12.75">
      <c r="C65" s="119"/>
    </row>
    <row r="66" s="2" customFormat="1" ht="12.75">
      <c r="C66" s="119"/>
    </row>
    <row r="67" s="2" customFormat="1" ht="12.75">
      <c r="C67" s="119"/>
    </row>
    <row r="68" s="2" customFormat="1" ht="12.75">
      <c r="C68" s="119"/>
    </row>
    <row r="69" s="2" customFormat="1" ht="12.75">
      <c r="C69" s="119"/>
    </row>
    <row r="70" s="2" customFormat="1" ht="12.75">
      <c r="C70" s="119"/>
    </row>
    <row r="71" s="2" customFormat="1" ht="12.75">
      <c r="C71" s="119"/>
    </row>
    <row r="72" s="2" customFormat="1" ht="12.75">
      <c r="C72" s="119"/>
    </row>
    <row r="73" s="2" customFormat="1" ht="12.75">
      <c r="C73" s="119"/>
    </row>
    <row r="74" s="2" customFormat="1" ht="12.75">
      <c r="C74" s="119"/>
    </row>
    <row r="75" s="2" customFormat="1" ht="12.75">
      <c r="C75" s="119"/>
    </row>
    <row r="76" s="2" customFormat="1" ht="12.75">
      <c r="C76" s="119"/>
    </row>
    <row r="77" s="2" customFormat="1" ht="12.75">
      <c r="C77" s="119"/>
    </row>
    <row r="78" s="2" customFormat="1" ht="12.75">
      <c r="C78" s="119"/>
    </row>
    <row r="79" s="2" customFormat="1" ht="12.75">
      <c r="C79" s="119"/>
    </row>
    <row r="80" s="2" customFormat="1" ht="12.75">
      <c r="C80" s="119"/>
    </row>
    <row r="81" s="2" customFormat="1" ht="12.75">
      <c r="C81" s="119"/>
    </row>
    <row r="82" s="2" customFormat="1" ht="12.75">
      <c r="C82" s="119"/>
    </row>
    <row r="83" s="2" customFormat="1" ht="12.75">
      <c r="C83" s="119"/>
    </row>
    <row r="84" s="2" customFormat="1" ht="12.75">
      <c r="C84" s="119"/>
    </row>
    <row r="85" s="2" customFormat="1" ht="12.75">
      <c r="C85" s="119"/>
    </row>
    <row r="86" s="2" customFormat="1" ht="12.75">
      <c r="C86" s="119"/>
    </row>
    <row r="87" s="2" customFormat="1" ht="12.75">
      <c r="C87" s="119"/>
    </row>
    <row r="88" s="2" customFormat="1" ht="12.75">
      <c r="C88" s="119"/>
    </row>
    <row r="89" s="2" customFormat="1" ht="12.75">
      <c r="C89" s="119"/>
    </row>
    <row r="90" s="2" customFormat="1" ht="12.75">
      <c r="C90" s="119"/>
    </row>
    <row r="91" s="2" customFormat="1" ht="12.75">
      <c r="C91" s="119"/>
    </row>
    <row r="92" s="2" customFormat="1" ht="12.75">
      <c r="C92" s="119"/>
    </row>
    <row r="93" s="2" customFormat="1" ht="12.75">
      <c r="C93" s="119"/>
    </row>
    <row r="94" s="2" customFormat="1" ht="12.75">
      <c r="C94" s="119"/>
    </row>
    <row r="95" s="2" customFormat="1" ht="12.75">
      <c r="C95" s="119"/>
    </row>
    <row r="96" s="2" customFormat="1" ht="12.75">
      <c r="C96" s="119"/>
    </row>
    <row r="97" s="2" customFormat="1" ht="12.75">
      <c r="C97" s="119"/>
    </row>
    <row r="98" s="2" customFormat="1" ht="12.75">
      <c r="C98" s="119"/>
    </row>
  </sheetData>
  <sheetProtection/>
  <mergeCells count="2">
    <mergeCell ref="A4:B4"/>
    <mergeCell ref="A5:B5"/>
  </mergeCells>
  <printOptions/>
  <pageMargins left="0.67" right="0.34" top="1" bottom="1" header="0.5" footer="0.5"/>
  <pageSetup horizontalDpi="300" verticalDpi="300" orientation="portrait" paperSize="9" r:id="rId1"/>
  <headerFooter alignWithMargins="0">
    <oddHeader>&amp;L&amp;"Century Gothic,Bold"ILLYRIA GeoTechnologies Shpk.
NIPT:   K 81330018 U&amp;"Century Gothic,Regular"
FLUKSET MONETARE ME 31 DHJETOR 2012
( Metoda Indirekte)</oddHeader>
    <oddFooter>&amp;C&amp;P</oddFooter>
  </headerFooter>
  <ignoredErrors>
    <ignoredError sqref="C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2" sqref="B12"/>
    </sheetView>
  </sheetViews>
  <sheetFormatPr defaultColWidth="9.140625" defaultRowHeight="12.75"/>
  <cols>
    <col min="1" max="1" width="36.57421875" style="0" customWidth="1"/>
    <col min="2" max="2" width="15.421875" style="0" customWidth="1"/>
    <col min="3" max="3" width="16.57421875" style="0" customWidth="1"/>
    <col min="4" max="4" width="14.140625" style="0" customWidth="1"/>
    <col min="5" max="5" width="17.8515625" style="0" customWidth="1"/>
    <col min="6" max="6" width="14.421875" style="0" customWidth="1"/>
    <col min="7" max="7" width="16.00390625" style="0" customWidth="1"/>
  </cols>
  <sheetData>
    <row r="1" spans="1:7" ht="21.75" customHeight="1">
      <c r="A1" s="154"/>
      <c r="B1" s="154"/>
      <c r="C1" s="154"/>
      <c r="D1" s="154"/>
      <c r="E1" s="154"/>
      <c r="F1" s="154"/>
      <c r="G1" s="154"/>
    </row>
    <row r="2" spans="1:7" ht="18.75" thickBot="1">
      <c r="A2" s="6"/>
      <c r="B2" s="3"/>
      <c r="C2" s="3"/>
      <c r="D2" s="3"/>
      <c r="E2" s="3"/>
      <c r="F2" s="3"/>
      <c r="G2" s="3"/>
    </row>
    <row r="3" spans="1:7" ht="35.25" customHeight="1" thickBot="1">
      <c r="A3" s="104"/>
      <c r="B3" s="105" t="s">
        <v>94</v>
      </c>
      <c r="C3" s="105" t="s">
        <v>95</v>
      </c>
      <c r="D3" s="105" t="s">
        <v>150</v>
      </c>
      <c r="E3" s="105" t="s">
        <v>151</v>
      </c>
      <c r="F3" s="105" t="s">
        <v>152</v>
      </c>
      <c r="G3" s="105" t="s">
        <v>153</v>
      </c>
    </row>
    <row r="4" spans="1:7" ht="15">
      <c r="A4" s="88" t="s">
        <v>177</v>
      </c>
      <c r="B4" s="89">
        <v>100000</v>
      </c>
      <c r="C4" s="89"/>
      <c r="D4" s="89"/>
      <c r="E4" s="89"/>
      <c r="F4" s="89">
        <v>1122682</v>
      </c>
      <c r="G4" s="90">
        <f>SUM(B4:F4)</f>
        <v>1222682</v>
      </c>
    </row>
    <row r="5" spans="1:7" ht="18" customHeight="1">
      <c r="A5" s="109" t="s">
        <v>154</v>
      </c>
      <c r="B5" s="92"/>
      <c r="C5" s="92"/>
      <c r="D5" s="92"/>
      <c r="E5" s="92"/>
      <c r="F5" s="92"/>
      <c r="G5" s="93">
        <f aca="true" t="shared" si="0" ref="G5:G10">SUM(B5:F5)</f>
        <v>0</v>
      </c>
    </row>
    <row r="6" spans="1:7" ht="15">
      <c r="A6" s="94" t="s">
        <v>155</v>
      </c>
      <c r="B6" s="95"/>
      <c r="C6" s="95"/>
      <c r="D6" s="95"/>
      <c r="E6" s="95"/>
      <c r="F6" s="95"/>
      <c r="G6" s="93">
        <f t="shared" si="0"/>
        <v>0</v>
      </c>
    </row>
    <row r="7" spans="1:7" ht="15">
      <c r="A7" s="91" t="s">
        <v>156</v>
      </c>
      <c r="B7" s="92"/>
      <c r="C7" s="92"/>
      <c r="D7" s="92"/>
      <c r="E7" s="92"/>
      <c r="F7" s="92">
        <v>2926774</v>
      </c>
      <c r="G7" s="93">
        <f t="shared" si="0"/>
        <v>2926774</v>
      </c>
    </row>
    <row r="8" spans="1:7" ht="15">
      <c r="A8" s="91" t="s">
        <v>157</v>
      </c>
      <c r="B8" s="92"/>
      <c r="C8" s="92"/>
      <c r="D8" s="92"/>
      <c r="E8" s="92"/>
      <c r="F8" s="92"/>
      <c r="G8" s="93">
        <f t="shared" si="0"/>
        <v>0</v>
      </c>
    </row>
    <row r="9" spans="1:7" ht="15">
      <c r="A9" s="91" t="s">
        <v>158</v>
      </c>
      <c r="B9" s="92"/>
      <c r="C9" s="92"/>
      <c r="D9" s="92"/>
      <c r="E9" s="92"/>
      <c r="F9" s="92"/>
      <c r="G9" s="93">
        <f t="shared" si="0"/>
        <v>0</v>
      </c>
    </row>
    <row r="10" spans="1:7" ht="15.75" thickBot="1">
      <c r="A10" s="96" t="s">
        <v>159</v>
      </c>
      <c r="B10" s="97"/>
      <c r="C10" s="97"/>
      <c r="D10" s="97"/>
      <c r="E10" s="97"/>
      <c r="F10" s="97"/>
      <c r="G10" s="144">
        <f t="shared" si="0"/>
        <v>0</v>
      </c>
    </row>
    <row r="11" spans="1:7" ht="15.75" thickBot="1">
      <c r="A11" s="101" t="s">
        <v>178</v>
      </c>
      <c r="B11" s="102">
        <f aca="true" t="shared" si="1" ref="B11:G11">SUM(B4:B10)</f>
        <v>100000</v>
      </c>
      <c r="C11" s="102">
        <f t="shared" si="1"/>
        <v>0</v>
      </c>
      <c r="D11" s="102">
        <f t="shared" si="1"/>
        <v>0</v>
      </c>
      <c r="E11" s="102">
        <f t="shared" si="1"/>
        <v>0</v>
      </c>
      <c r="F11" s="102">
        <f t="shared" si="1"/>
        <v>4049456</v>
      </c>
      <c r="G11" s="103">
        <f t="shared" si="1"/>
        <v>4149456</v>
      </c>
    </row>
    <row r="12" spans="1:7" ht="13.5" customHeight="1">
      <c r="A12" s="98"/>
      <c r="B12" s="99"/>
      <c r="C12" s="99"/>
      <c r="D12" s="99"/>
      <c r="E12" s="99"/>
      <c r="F12" s="99"/>
      <c r="G12" s="100">
        <f aca="true" t="shared" si="2" ref="G12:G17">B12+C12+D12+E12+F12</f>
        <v>0</v>
      </c>
    </row>
    <row r="13" spans="1:7" ht="18" customHeight="1">
      <c r="A13" s="91" t="s">
        <v>156</v>
      </c>
      <c r="B13" s="92"/>
      <c r="C13" s="92"/>
      <c r="D13" s="92"/>
      <c r="E13" s="92"/>
      <c r="F13" s="92">
        <f>PASH!D27</f>
        <v>1240145.25</v>
      </c>
      <c r="G13" s="93">
        <f t="shared" si="2"/>
        <v>1240145.25</v>
      </c>
    </row>
    <row r="14" spans="1:7" ht="15">
      <c r="A14" s="91" t="s">
        <v>157</v>
      </c>
      <c r="B14" s="92"/>
      <c r="C14" s="92"/>
      <c r="D14" s="92"/>
      <c r="E14" s="92"/>
      <c r="F14" s="92"/>
      <c r="G14" s="93">
        <f t="shared" si="2"/>
        <v>0</v>
      </c>
    </row>
    <row r="15" spans="1:7" ht="15">
      <c r="A15" s="91" t="s">
        <v>160</v>
      </c>
      <c r="B15" s="92"/>
      <c r="C15" s="92"/>
      <c r="D15" s="92"/>
      <c r="E15" s="92"/>
      <c r="F15" s="92"/>
      <c r="G15" s="93">
        <f t="shared" si="2"/>
        <v>0</v>
      </c>
    </row>
    <row r="16" spans="1:7" ht="15">
      <c r="A16" s="91"/>
      <c r="B16" s="92"/>
      <c r="C16" s="92"/>
      <c r="D16" s="92"/>
      <c r="E16" s="92"/>
      <c r="F16" s="92"/>
      <c r="G16" s="93">
        <f t="shared" si="2"/>
        <v>0</v>
      </c>
    </row>
    <row r="17" spans="1:7" ht="15.75" thickBot="1">
      <c r="A17" s="96" t="s">
        <v>161</v>
      </c>
      <c r="B17" s="97"/>
      <c r="C17" s="97"/>
      <c r="D17" s="97"/>
      <c r="E17" s="97"/>
      <c r="F17" s="97"/>
      <c r="G17" s="93">
        <f t="shared" si="2"/>
        <v>0</v>
      </c>
    </row>
    <row r="18" spans="1:7" ht="18" customHeight="1" thickBot="1">
      <c r="A18" s="101" t="s">
        <v>199</v>
      </c>
      <c r="B18" s="102">
        <f aca="true" t="shared" si="3" ref="B18:G18">SUM(B11:B17)</f>
        <v>100000</v>
      </c>
      <c r="C18" s="102">
        <f t="shared" si="3"/>
        <v>0</v>
      </c>
      <c r="D18" s="102">
        <f t="shared" si="3"/>
        <v>0</v>
      </c>
      <c r="E18" s="102">
        <f t="shared" si="3"/>
        <v>0</v>
      </c>
      <c r="F18" s="102">
        <f t="shared" si="3"/>
        <v>5289601.25</v>
      </c>
      <c r="G18" s="102">
        <f t="shared" si="3"/>
        <v>5389601.25</v>
      </c>
    </row>
    <row r="19" spans="1:7" ht="15.75">
      <c r="A19" s="7"/>
      <c r="B19" s="3"/>
      <c r="C19" s="3"/>
      <c r="D19" s="3"/>
      <c r="E19" s="3"/>
      <c r="F19" s="3"/>
      <c r="G19" s="3"/>
    </row>
  </sheetData>
  <sheetProtection/>
  <mergeCells count="1">
    <mergeCell ref="A1:G1"/>
  </mergeCells>
  <printOptions/>
  <pageMargins left="0.17" right="0.17" top="1.52" bottom="1" header="1.06" footer="0.5"/>
  <pageSetup horizontalDpi="300" verticalDpi="300" orientation="landscape" r:id="rId1"/>
  <headerFooter alignWithMargins="0">
    <oddHeader>&amp;L&amp;"Century Gothic,Bold"SHOQERIA : Illyria GeoTechnologies Shpk.
NIPT:            K 81330018 U
PASQYRAT FINANCIARE 2012
&amp;"Century Gothic,Regular"
PASQYRA E NDRYSHIMEVE NE KAPITALET E VETA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Citi</cp:lastModifiedBy>
  <cp:lastPrinted>2013-03-29T10:06:17Z</cp:lastPrinted>
  <dcterms:created xsi:type="dcterms:W3CDTF">2009-03-11T13:49:04Z</dcterms:created>
  <dcterms:modified xsi:type="dcterms:W3CDTF">2013-03-29T10:06:54Z</dcterms:modified>
  <cp:category/>
  <cp:version/>
  <cp:contentType/>
  <cp:contentStatus/>
</cp:coreProperties>
</file>