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280" windowHeight="7470" tabRatio="810" activeTab="0"/>
  </bookViews>
  <sheets>
    <sheet name="KAPAKU" sheetId="1" r:id="rId1"/>
    <sheet name="aktiv-pasivi" sheetId="2" r:id="rId2"/>
    <sheet name="PASH" sheetId="3" r:id="rId3"/>
    <sheet name="KAPITALET" sheetId="4" r:id="rId4"/>
    <sheet name="CASH FLOW" sheetId="5" r:id="rId5"/>
  </sheets>
  <definedNames/>
  <calcPr fullCalcOnLoad="1"/>
</workbook>
</file>

<file path=xl/sharedStrings.xml><?xml version="1.0" encoding="utf-8"?>
<sst xmlns="http://schemas.openxmlformats.org/spreadsheetml/2006/main" count="311" uniqueCount="284">
  <si>
    <t>Shenime</t>
  </si>
  <si>
    <t>1</t>
  </si>
  <si>
    <t>2</t>
  </si>
  <si>
    <t>3</t>
  </si>
  <si>
    <t>4</t>
  </si>
  <si>
    <t>5</t>
  </si>
  <si>
    <t>Shitjet neto</t>
  </si>
  <si>
    <t>Te ardhura te tjera nga veprimtarite e shfrytezimit</t>
  </si>
  <si>
    <t xml:space="preserve">Pasqyra e fluksit të parave – Metoda indirekte </t>
  </si>
  <si>
    <t xml:space="preserve">Fluksi i parave nga veprimtaritë e shfrytëzimit </t>
  </si>
  <si>
    <t xml:space="preserve">Fitimi para tatimit </t>
  </si>
  <si>
    <t xml:space="preserve">Rregullime për: </t>
  </si>
  <si>
    <t xml:space="preserve">Amortizimin  </t>
  </si>
  <si>
    <t xml:space="preserve">Humbje nga këmbimet valutore </t>
  </si>
  <si>
    <t xml:space="preserve">Të ardhura nga investimet </t>
  </si>
  <si>
    <t xml:space="preserve">Shpenzime për interesa </t>
  </si>
  <si>
    <t xml:space="preserve">Rritje/rënie në tepricën e kërkesave të arkëtueshme nga aktiviteti, si dhe kërkesave të arkëtueshme të tjera </t>
  </si>
  <si>
    <t xml:space="preserve">Rritje/rënie në tepricën inventarit </t>
  </si>
  <si>
    <t xml:space="preserve">Rritje/rënie në tepricën e detyrimeve, për t’u paguar nga aktiviteti </t>
  </si>
  <si>
    <t xml:space="preserve">Paratë e përftuara nga aktivitetet </t>
  </si>
  <si>
    <t xml:space="preserve">Interesi i paguar </t>
  </si>
  <si>
    <t xml:space="preserve">Paraja  neto nga aktivitetet e shfrytëzimit </t>
  </si>
  <si>
    <t xml:space="preserve">Fluksi i parave nga veprimtaritë investuese </t>
  </si>
  <si>
    <t xml:space="preserve">Blerja e shoqërisë së kontrolluar X minus paratë e arkëtuara </t>
  </si>
  <si>
    <t xml:space="preserve">Blerja e aktiveve afatgjata materiale </t>
  </si>
  <si>
    <t xml:space="preserve">Të ardhura nga shitja e pajisjeve </t>
  </si>
  <si>
    <t xml:space="preserve">Interesi i arkëtuar </t>
  </si>
  <si>
    <t xml:space="preserve">Paraja neto, e përdorur në aktivitetet investuese </t>
  </si>
  <si>
    <t xml:space="preserve">Fluksi i parave nga veprimtaritë financiare </t>
  </si>
  <si>
    <t xml:space="preserve">Të ardhura nga emetimi i kapitalit aksionar </t>
  </si>
  <si>
    <t xml:space="preserve">Të ardhura nga huamarrje afatgjata </t>
  </si>
  <si>
    <t xml:space="preserve">Pagesat e detyrimeve të qirasë financiare </t>
  </si>
  <si>
    <t xml:space="preserve">Dividendët e paguar </t>
  </si>
  <si>
    <t xml:space="preserve">Paraja neto e  përdorur në aktivitetet financiare  </t>
  </si>
  <si>
    <t xml:space="preserve">Rritja/rënia neto e mjeteve monetare </t>
  </si>
  <si>
    <t xml:space="preserve">Mjetet monetare në fillim të periudhës  kontabël </t>
  </si>
  <si>
    <t xml:space="preserve">Mjetet monetare në fund të periudhës kontabël </t>
  </si>
  <si>
    <t>Emertimi dhe Forma ligjore</t>
  </si>
  <si>
    <t>NIPT -i</t>
  </si>
  <si>
    <t>Adresa e Selise</t>
  </si>
  <si>
    <t>Tirane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</si>
  <si>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</si>
  <si>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</si>
  <si>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</si>
  <si>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</si>
  <si>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</si>
  <si>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</si>
  <si>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</si>
  <si>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</si>
  <si>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</si>
  <si>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</si>
  <si>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</si>
  <si>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</si>
  <si>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</si>
  <si>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</si>
  <si>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</si>
  <si>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</si>
  <si>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</si>
  <si>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Kapitali aksionar </t>
  </si>
  <si>
    <t xml:space="preserve">Primi i aksionit </t>
  </si>
  <si>
    <t xml:space="preserve">Aksione të thesarit </t>
  </si>
  <si>
    <t xml:space="preserve">Rezerva ligjore statusore </t>
  </si>
  <si>
    <t xml:space="preserve">Fitimi i pashpërndarë </t>
  </si>
  <si>
    <t xml:space="preserve">Totali </t>
  </si>
  <si>
    <t xml:space="preserve">Fitimi neto përperiudhën kontabël </t>
  </si>
  <si>
    <t xml:space="preserve">Rritje e rezervës së kapitalit </t>
  </si>
  <si>
    <t xml:space="preserve">Emetim i kapitalit aksionar </t>
  </si>
  <si>
    <t>Administratori</t>
  </si>
  <si>
    <t>" S I N A   98 "  Sh.p.k</t>
  </si>
  <si>
    <t>SHKOZE</t>
  </si>
  <si>
    <t>08.10.1998</t>
  </si>
  <si>
    <t>K 01321001 T</t>
  </si>
  <si>
    <t>Tel  042359514</t>
  </si>
  <si>
    <t>Kosto e punes</t>
  </si>
  <si>
    <t>Ekonomist i pergjithshem</t>
  </si>
  <si>
    <t>Bashkim Gazheli</t>
  </si>
  <si>
    <t>Shaban  SINA</t>
  </si>
  <si>
    <t>Nr.</t>
  </si>
  <si>
    <t>Nr</t>
  </si>
  <si>
    <t>Emertimi</t>
  </si>
  <si>
    <t xml:space="preserve"> SINA 98 " sh.p.k.</t>
  </si>
  <si>
    <t>Prodhim betone, inerte, punime me makineri etj.</t>
  </si>
  <si>
    <t>"SINA 98"SHPK</t>
  </si>
  <si>
    <t>Bilanci</t>
  </si>
  <si>
    <t>AKTIVET</t>
  </si>
  <si>
    <t>Aktivet  afatshkurtra</t>
  </si>
  <si>
    <t>1.1</t>
  </si>
  <si>
    <t>Mjetet monetare</t>
  </si>
  <si>
    <t>1.2</t>
  </si>
  <si>
    <t>Derivatet e aktiveve financiare per tregtim</t>
  </si>
  <si>
    <t>1.2.1</t>
  </si>
  <si>
    <t>Derivatet</t>
  </si>
  <si>
    <t>1.2.2</t>
  </si>
  <si>
    <t>Aktivet e mbajtura per tregtim</t>
  </si>
  <si>
    <t>Shuma 1.2</t>
  </si>
  <si>
    <t>1.3</t>
  </si>
  <si>
    <t>Aktive te tjera afatshkurtra financiare</t>
  </si>
  <si>
    <t>1.3.1</t>
  </si>
  <si>
    <t>Llogari / Kerkesa te arketueshme</t>
  </si>
  <si>
    <t>1.3.2</t>
  </si>
  <si>
    <t>Llogari / Kerkesa te tjera te arketueshme</t>
  </si>
  <si>
    <t>1.3.3</t>
  </si>
  <si>
    <t>Instrumente te tjera borxhi</t>
  </si>
  <si>
    <t>1.3.4</t>
  </si>
  <si>
    <t>Investime te tjera financiare</t>
  </si>
  <si>
    <t>Shuma 1.3</t>
  </si>
  <si>
    <t>1.4</t>
  </si>
  <si>
    <t>Inventari</t>
  </si>
  <si>
    <t>1.4.1</t>
  </si>
  <si>
    <t>Lendet e para</t>
  </si>
  <si>
    <t>1.4.2</t>
  </si>
  <si>
    <t>Prodhim ne proces</t>
  </si>
  <si>
    <t>1.4.3</t>
  </si>
  <si>
    <t>Produkte te gatshme</t>
  </si>
  <si>
    <t>1.4.4</t>
  </si>
  <si>
    <t>Mallra per rishitje</t>
  </si>
  <si>
    <t>1.4.5</t>
  </si>
  <si>
    <t>Parapagesat per furnizime</t>
  </si>
  <si>
    <t>Shuma 1.4</t>
  </si>
  <si>
    <t>1.5</t>
  </si>
  <si>
    <t>Aktive biologjike afatshkurtra</t>
  </si>
  <si>
    <t>1.6</t>
  </si>
  <si>
    <t>Aktivet afatgjata te mbajtura per shitje</t>
  </si>
  <si>
    <t>1.7</t>
  </si>
  <si>
    <t>Parapagimet dhe shpenzimet e shtyra</t>
  </si>
  <si>
    <t>TOTALI</t>
  </si>
  <si>
    <t>Aktivet afatgjata</t>
  </si>
  <si>
    <t>2.1</t>
  </si>
  <si>
    <t>Investimet financiare afatgjata</t>
  </si>
  <si>
    <t>2.1.1</t>
  </si>
  <si>
    <t>Aksione e pjesemarrje te tjera nga njesi te kontrolluara</t>
  </si>
  <si>
    <t>2.1.2</t>
  </si>
  <si>
    <t>Aksione dhe investime te tjera ne pjesemarrje</t>
  </si>
  <si>
    <t>2.1.3</t>
  </si>
  <si>
    <t>Aksione dhe letra te tjera me vlere</t>
  </si>
  <si>
    <t>2.1.4</t>
  </si>
  <si>
    <t>Llogari / Kerkesa te arketueshme afatgjata</t>
  </si>
  <si>
    <t>Shuma 2.1</t>
  </si>
  <si>
    <t>2.2</t>
  </si>
  <si>
    <t>Aktive afatgjata materiale</t>
  </si>
  <si>
    <t>2.2.1</t>
  </si>
  <si>
    <t>Toka</t>
  </si>
  <si>
    <t>2.2.2</t>
  </si>
  <si>
    <t>Ndertesa</t>
  </si>
  <si>
    <t>2.2.3</t>
  </si>
  <si>
    <t>2.2.4</t>
  </si>
  <si>
    <t>Aktive te tjera afatgjata materiale</t>
  </si>
  <si>
    <t>Shuma 2.2</t>
  </si>
  <si>
    <t>2.3</t>
  </si>
  <si>
    <t>Aktivet biologjike afatgjata</t>
  </si>
  <si>
    <t>2.4</t>
  </si>
  <si>
    <t>Aktivet afatgjata jomateriale</t>
  </si>
  <si>
    <t>2.4.1</t>
  </si>
  <si>
    <t>Emri i mire</t>
  </si>
  <si>
    <t>2.4.2</t>
  </si>
  <si>
    <t>Shpenzimet e zhvillimit</t>
  </si>
  <si>
    <t>2.4.3</t>
  </si>
  <si>
    <t>Aktive te tjera afatgjata jomateriale</t>
  </si>
  <si>
    <t>Shuma 2.4</t>
  </si>
  <si>
    <t>2.5</t>
  </si>
  <si>
    <t>Kapital aksionar i papaguar</t>
  </si>
  <si>
    <t>2.6</t>
  </si>
  <si>
    <t>Aktive te tjera afatgjata (ne proces)</t>
  </si>
  <si>
    <t>2.7</t>
  </si>
  <si>
    <t>Aktive te tjera te pacaktuara</t>
  </si>
  <si>
    <t>Totali i Aktiveve</t>
  </si>
  <si>
    <t>ADMINISTRATORI</t>
  </si>
  <si>
    <t>Shaban SINA</t>
  </si>
  <si>
    <t>PASIVET</t>
  </si>
  <si>
    <t>Detyrimet Afatshkurtra</t>
  </si>
  <si>
    <t>3.1</t>
  </si>
  <si>
    <t>Derivativet</t>
  </si>
  <si>
    <t>3.2</t>
  </si>
  <si>
    <t>Huamarrjet</t>
  </si>
  <si>
    <t>3.2.1</t>
  </si>
  <si>
    <t>Huat dhe obligacionet afatshkurtra</t>
  </si>
  <si>
    <t>3.2.2</t>
  </si>
  <si>
    <t>Kthimet / ripagesat e huave afatgjata</t>
  </si>
  <si>
    <t>3.2.3</t>
  </si>
  <si>
    <t>Bono te konvertueshme</t>
  </si>
  <si>
    <t>Shuma 3.2</t>
  </si>
  <si>
    <t>3.3</t>
  </si>
  <si>
    <t>Huat dhe parapagimet</t>
  </si>
  <si>
    <t>3.3.1</t>
  </si>
  <si>
    <t>Te pagueshme ndaj furnitoreve</t>
  </si>
  <si>
    <t>3.3.2</t>
  </si>
  <si>
    <t>Te pagueshme ndaj punonjesve</t>
  </si>
  <si>
    <t>3.3.3</t>
  </si>
  <si>
    <t>Detyrimet tatimore</t>
  </si>
  <si>
    <t>3.3.4</t>
  </si>
  <si>
    <t>Hua te tjera</t>
  </si>
  <si>
    <t>3.3.5</t>
  </si>
  <si>
    <t>Shuma 3.3</t>
  </si>
  <si>
    <t>3.4</t>
  </si>
  <si>
    <t>Grantet dhe te ardhurat e shtyra</t>
  </si>
  <si>
    <t>3.5</t>
  </si>
  <si>
    <t>Provizionet afatshkurtra</t>
  </si>
  <si>
    <t>Pasivet afatgjata</t>
  </si>
  <si>
    <t>4.1</t>
  </si>
  <si>
    <t>Huat afatgjata</t>
  </si>
  <si>
    <t>4.1.1</t>
  </si>
  <si>
    <t>Hua, bono dhe detyrime nga qiraja financiare</t>
  </si>
  <si>
    <t>4.1.2</t>
  </si>
  <si>
    <t>Shuma 4.1</t>
  </si>
  <si>
    <t>4.2</t>
  </si>
  <si>
    <t>Huamarrje te tjera afatgjata</t>
  </si>
  <si>
    <t>4.3</t>
  </si>
  <si>
    <t>Provizionet afatgjata</t>
  </si>
  <si>
    <t>4.4</t>
  </si>
  <si>
    <t>4.5</t>
  </si>
  <si>
    <t>Pasive te pacaktuara</t>
  </si>
  <si>
    <t>Kapitali</t>
  </si>
  <si>
    <t>5.1</t>
  </si>
  <si>
    <t>Aksione te pakices</t>
  </si>
  <si>
    <t>5.2</t>
  </si>
  <si>
    <t>Kapitali qe i perket aksionareve te shoqerise meme</t>
  </si>
  <si>
    <t>5.3</t>
  </si>
  <si>
    <t>Kapitali aksionar</t>
  </si>
  <si>
    <t>5.4</t>
  </si>
  <si>
    <t>Primi i aksionit</t>
  </si>
  <si>
    <t>5.5</t>
  </si>
  <si>
    <t>Njesite ose aksionet e thesarit</t>
  </si>
  <si>
    <t>5.6</t>
  </si>
  <si>
    <t>Rezerva</t>
  </si>
  <si>
    <t>5.6.1</t>
  </si>
  <si>
    <t>Rezerva statuore</t>
  </si>
  <si>
    <t>5.6.2</t>
  </si>
  <si>
    <t>Rezerva ligjore</t>
  </si>
  <si>
    <t>5.6.3</t>
  </si>
  <si>
    <t>Rezerva te tjera</t>
  </si>
  <si>
    <t>Shuma 5.6</t>
  </si>
  <si>
    <t>5.7</t>
  </si>
  <si>
    <t>Fitimet e pashperndara</t>
  </si>
  <si>
    <t>5.8</t>
  </si>
  <si>
    <t>Fitim / Humbja e vitit financiar</t>
  </si>
  <si>
    <t>Totali i Pasiveve</t>
  </si>
  <si>
    <t>Ndryshimet ne inventarin e produkteve te gateshme dhe produktit ne proçes</t>
  </si>
  <si>
    <t>Materiale te konsumuara</t>
  </si>
  <si>
    <t>Pagat e personelit</t>
  </si>
  <si>
    <t>Sigurimet shoqerore</t>
  </si>
  <si>
    <t>Amortizimi</t>
  </si>
  <si>
    <t>Fitimi(humbja) nga veprimtaria kryesore</t>
  </si>
  <si>
    <t>Te ardhura dhe shpenzime financiare nga njesite e kontrollit</t>
  </si>
  <si>
    <t>Te ardhura dhe shpenzime financiare nga pjesmarjet</t>
  </si>
  <si>
    <t>Te ardhura dhe shpenzime financiare nga:</t>
  </si>
  <si>
    <t>Investime te tjera financiare afatgjata</t>
  </si>
  <si>
    <t>Te tjera financiare</t>
  </si>
  <si>
    <t>Totali I te ardhurave dhe shpenzimeve financiare</t>
  </si>
  <si>
    <t>Te ardhura e shpenzime te pacaktuara</t>
  </si>
  <si>
    <t>Fitimi(humbja) para fitimit</t>
  </si>
  <si>
    <t>Shpenzimet e tatimit mbi fitimin</t>
  </si>
  <si>
    <t>Fitimi(humbja)neto e vitit financiar</t>
  </si>
  <si>
    <t xml:space="preserve">Tatimfitimi i paguar </t>
  </si>
  <si>
    <t xml:space="preserve">Dividendët e arkëtuar </t>
  </si>
  <si>
    <t xml:space="preserve">Ekonomist i pergjithshem </t>
  </si>
  <si>
    <t>Viti 2011</t>
  </si>
  <si>
    <t>Totali i shpenzimeve</t>
  </si>
  <si>
    <t xml:space="preserve">      Bashkim Gazheli</t>
  </si>
  <si>
    <t xml:space="preserve">     Shaban  SINA</t>
  </si>
  <si>
    <t xml:space="preserve">Te Ardhura &amp; Shpenzime  </t>
  </si>
  <si>
    <t>.</t>
  </si>
  <si>
    <t>Pozicioni më 31 dhjetor 2011</t>
  </si>
  <si>
    <t xml:space="preserve">       Bashkim Gazheli</t>
  </si>
  <si>
    <t xml:space="preserve">     Bashkim Gazheli</t>
  </si>
  <si>
    <t xml:space="preserve">        "SINA-98"SHPK</t>
  </si>
  <si>
    <t xml:space="preserve">        "SINA 98"SHPK</t>
  </si>
  <si>
    <t>Viti 2012</t>
  </si>
  <si>
    <t>Makineri e paisje</t>
  </si>
  <si>
    <t xml:space="preserve">Parapagime te arketuara </t>
  </si>
  <si>
    <t>Viti 2013</t>
  </si>
  <si>
    <t>Interesa   812740-1573=</t>
  </si>
  <si>
    <t>Fitimet(humbje)nga kursi i kembimit 787383-2438=</t>
  </si>
  <si>
    <t>Shpenzime te tjera   (657=2.732.044.42)</t>
  </si>
  <si>
    <t>Pozicioni më 31 dhjetor 2012</t>
  </si>
  <si>
    <t>Viti   2013</t>
  </si>
  <si>
    <t>01.01.2013</t>
  </si>
  <si>
    <t>31.12.2013</t>
  </si>
  <si>
    <t>25.03.2014</t>
  </si>
  <si>
    <t>Pozicioni më 31 dhjetor 2013</t>
  </si>
  <si>
    <t xml:space="preserve">                      Shaban SINA</t>
  </si>
  <si>
    <t xml:space="preserve">        Shaban SINA</t>
  </si>
  <si>
    <t xml:space="preserve">Fitimi neto për periudhën kontabël </t>
  </si>
  <si>
    <t>sina  98_al@yahoo.com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</si>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</sst>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??_);_(@_)"/>
    <numFmt numFmtId="173" formatCode="#,##0_);\-#,##0"/>
    <numFmt numFmtId="174" formatCode="0.0"/>
    <numFmt numFmtId="175" formatCode="_(* #,##0.0_);_(* \(#,##0.0\);_(* &quot;-&quot;??_);_(@_)"/>
    <numFmt numFmtId="176" formatCode="_(* #,##0.000_);_(* \(#,##0.000\);_(* &quot;-&quot;??_);_(@_)"/>
  </numFmts>
  <fonts count="78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4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26"/>
      <name val="Arial Narrow"/>
      <family val="2"/>
    </font>
    <font>
      <sz val="26"/>
      <name val="Arial"/>
      <family val="2"/>
    </font>
    <font>
      <b/>
      <sz val="9"/>
      <name val="Arial"/>
      <family val="2"/>
    </font>
    <font>
      <b/>
      <sz val="14.05"/>
      <color indexed="8"/>
      <name val="Times New Roman"/>
      <family val="1"/>
    </font>
    <font>
      <b/>
      <sz val="9.95"/>
      <color indexed="8"/>
      <name val="Arial"/>
      <family val="2"/>
    </font>
    <font>
      <b/>
      <sz val="8"/>
      <color indexed="8"/>
      <name val="Arial"/>
      <family val="2"/>
    </font>
    <font>
      <b/>
      <sz val="11.05"/>
      <color indexed="8"/>
      <name val="Arial"/>
      <family val="2"/>
    </font>
    <font>
      <sz val="8"/>
      <name val="Arial"/>
      <family val="2"/>
    </font>
    <font>
      <sz val="9.95"/>
      <color indexed="8"/>
      <name val="Arial"/>
      <family val="2"/>
    </font>
    <font>
      <b/>
      <sz val="10"/>
      <color indexed="8"/>
      <name val="MS Sans Serif"/>
      <family val="2"/>
    </font>
    <font>
      <i/>
      <sz val="9.95"/>
      <color indexed="8"/>
      <name val="Arial"/>
      <family val="2"/>
    </font>
    <font>
      <b/>
      <sz val="9.95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9.95"/>
      <name val="Arial"/>
      <family val="2"/>
    </font>
    <font>
      <b/>
      <sz val="13.9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MS Sans Serif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1"/>
      <color indexed="8"/>
      <name val="Arial"/>
      <family val="2"/>
    </font>
    <font>
      <sz val="11"/>
      <color indexed="8"/>
      <name val="MS Sans Serif"/>
      <family val="2"/>
    </font>
    <font>
      <b/>
      <sz val="11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vertical="top" wrapText="1"/>
    </xf>
    <xf numFmtId="172" fontId="6" fillId="0" borderId="0" xfId="42" applyNumberFormat="1" applyFont="1" applyBorder="1" applyAlignment="1">
      <alignment horizontal="center" vertical="top" wrapText="1"/>
    </xf>
    <xf numFmtId="172" fontId="6" fillId="0" borderId="0" xfId="42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72" fontId="0" fillId="0" borderId="18" xfId="42" applyNumberFormat="1" applyFont="1" applyBorder="1" applyAlignment="1">
      <alignment horizontal="center" vertical="top" wrapText="1"/>
    </xf>
    <xf numFmtId="172" fontId="0" fillId="0" borderId="18" xfId="42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left" vertical="center" wrapText="1"/>
    </xf>
    <xf numFmtId="0" fontId="0" fillId="33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43" fontId="58" fillId="0" borderId="0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172" fontId="58" fillId="0" borderId="18" xfId="42" applyNumberFormat="1" applyFont="1" applyFill="1" applyBorder="1" applyAlignment="1" applyProtection="1">
      <alignment/>
      <protection/>
    </xf>
    <xf numFmtId="0" fontId="14" fillId="0" borderId="18" xfId="0" applyFont="1" applyBorder="1" applyAlignment="1">
      <alignment vertical="center"/>
    </xf>
    <xf numFmtId="172" fontId="18" fillId="0" borderId="18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172" fontId="75" fillId="0" borderId="18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22" fillId="0" borderId="18" xfId="42" applyNumberFormat="1" applyFont="1" applyFill="1" applyBorder="1" applyAlignment="1">
      <alignment horizontal="right" vertical="center"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20" fillId="0" borderId="18" xfId="0" applyFont="1" applyBorder="1" applyAlignment="1">
      <alignment vertical="center" wrapText="1"/>
    </xf>
    <xf numFmtId="172" fontId="77" fillId="0" borderId="18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2" fillId="0" borderId="18" xfId="42" applyNumberFormat="1" applyFont="1" applyFill="1" applyBorder="1" applyAlignment="1" applyProtection="1">
      <alignment/>
      <protection/>
    </xf>
    <xf numFmtId="172" fontId="58" fillId="0" borderId="0" xfId="42" applyNumberFormat="1" applyFont="1" applyFill="1" applyBorder="1" applyAlignment="1" applyProtection="1">
      <alignment/>
      <protection/>
    </xf>
    <xf numFmtId="172" fontId="25" fillId="0" borderId="18" xfId="0" applyNumberFormat="1" applyFont="1" applyBorder="1" applyAlignment="1">
      <alignment horizontal="right" vertical="center"/>
    </xf>
    <xf numFmtId="43" fontId="58" fillId="0" borderId="18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172" fontId="8" fillId="0" borderId="18" xfId="42" applyNumberFormat="1" applyFont="1" applyFill="1" applyBorder="1" applyAlignment="1" applyProtection="1">
      <alignment/>
      <protection/>
    </xf>
    <xf numFmtId="172" fontId="18" fillId="0" borderId="18" xfId="42" applyNumberFormat="1" applyFont="1" applyFill="1" applyBorder="1" applyAlignment="1">
      <alignment horizontal="right" vertical="center"/>
    </xf>
    <xf numFmtId="172" fontId="18" fillId="0" borderId="18" xfId="42" applyNumberFormat="1" applyFont="1" applyBorder="1" applyAlignment="1">
      <alignment horizontal="right" vertical="center"/>
    </xf>
    <xf numFmtId="172" fontId="19" fillId="0" borderId="18" xfId="42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 vertical="center" wrapText="1"/>
    </xf>
    <xf numFmtId="172" fontId="18" fillId="0" borderId="18" xfId="42" applyNumberFormat="1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172" fontId="21" fillId="0" borderId="18" xfId="42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172" fontId="31" fillId="0" borderId="0" xfId="0" applyNumberFormat="1" applyFont="1" applyAlignment="1">
      <alignment/>
    </xf>
    <xf numFmtId="43" fontId="8" fillId="0" borderId="0" xfId="42" applyFont="1" applyFill="1" applyBorder="1" applyAlignment="1" applyProtection="1">
      <alignment/>
      <protection/>
    </xf>
    <xf numFmtId="172" fontId="25" fillId="0" borderId="18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172" fontId="24" fillId="0" borderId="18" xfId="42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43" fontId="27" fillId="0" borderId="0" xfId="42" applyNumberFormat="1" applyFont="1" applyFill="1" applyBorder="1" applyAlignment="1" applyProtection="1">
      <alignment/>
      <protection/>
    </xf>
    <xf numFmtId="0" fontId="29" fillId="0" borderId="19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19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172" fontId="76" fillId="0" borderId="18" xfId="42" applyNumberFormat="1" applyFon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32" fillId="0" borderId="18" xfId="0" applyFont="1" applyBorder="1" applyAlignment="1">
      <alignment vertical="center"/>
    </xf>
    <xf numFmtId="172" fontId="32" fillId="0" borderId="18" xfId="42" applyNumberFormat="1" applyFont="1" applyBorder="1" applyAlignment="1">
      <alignment horizontal="right" vertical="center"/>
    </xf>
    <xf numFmtId="0" fontId="33" fillId="0" borderId="18" xfId="0" applyNumberFormat="1" applyFont="1" applyFill="1" applyBorder="1" applyAlignment="1" applyProtection="1">
      <alignment/>
      <protection/>
    </xf>
    <xf numFmtId="172" fontId="33" fillId="0" borderId="18" xfId="42" applyNumberFormat="1" applyFont="1" applyFill="1" applyBorder="1" applyAlignment="1" applyProtection="1">
      <alignment/>
      <protection/>
    </xf>
    <xf numFmtId="0" fontId="32" fillId="0" borderId="18" xfId="0" applyFont="1" applyBorder="1" applyAlignment="1">
      <alignment horizontal="left" vertical="center" wrapText="1"/>
    </xf>
    <xf numFmtId="172" fontId="32" fillId="0" borderId="18" xfId="42" applyNumberFormat="1" applyFont="1" applyBorder="1" applyAlignment="1">
      <alignment horizontal="right" vertical="center"/>
    </xf>
    <xf numFmtId="172" fontId="32" fillId="0" borderId="18" xfId="42" applyNumberFormat="1" applyFont="1" applyFill="1" applyBorder="1" applyAlignment="1" applyProtection="1">
      <alignment/>
      <protection/>
    </xf>
    <xf numFmtId="0" fontId="32" fillId="0" borderId="18" xfId="0" applyFont="1" applyBorder="1" applyAlignment="1">
      <alignment horizontal="left" vertical="center"/>
    </xf>
    <xf numFmtId="0" fontId="32" fillId="0" borderId="18" xfId="0" applyFont="1" applyBorder="1" applyAlignment="1">
      <alignment vertical="center" wrapText="1"/>
    </xf>
    <xf numFmtId="172" fontId="22" fillId="0" borderId="18" xfId="42" applyNumberFormat="1" applyFont="1" applyBorder="1" applyAlignment="1">
      <alignment horizontal="right" vertical="center"/>
    </xf>
    <xf numFmtId="0" fontId="0" fillId="33" borderId="18" xfId="0" applyNumberFormat="1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172" fontId="5" fillId="0" borderId="18" xfId="42" applyNumberFormat="1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5" fillId="0" borderId="18" xfId="0" applyFont="1" applyBorder="1" applyAlignment="1">
      <alignment vertical="center" wrapText="1"/>
    </xf>
    <xf numFmtId="0" fontId="29" fillId="0" borderId="19" xfId="0" applyFont="1" applyBorder="1" applyAlignment="1">
      <alignment wrapText="1"/>
    </xf>
    <xf numFmtId="0" fontId="29" fillId="0" borderId="19" xfId="0" applyFont="1" applyBorder="1" applyAlignment="1">
      <alignment horizontal="left" wrapText="1"/>
    </xf>
    <xf numFmtId="0" fontId="29" fillId="0" borderId="19" xfId="0" applyFont="1" applyBorder="1" applyAlignment="1">
      <alignment horizontal="left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172" fontId="34" fillId="0" borderId="18" xfId="42" applyNumberFormat="1" applyFont="1" applyFill="1" applyBorder="1" applyAlignment="1" applyProtection="1">
      <alignment/>
      <protection/>
    </xf>
    <xf numFmtId="172" fontId="35" fillId="0" borderId="18" xfId="42" applyNumberFormat="1" applyFont="1" applyBorder="1" applyAlignment="1">
      <alignment vertical="center"/>
    </xf>
    <xf numFmtId="172" fontId="32" fillId="0" borderId="18" xfId="42" applyNumberFormat="1" applyFont="1" applyBorder="1" applyAlignment="1">
      <alignment vertical="center"/>
    </xf>
    <xf numFmtId="172" fontId="32" fillId="0" borderId="18" xfId="42" applyNumberFormat="1" applyFont="1" applyBorder="1" applyAlignment="1">
      <alignment horizontal="left" vertical="center" wrapText="1"/>
    </xf>
    <xf numFmtId="172" fontId="32" fillId="0" borderId="18" xfId="42" applyNumberFormat="1" applyFont="1" applyBorder="1" applyAlignment="1">
      <alignment vertical="center" wrapText="1"/>
    </xf>
    <xf numFmtId="172" fontId="35" fillId="0" borderId="18" xfId="42" applyNumberFormat="1" applyFont="1" applyBorder="1" applyAlignment="1">
      <alignment vertical="center"/>
    </xf>
    <xf numFmtId="172" fontId="28" fillId="0" borderId="0" xfId="0" applyNumberFormat="1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172" fontId="0" fillId="0" borderId="18" xfId="42" applyNumberFormat="1" applyFont="1" applyFill="1" applyBorder="1" applyAlignment="1" applyProtection="1">
      <alignment/>
      <protection/>
    </xf>
    <xf numFmtId="172" fontId="0" fillId="0" borderId="18" xfId="42" applyNumberFormat="1" applyFont="1" applyFill="1" applyBorder="1" applyAlignment="1" applyProtection="1">
      <alignment horizontal="center"/>
      <protection/>
    </xf>
    <xf numFmtId="172" fontId="5" fillId="0" borderId="18" xfId="42" applyNumberFormat="1" applyFont="1" applyFill="1" applyBorder="1" applyAlignment="1" applyProtection="1">
      <alignment horizontal="center"/>
      <protection/>
    </xf>
    <xf numFmtId="172" fontId="19" fillId="0" borderId="18" xfId="42" applyNumberFormat="1" applyFont="1" applyFill="1" applyBorder="1" applyAlignment="1" applyProtection="1">
      <alignment horizontal="center"/>
      <protection/>
    </xf>
    <xf numFmtId="172" fontId="19" fillId="0" borderId="18" xfId="0" applyNumberFormat="1" applyFont="1" applyFill="1" applyBorder="1" applyAlignment="1" applyProtection="1">
      <alignment horizontal="center"/>
      <protection/>
    </xf>
    <xf numFmtId="172" fontId="36" fillId="0" borderId="18" xfId="42" applyNumberFormat="1" applyFont="1" applyFill="1" applyBorder="1" applyAlignment="1" applyProtection="1">
      <alignment/>
      <protection/>
    </xf>
    <xf numFmtId="0" fontId="30" fillId="33" borderId="24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vertical="center"/>
    </xf>
    <xf numFmtId="172" fontId="29" fillId="0" borderId="25" xfId="42" applyNumberFormat="1" applyFont="1" applyBorder="1" applyAlignment="1">
      <alignment vertical="center"/>
    </xf>
    <xf numFmtId="172" fontId="29" fillId="0" borderId="25" xfId="42" applyNumberFormat="1" applyFont="1" applyBorder="1" applyAlignment="1">
      <alignment wrapText="1"/>
    </xf>
    <xf numFmtId="172" fontId="29" fillId="0" borderId="25" xfId="42" applyNumberFormat="1" applyFont="1" applyBorder="1" applyAlignment="1">
      <alignment horizontal="left" wrapText="1"/>
    </xf>
    <xf numFmtId="172" fontId="30" fillId="0" borderId="25" xfId="42" applyNumberFormat="1" applyFont="1" applyBorder="1" applyAlignment="1">
      <alignment vertical="center"/>
    </xf>
    <xf numFmtId="172" fontId="29" fillId="0" borderId="25" xfId="42" applyNumberFormat="1" applyFont="1" applyBorder="1" applyAlignment="1">
      <alignment horizontal="left" vertical="center" wrapText="1"/>
    </xf>
    <xf numFmtId="172" fontId="30" fillId="0" borderId="26" xfId="42" applyNumberFormat="1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2" fontId="4" fillId="0" borderId="18" xfId="42" applyNumberFormat="1" applyFont="1" applyFill="1" applyBorder="1" applyAlignment="1" applyProtection="1">
      <alignment/>
      <protection/>
    </xf>
    <xf numFmtId="172" fontId="5" fillId="0" borderId="0" xfId="42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0" fillId="0" borderId="0" xfId="0" applyFont="1" applyAlignment="1">
      <alignment/>
    </xf>
    <xf numFmtId="43" fontId="8" fillId="0" borderId="0" xfId="42" applyFont="1" applyFill="1" applyBorder="1" applyAlignment="1" applyProtection="1">
      <alignment horizontal="center"/>
      <protection/>
    </xf>
    <xf numFmtId="43" fontId="8" fillId="0" borderId="0" xfId="42" applyFont="1" applyFill="1" applyBorder="1" applyAlignment="1" applyProtection="1">
      <alignment horizontal="left"/>
      <protection/>
    </xf>
    <xf numFmtId="172" fontId="0" fillId="0" borderId="0" xfId="42" applyNumberFormat="1" applyFont="1" applyBorder="1" applyAlignment="1">
      <alignment horizontal="center" vertical="top" wrapText="1"/>
    </xf>
    <xf numFmtId="172" fontId="30" fillId="33" borderId="27" xfId="42" applyNumberFormat="1" applyFont="1" applyFill="1" applyBorder="1" applyAlignment="1">
      <alignment/>
    </xf>
    <xf numFmtId="172" fontId="29" fillId="0" borderId="27" xfId="44" applyNumberFormat="1" applyFont="1" applyBorder="1" applyAlignment="1">
      <alignment/>
    </xf>
    <xf numFmtId="172" fontId="29" fillId="33" borderId="27" xfId="42" applyNumberFormat="1" applyFont="1" applyFill="1" applyBorder="1" applyAlignment="1">
      <alignment/>
    </xf>
    <xf numFmtId="172" fontId="30" fillId="33" borderId="27" xfId="42" applyNumberFormat="1" applyFont="1" applyFill="1" applyBorder="1" applyAlignment="1">
      <alignment horizontal="right"/>
    </xf>
    <xf numFmtId="172" fontId="29" fillId="33" borderId="27" xfId="42" applyNumberFormat="1" applyFont="1" applyFill="1" applyBorder="1" applyAlignment="1">
      <alignment horizontal="right"/>
    </xf>
    <xf numFmtId="3" fontId="29" fillId="33" borderId="28" xfId="0" applyNumberFormat="1" applyFont="1" applyFill="1" applyBorder="1" applyAlignment="1">
      <alignment horizontal="right"/>
    </xf>
    <xf numFmtId="172" fontId="22" fillId="0" borderId="18" xfId="0" applyNumberFormat="1" applyFont="1" applyFill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46" fontId="2" fillId="0" borderId="0" xfId="0" applyNumberFormat="1" applyFont="1" applyBorder="1" applyAlignment="1">
      <alignment horizontal="center"/>
    </xf>
    <xf numFmtId="43" fontId="8" fillId="0" borderId="0" xfId="42" applyFont="1" applyFill="1" applyBorder="1" applyAlignment="1" applyProtection="1">
      <alignment horizontal="center"/>
      <protection/>
    </xf>
    <xf numFmtId="0" fontId="35" fillId="0" borderId="18" xfId="0" applyFont="1" applyBorder="1" applyAlignment="1">
      <alignment horizontal="center" vertical="center" wrapText="1"/>
    </xf>
    <xf numFmtId="43" fontId="37" fillId="0" borderId="0" xfId="42" applyFont="1" applyFill="1" applyBorder="1" applyAlignment="1" applyProtection="1">
      <alignment horizontal="center"/>
      <protection/>
    </xf>
    <xf numFmtId="43" fontId="24" fillId="0" borderId="0" xfId="42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wrapText="1"/>
      <protection/>
    </xf>
    <xf numFmtId="0" fontId="15" fillId="0" borderId="18" xfId="0" applyFont="1" applyBorder="1" applyAlignment="1">
      <alignment horizontal="center" vertical="center" wrapText="1"/>
    </xf>
    <xf numFmtId="0" fontId="17" fillId="0" borderId="18" xfId="0" applyNumberFormat="1" applyFont="1" applyFill="1" applyBorder="1" applyAlignment="1" applyProtection="1">
      <alignment horizontal="center" wrapText="1"/>
      <protection/>
    </xf>
    <xf numFmtId="43" fontId="16" fillId="0" borderId="18" xfId="42" applyFont="1" applyBorder="1" applyAlignment="1">
      <alignment horizontal="center" vertical="center" wrapText="1"/>
    </xf>
    <xf numFmtId="43" fontId="58" fillId="0" borderId="18" xfId="42" applyFont="1" applyFill="1" applyBorder="1" applyAlignment="1" applyProtection="1">
      <alignment horizontal="center" wrapText="1"/>
      <protection/>
    </xf>
    <xf numFmtId="0" fontId="15" fillId="0" borderId="18" xfId="0" applyFont="1" applyBorder="1" applyAlignment="1">
      <alignment horizontal="left" vertical="center" wrapText="1"/>
    </xf>
    <xf numFmtId="0" fontId="17" fillId="0" borderId="18" xfId="0" applyNumberFormat="1" applyFont="1" applyFill="1" applyBorder="1" applyAlignment="1" applyProtection="1">
      <alignment wrapText="1"/>
      <protection/>
    </xf>
    <xf numFmtId="43" fontId="37" fillId="0" borderId="0" xfId="42" applyFont="1" applyFill="1" applyBorder="1" applyAlignment="1" applyProtection="1">
      <alignment horizontal="left"/>
      <protection/>
    </xf>
    <xf numFmtId="0" fontId="26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2"/>
  <sheetViews>
    <sheetView tabSelected="1" zoomScalePageLayoutView="0" workbookViewId="0" topLeftCell="A25">
      <selection activeCell="M50" sqref="M50"/>
    </sheetView>
  </sheetViews>
  <sheetFormatPr defaultColWidth="8.8515625" defaultRowHeight="12.75"/>
  <cols>
    <col min="1" max="1" width="2.421875" style="1" customWidth="1"/>
    <col min="2" max="2" width="7.28125" style="1" customWidth="1"/>
    <col min="3" max="4" width="8.8515625" style="1" customWidth="1"/>
    <col min="5" max="5" width="12.140625" style="1" customWidth="1"/>
    <col min="6" max="9" width="8.8515625" style="1" customWidth="1"/>
    <col min="10" max="10" width="19.00390625" style="1" customWidth="1"/>
    <col min="11" max="16384" width="8.8515625" style="1" customWidth="1"/>
  </cols>
  <sheetData>
    <row r="2" spans="2:10" ht="13.5" thickBot="1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3"/>
      <c r="C3" s="4"/>
      <c r="D3" s="4"/>
      <c r="E3" s="4"/>
      <c r="F3" s="4"/>
      <c r="G3" s="4"/>
      <c r="H3" s="4"/>
      <c r="I3" s="4"/>
      <c r="J3" s="5"/>
    </row>
    <row r="4" spans="2:10" ht="15.75">
      <c r="B4" s="6"/>
      <c r="C4" s="152" t="s">
        <v>37</v>
      </c>
      <c r="D4" s="152"/>
      <c r="E4" s="152"/>
      <c r="F4" s="147" t="s">
        <v>68</v>
      </c>
      <c r="G4" s="147"/>
      <c r="H4" s="147"/>
      <c r="I4" s="147"/>
      <c r="J4" s="148"/>
    </row>
    <row r="5" spans="2:10" ht="15">
      <c r="B5" s="6"/>
      <c r="C5" s="149" t="s">
        <v>38</v>
      </c>
      <c r="D5" s="150"/>
      <c r="E5" s="151"/>
      <c r="F5" s="149" t="s">
        <v>71</v>
      </c>
      <c r="G5" s="150"/>
      <c r="H5" s="150"/>
      <c r="I5" s="150"/>
      <c r="J5" s="155"/>
    </row>
    <row r="6" spans="2:10" ht="15">
      <c r="B6" s="6"/>
      <c r="C6" s="149" t="s">
        <v>39</v>
      </c>
      <c r="D6" s="150"/>
      <c r="E6" s="151"/>
      <c r="F6" s="149" t="s">
        <v>69</v>
      </c>
      <c r="G6" s="150"/>
      <c r="H6" s="150"/>
      <c r="I6" s="150"/>
      <c r="J6" s="155"/>
    </row>
    <row r="7" spans="2:10" ht="15.75">
      <c r="B7" s="6"/>
      <c r="C7" s="152"/>
      <c r="D7" s="152"/>
      <c r="E7" s="152"/>
      <c r="F7" s="147" t="s">
        <v>40</v>
      </c>
      <c r="G7" s="147"/>
      <c r="H7" s="147"/>
      <c r="I7" s="147"/>
      <c r="J7" s="148"/>
    </row>
    <row r="8" spans="2:10" ht="15.75">
      <c r="B8" s="6"/>
      <c r="C8" s="149" t="s">
        <v>41</v>
      </c>
      <c r="D8" s="150"/>
      <c r="E8" s="151"/>
      <c r="F8" s="147" t="s">
        <v>70</v>
      </c>
      <c r="G8" s="147"/>
      <c r="H8" s="147"/>
      <c r="I8" s="147"/>
      <c r="J8" s="148"/>
    </row>
    <row r="9" spans="2:10" ht="15">
      <c r="B9" s="6"/>
      <c r="C9" s="149" t="s">
        <v>42</v>
      </c>
      <c r="D9" s="150"/>
      <c r="E9" s="151"/>
      <c r="F9" s="152">
        <v>20134</v>
      </c>
      <c r="G9" s="152"/>
      <c r="H9" s="152"/>
      <c r="I9" s="152"/>
      <c r="J9" s="153"/>
    </row>
    <row r="10" spans="2:10" ht="15.75">
      <c r="B10" s="6"/>
      <c r="C10" s="152"/>
      <c r="D10" s="152"/>
      <c r="E10" s="152"/>
      <c r="F10" s="147"/>
      <c r="G10" s="147"/>
      <c r="H10" s="147"/>
      <c r="I10" s="147"/>
      <c r="J10" s="148"/>
    </row>
    <row r="11" spans="2:10" ht="15">
      <c r="B11" s="6"/>
      <c r="C11" s="149" t="s">
        <v>43</v>
      </c>
      <c r="D11" s="150"/>
      <c r="E11" s="151"/>
      <c r="F11" s="152" t="s">
        <v>81</v>
      </c>
      <c r="G11" s="152"/>
      <c r="H11" s="152"/>
      <c r="I11" s="152"/>
      <c r="J11" s="153"/>
    </row>
    <row r="12" spans="2:10" ht="12.75">
      <c r="B12" s="7"/>
      <c r="C12" s="8"/>
      <c r="D12" s="8"/>
      <c r="E12" s="8"/>
      <c r="F12" s="9"/>
      <c r="G12" s="9"/>
      <c r="H12" s="9"/>
      <c r="I12" s="9"/>
      <c r="J12" s="10"/>
    </row>
    <row r="13" spans="2:10" ht="12.75">
      <c r="B13" s="7"/>
      <c r="C13" s="8"/>
      <c r="D13" s="8"/>
      <c r="E13" s="8"/>
      <c r="F13" s="8"/>
      <c r="G13" s="8"/>
      <c r="H13" s="8"/>
      <c r="I13" s="8"/>
      <c r="J13" s="11"/>
    </row>
    <row r="14" spans="2:10" ht="12.75">
      <c r="B14" s="7"/>
      <c r="C14" s="8"/>
      <c r="D14" s="8"/>
      <c r="E14" s="8"/>
      <c r="F14" s="8"/>
      <c r="G14" s="8"/>
      <c r="H14" s="8"/>
      <c r="I14" s="8"/>
      <c r="J14" s="11"/>
    </row>
    <row r="15" spans="2:10" ht="12.75">
      <c r="B15" s="7"/>
      <c r="C15" s="8"/>
      <c r="D15" s="8"/>
      <c r="E15" s="8"/>
      <c r="F15" s="8"/>
      <c r="G15" s="8"/>
      <c r="H15" s="8"/>
      <c r="I15" s="8"/>
      <c r="J15" s="11"/>
    </row>
    <row r="16" spans="2:10" ht="12.75">
      <c r="B16" s="7"/>
      <c r="C16" s="8"/>
      <c r="D16" s="8"/>
      <c r="E16" s="8"/>
      <c r="F16" s="8"/>
      <c r="G16" s="8"/>
      <c r="H16" s="8"/>
      <c r="I16" s="8"/>
      <c r="J16" s="11"/>
    </row>
    <row r="17" spans="2:10" ht="12.75">
      <c r="B17" s="7"/>
      <c r="C17" s="8"/>
      <c r="D17" s="8"/>
      <c r="E17" s="8"/>
      <c r="F17" s="8"/>
      <c r="G17" s="8"/>
      <c r="H17" s="8"/>
      <c r="I17" s="8"/>
      <c r="J17" s="11"/>
    </row>
    <row r="18" spans="2:10" ht="12.75">
      <c r="B18" s="7"/>
      <c r="C18" s="8"/>
      <c r="D18" s="8"/>
      <c r="E18" s="8"/>
      <c r="F18" s="8"/>
      <c r="G18" s="8"/>
      <c r="H18" s="8"/>
      <c r="I18" s="8"/>
      <c r="J18" s="11"/>
    </row>
    <row r="19" spans="2:10" ht="12.75">
      <c r="B19" s="7"/>
      <c r="C19" s="8"/>
      <c r="D19" s="8"/>
      <c r="E19" s="8"/>
      <c r="F19" s="8"/>
      <c r="G19" s="8"/>
      <c r="H19" s="8"/>
      <c r="I19" s="8"/>
      <c r="J19" s="11"/>
    </row>
    <row r="20" spans="2:10" ht="12.75">
      <c r="B20" s="7"/>
      <c r="C20" s="8"/>
      <c r="D20" s="8"/>
      <c r="E20" s="8"/>
      <c r="F20" s="8"/>
      <c r="G20" s="8"/>
      <c r="H20" s="8"/>
      <c r="I20" s="8"/>
      <c r="J20" s="11"/>
    </row>
    <row r="21" spans="2:10" ht="12.75">
      <c r="B21" s="7"/>
      <c r="C21" s="8"/>
      <c r="D21" s="8"/>
      <c r="E21" s="8"/>
      <c r="F21" s="8"/>
      <c r="G21" s="8"/>
      <c r="H21" s="8"/>
      <c r="I21" s="8"/>
      <c r="J21" s="11"/>
    </row>
    <row r="22" spans="2:10" ht="12.75">
      <c r="B22" s="7"/>
      <c r="C22" s="8"/>
      <c r="D22" s="8"/>
      <c r="E22" s="8"/>
      <c r="F22" s="8"/>
      <c r="G22" s="8"/>
      <c r="H22" s="8"/>
      <c r="I22" s="8"/>
      <c r="J22" s="11"/>
    </row>
    <row r="23" spans="2:10" ht="12.75">
      <c r="B23" s="7"/>
      <c r="C23" s="8"/>
      <c r="D23" s="8"/>
      <c r="E23" s="8"/>
      <c r="F23" s="8"/>
      <c r="G23" s="8"/>
      <c r="H23" s="8"/>
      <c r="I23" s="8"/>
      <c r="J23" s="11"/>
    </row>
    <row r="24" spans="2:10" ht="12.75">
      <c r="B24" s="7"/>
      <c r="C24" s="8"/>
      <c r="D24" s="8"/>
      <c r="E24" s="8"/>
      <c r="F24" s="8"/>
      <c r="G24" s="8"/>
      <c r="H24" s="8"/>
      <c r="I24" s="8"/>
      <c r="J24" s="11"/>
    </row>
    <row r="25" spans="2:10" ht="33.75">
      <c r="B25" s="156" t="s">
        <v>44</v>
      </c>
      <c r="C25" s="157"/>
      <c r="D25" s="157"/>
      <c r="E25" s="157"/>
      <c r="F25" s="157"/>
      <c r="G25" s="157"/>
      <c r="H25" s="157"/>
      <c r="I25" s="157"/>
      <c r="J25" s="158"/>
    </row>
    <row r="26" spans="2:10" ht="12.75">
      <c r="B26" s="164" t="s">
        <v>45</v>
      </c>
      <c r="C26" s="162"/>
      <c r="D26" s="162"/>
      <c r="E26" s="162"/>
      <c r="F26" s="162"/>
      <c r="G26" s="162"/>
      <c r="H26" s="162"/>
      <c r="I26" s="162"/>
      <c r="J26" s="165"/>
    </row>
    <row r="27" spans="2:10" ht="12.75">
      <c r="B27" s="164" t="s">
        <v>46</v>
      </c>
      <c r="C27" s="162"/>
      <c r="D27" s="162"/>
      <c r="E27" s="162"/>
      <c r="F27" s="162"/>
      <c r="G27" s="162"/>
      <c r="H27" s="162"/>
      <c r="I27" s="162"/>
      <c r="J27" s="165"/>
    </row>
    <row r="28" spans="2:10" ht="12.75">
      <c r="B28" s="7"/>
      <c r="C28" s="8"/>
      <c r="D28" s="8"/>
      <c r="E28" s="8"/>
      <c r="F28" s="8"/>
      <c r="G28" s="8"/>
      <c r="H28" s="8"/>
      <c r="I28" s="8"/>
      <c r="J28" s="11"/>
    </row>
    <row r="29" spans="2:10" ht="12.75">
      <c r="B29" s="7"/>
      <c r="C29" s="8"/>
      <c r="D29" s="8"/>
      <c r="E29" s="8"/>
      <c r="F29" s="8"/>
      <c r="G29" s="8"/>
      <c r="H29" s="8"/>
      <c r="I29" s="8"/>
      <c r="J29" s="11"/>
    </row>
    <row r="30" spans="2:10" ht="30.75" customHeight="1">
      <c r="B30" s="159" t="s">
        <v>274</v>
      </c>
      <c r="C30" s="160"/>
      <c r="D30" s="160"/>
      <c r="E30" s="160"/>
      <c r="F30" s="160"/>
      <c r="G30" s="160"/>
      <c r="H30" s="160"/>
      <c r="I30" s="160"/>
      <c r="J30" s="161"/>
    </row>
    <row r="31" spans="2:10" ht="12.75">
      <c r="B31" s="7"/>
      <c r="C31" s="8"/>
      <c r="D31" s="8"/>
      <c r="E31" s="8"/>
      <c r="F31" s="8"/>
      <c r="G31" s="8"/>
      <c r="H31" s="8"/>
      <c r="I31" s="8"/>
      <c r="J31" s="11"/>
    </row>
    <row r="32" spans="2:10" ht="12.75">
      <c r="B32" s="7"/>
      <c r="C32" s="8"/>
      <c r="D32" s="8"/>
      <c r="E32" s="8"/>
      <c r="F32" s="8"/>
      <c r="G32" s="8"/>
      <c r="H32" s="8"/>
      <c r="I32" s="8"/>
      <c r="J32" s="11"/>
    </row>
    <row r="33" spans="2:10" ht="12.75">
      <c r="B33" s="7"/>
      <c r="C33" s="8"/>
      <c r="D33" s="8"/>
      <c r="E33" s="8"/>
      <c r="F33" s="8"/>
      <c r="G33" s="8"/>
      <c r="H33" s="8"/>
      <c r="I33" s="8"/>
      <c r="J33" s="11"/>
    </row>
    <row r="34" spans="2:10" ht="12.75">
      <c r="B34" s="7"/>
      <c r="C34" s="8"/>
      <c r="D34" s="8"/>
      <c r="E34" s="8"/>
      <c r="F34" s="8"/>
      <c r="G34" s="8"/>
      <c r="H34" s="8"/>
      <c r="I34" s="8"/>
      <c r="J34" s="11"/>
    </row>
    <row r="35" spans="2:10" ht="12.75">
      <c r="B35" s="7"/>
      <c r="C35" s="8"/>
      <c r="D35" s="8"/>
      <c r="E35" s="8"/>
      <c r="F35" s="8"/>
      <c r="G35" s="8"/>
      <c r="H35" s="8"/>
      <c r="I35" s="8"/>
      <c r="J35" s="11"/>
    </row>
    <row r="36" spans="2:10" ht="12.75">
      <c r="B36" s="7"/>
      <c r="C36" s="8"/>
      <c r="D36" s="8"/>
      <c r="E36" s="8"/>
      <c r="F36" s="8"/>
      <c r="G36" s="8"/>
      <c r="H36" s="8"/>
      <c r="I36" s="8"/>
      <c r="J36" s="11"/>
    </row>
    <row r="37" spans="2:10" ht="12.75">
      <c r="B37" s="7"/>
      <c r="C37" s="8"/>
      <c r="D37" s="8"/>
      <c r="E37" s="8"/>
      <c r="F37" s="8"/>
      <c r="G37" s="8"/>
      <c r="H37" s="8"/>
      <c r="I37" s="8"/>
      <c r="J37" s="11"/>
    </row>
    <row r="38" spans="2:10" ht="12.75">
      <c r="B38" s="7"/>
      <c r="C38" s="8"/>
      <c r="D38" s="8"/>
      <c r="E38" s="8"/>
      <c r="F38" s="8"/>
      <c r="G38" s="8"/>
      <c r="H38" s="8"/>
      <c r="I38" s="8"/>
      <c r="J38" s="11"/>
    </row>
    <row r="39" spans="2:10" ht="12.75">
      <c r="B39" s="6"/>
      <c r="C39" s="13" t="s">
        <v>47</v>
      </c>
      <c r="D39" s="13"/>
      <c r="E39" s="13"/>
      <c r="F39" s="13"/>
      <c r="G39" s="13"/>
      <c r="H39" s="163" t="s">
        <v>48</v>
      </c>
      <c r="I39" s="163"/>
      <c r="J39" s="14"/>
    </row>
    <row r="40" spans="2:10" ht="12.75">
      <c r="B40" s="6"/>
      <c r="C40" s="13" t="s">
        <v>49</v>
      </c>
      <c r="D40" s="13"/>
      <c r="E40" s="13"/>
      <c r="F40" s="13"/>
      <c r="G40" s="13"/>
      <c r="H40" s="154" t="s">
        <v>50</v>
      </c>
      <c r="I40" s="154"/>
      <c r="J40" s="14"/>
    </row>
    <row r="41" spans="2:10" ht="12.75">
      <c r="B41" s="6"/>
      <c r="C41" s="13" t="s">
        <v>51</v>
      </c>
      <c r="D41" s="13"/>
      <c r="E41" s="13"/>
      <c r="F41" s="13"/>
      <c r="G41" s="13"/>
      <c r="H41" s="154" t="s">
        <v>52</v>
      </c>
      <c r="I41" s="154"/>
      <c r="J41" s="14"/>
    </row>
    <row r="42" spans="2:10" ht="12.75">
      <c r="B42" s="6"/>
      <c r="C42" s="13" t="s">
        <v>53</v>
      </c>
      <c r="D42" s="13"/>
      <c r="E42" s="13"/>
      <c r="F42" s="13"/>
      <c r="G42" s="13"/>
      <c r="H42" s="166" t="s">
        <v>52</v>
      </c>
      <c r="I42" s="166"/>
      <c r="J42" s="14"/>
    </row>
    <row r="43" spans="2:10" ht="12.75">
      <c r="B43" s="7"/>
      <c r="C43" s="8"/>
      <c r="D43" s="8"/>
      <c r="E43" s="8"/>
      <c r="F43" s="8"/>
      <c r="G43" s="8"/>
      <c r="H43" s="8"/>
      <c r="I43" s="8"/>
      <c r="J43" s="11"/>
    </row>
    <row r="44" spans="2:10" ht="15">
      <c r="B44" s="15"/>
      <c r="C44" s="13" t="s">
        <v>54</v>
      </c>
      <c r="D44" s="13"/>
      <c r="E44" s="13"/>
      <c r="F44" s="13"/>
      <c r="G44" s="12" t="s">
        <v>55</v>
      </c>
      <c r="H44" s="167" t="s">
        <v>275</v>
      </c>
      <c r="I44" s="162"/>
      <c r="J44" s="16"/>
    </row>
    <row r="45" spans="2:10" ht="15">
      <c r="B45" s="15"/>
      <c r="C45" s="13"/>
      <c r="D45" s="13"/>
      <c r="E45" s="13"/>
      <c r="F45" s="13"/>
      <c r="G45" s="12" t="s">
        <v>56</v>
      </c>
      <c r="H45" s="168" t="s">
        <v>276</v>
      </c>
      <c r="I45" s="162"/>
      <c r="J45" s="16"/>
    </row>
    <row r="46" spans="2:10" ht="15">
      <c r="B46" s="15"/>
      <c r="C46" s="13"/>
      <c r="D46" s="13"/>
      <c r="E46" s="13"/>
      <c r="F46" s="13"/>
      <c r="G46" s="12"/>
      <c r="H46" s="12"/>
      <c r="I46" s="12"/>
      <c r="J46" s="16"/>
    </row>
    <row r="47" spans="2:10" ht="15">
      <c r="B47" s="15"/>
      <c r="C47" s="13" t="s">
        <v>57</v>
      </c>
      <c r="D47" s="13"/>
      <c r="E47" s="13"/>
      <c r="F47" s="12"/>
      <c r="G47" s="13"/>
      <c r="H47" s="163" t="s">
        <v>277</v>
      </c>
      <c r="I47" s="163"/>
      <c r="J47" s="16"/>
    </row>
    <row r="48" spans="2:10" ht="15">
      <c r="B48" s="15"/>
      <c r="C48" s="13"/>
      <c r="D48" s="13"/>
      <c r="E48" s="13"/>
      <c r="F48" s="12"/>
      <c r="G48" s="13"/>
      <c r="H48" s="12"/>
      <c r="I48" s="12"/>
      <c r="J48" s="16"/>
    </row>
    <row r="49" spans="2:10" ht="15">
      <c r="B49" s="15"/>
      <c r="C49" s="13"/>
      <c r="D49" s="13"/>
      <c r="E49" s="30" t="s">
        <v>72</v>
      </c>
      <c r="F49" s="12"/>
      <c r="G49" s="13"/>
      <c r="H49" s="12"/>
      <c r="I49" s="12"/>
      <c r="J49" s="16"/>
    </row>
    <row r="50" spans="2:10" ht="15">
      <c r="B50" s="15"/>
      <c r="C50" s="13"/>
      <c r="D50" s="162" t="s">
        <v>282</v>
      </c>
      <c r="E50" s="162"/>
      <c r="F50" s="162"/>
      <c r="G50" s="13"/>
      <c r="H50" s="12"/>
      <c r="I50" s="12"/>
      <c r="J50" s="16"/>
    </row>
    <row r="51" spans="2:10" ht="15">
      <c r="B51" s="15"/>
      <c r="C51" s="13"/>
      <c r="D51" s="13"/>
      <c r="E51" s="13"/>
      <c r="F51" s="12"/>
      <c r="G51" s="13"/>
      <c r="H51" s="12"/>
      <c r="I51" s="12"/>
      <c r="J51" s="16"/>
    </row>
    <row r="52" spans="2:10" ht="13.5" thickBot="1">
      <c r="B52" s="17"/>
      <c r="C52" s="18"/>
      <c r="D52" s="18"/>
      <c r="E52" s="18"/>
      <c r="F52" s="18"/>
      <c r="G52" s="18"/>
      <c r="H52" s="18"/>
      <c r="I52" s="18"/>
      <c r="J52" s="19"/>
    </row>
  </sheetData>
  <sheetProtection/>
  <mergeCells count="28">
    <mergeCell ref="B30:J30"/>
    <mergeCell ref="D50:F50"/>
    <mergeCell ref="H47:I47"/>
    <mergeCell ref="B26:J26"/>
    <mergeCell ref="B27:J27"/>
    <mergeCell ref="H42:I42"/>
    <mergeCell ref="H44:I44"/>
    <mergeCell ref="H45:I45"/>
    <mergeCell ref="H39:I39"/>
    <mergeCell ref="H40:I40"/>
    <mergeCell ref="H41:I41"/>
    <mergeCell ref="F9:J9"/>
    <mergeCell ref="C4:E4"/>
    <mergeCell ref="F4:J4"/>
    <mergeCell ref="C5:E5"/>
    <mergeCell ref="F5:J5"/>
    <mergeCell ref="C6:E6"/>
    <mergeCell ref="F6:J6"/>
    <mergeCell ref="B25:J25"/>
    <mergeCell ref="C10:E10"/>
    <mergeCell ref="F10:J10"/>
    <mergeCell ref="C11:E11"/>
    <mergeCell ref="F11:J11"/>
    <mergeCell ref="C7:E7"/>
    <mergeCell ref="F7:J7"/>
    <mergeCell ref="C8:E8"/>
    <mergeCell ref="F8:J8"/>
    <mergeCell ref="C9:E9"/>
  </mergeCells>
  <printOptions/>
  <pageMargins left="0.75" right="0.45" top="0.31" bottom="0.55" header="0.3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10"/>
  <sheetViews>
    <sheetView zoomScalePageLayoutView="0" workbookViewId="0" topLeftCell="A61">
      <selection activeCell="K95" sqref="K95"/>
    </sheetView>
  </sheetViews>
  <sheetFormatPr defaultColWidth="9.140625" defaultRowHeight="12.75"/>
  <cols>
    <col min="1" max="1" width="6.421875" style="0" customWidth="1"/>
    <col min="2" max="2" width="9.140625" style="65" customWidth="1"/>
    <col min="3" max="3" width="39.140625" style="0" customWidth="1"/>
    <col min="4" max="4" width="8.57421875" style="0" customWidth="1"/>
    <col min="5" max="5" width="15.57421875" style="0" customWidth="1"/>
    <col min="6" max="6" width="17.140625" style="0" customWidth="1"/>
    <col min="7" max="7" width="0.13671875" style="0" customWidth="1"/>
  </cols>
  <sheetData>
    <row r="2" spans="2:7" ht="15">
      <c r="B2" s="63" t="s">
        <v>265</v>
      </c>
      <c r="C2" s="1"/>
      <c r="D2" s="1"/>
      <c r="E2" s="1"/>
      <c r="F2" s="32"/>
      <c r="G2" s="1"/>
    </row>
    <row r="3" spans="2:7" ht="18.75">
      <c r="B3" s="173" t="s">
        <v>83</v>
      </c>
      <c r="C3" s="173"/>
      <c r="D3" s="173"/>
      <c r="E3" s="173"/>
      <c r="F3" s="173"/>
      <c r="G3" s="173"/>
    </row>
    <row r="4" spans="2:7" ht="15">
      <c r="B4" s="64"/>
      <c r="C4" s="1"/>
      <c r="D4" s="1"/>
      <c r="E4" s="1"/>
      <c r="F4" s="32"/>
      <c r="G4" s="1"/>
    </row>
    <row r="5" spans="2:7" ht="12.75" customHeight="1">
      <c r="B5" s="174" t="s">
        <v>84</v>
      </c>
      <c r="C5" s="175"/>
      <c r="D5" s="176" t="s">
        <v>0</v>
      </c>
      <c r="E5" s="170">
        <v>2013</v>
      </c>
      <c r="F5" s="178" t="s">
        <v>266</v>
      </c>
      <c r="G5" s="178" t="s">
        <v>255</v>
      </c>
    </row>
    <row r="6" spans="2:7" ht="12.75" customHeight="1">
      <c r="B6" s="175"/>
      <c r="C6" s="175"/>
      <c r="D6" s="177"/>
      <c r="E6" s="170"/>
      <c r="F6" s="179"/>
      <c r="G6" s="178"/>
    </row>
    <row r="7" spans="2:7" ht="15">
      <c r="B7" s="128" t="s">
        <v>1</v>
      </c>
      <c r="C7" s="33" t="s">
        <v>85</v>
      </c>
      <c r="D7" s="34"/>
      <c r="E7" s="114"/>
      <c r="F7" s="35"/>
      <c r="G7" s="35"/>
    </row>
    <row r="8" spans="2:7" ht="12.75">
      <c r="B8" s="128" t="s">
        <v>86</v>
      </c>
      <c r="C8" s="36" t="s">
        <v>87</v>
      </c>
      <c r="D8" s="81">
        <v>1</v>
      </c>
      <c r="E8" s="115">
        <f>2319010.06+58763140.59+5107.97+5193349.11</f>
        <v>66280607.730000004</v>
      </c>
      <c r="F8" s="37">
        <v>2448475</v>
      </c>
      <c r="G8" s="37">
        <v>25231892</v>
      </c>
    </row>
    <row r="9" spans="2:7" ht="15">
      <c r="B9" s="128" t="s">
        <v>88</v>
      </c>
      <c r="C9" s="36" t="s">
        <v>89</v>
      </c>
      <c r="D9" s="81"/>
      <c r="E9" s="115"/>
      <c r="F9" s="35"/>
      <c r="G9" s="35"/>
    </row>
    <row r="10" spans="2:7" ht="15">
      <c r="B10" s="128" t="s">
        <v>90</v>
      </c>
      <c r="C10" s="38" t="s">
        <v>91</v>
      </c>
      <c r="D10" s="81"/>
      <c r="E10" s="115"/>
      <c r="F10" s="35"/>
      <c r="G10" s="35"/>
    </row>
    <row r="11" spans="2:7" ht="15">
      <c r="B11" s="128" t="s">
        <v>92</v>
      </c>
      <c r="C11" s="38" t="s">
        <v>93</v>
      </c>
      <c r="D11" s="81"/>
      <c r="E11" s="115"/>
      <c r="F11" s="35"/>
      <c r="G11" s="35"/>
    </row>
    <row r="12" spans="2:7" ht="12.75">
      <c r="B12" s="81"/>
      <c r="C12" s="36" t="s">
        <v>94</v>
      </c>
      <c r="D12" s="81"/>
      <c r="E12" s="115"/>
      <c r="F12" s="37">
        <f>SUM(F8:F11)</f>
        <v>2448475</v>
      </c>
      <c r="G12" s="37">
        <f>SUM(G8:G11)</f>
        <v>25231892</v>
      </c>
    </row>
    <row r="13" spans="2:7" ht="15">
      <c r="B13" s="128" t="s">
        <v>95</v>
      </c>
      <c r="C13" s="36" t="s">
        <v>96</v>
      </c>
      <c r="D13" s="81"/>
      <c r="E13" s="115"/>
      <c r="F13" s="35"/>
      <c r="G13" s="35"/>
    </row>
    <row r="14" spans="2:7" ht="15">
      <c r="B14" s="128" t="s">
        <v>97</v>
      </c>
      <c r="C14" s="38" t="s">
        <v>98</v>
      </c>
      <c r="D14" s="81">
        <v>2</v>
      </c>
      <c r="E14" s="115">
        <v>960596698.54</v>
      </c>
      <c r="F14" s="35">
        <v>836455158</v>
      </c>
      <c r="G14" s="35">
        <v>761093670</v>
      </c>
    </row>
    <row r="15" spans="2:7" ht="15">
      <c r="B15" s="128" t="s">
        <v>99</v>
      </c>
      <c r="C15" s="38" t="s">
        <v>100</v>
      </c>
      <c r="D15" s="81">
        <v>3</v>
      </c>
      <c r="E15" s="115">
        <v>650497.91</v>
      </c>
      <c r="F15" s="35">
        <v>561876</v>
      </c>
      <c r="G15" s="35"/>
    </row>
    <row r="16" spans="2:7" ht="15">
      <c r="B16" s="128" t="s">
        <v>101</v>
      </c>
      <c r="C16" s="38" t="s">
        <v>102</v>
      </c>
      <c r="D16" s="81"/>
      <c r="E16" s="115"/>
      <c r="F16" s="80"/>
      <c r="G16" s="35"/>
    </row>
    <row r="17" spans="2:7" ht="15">
      <c r="B17" s="128" t="s">
        <v>103</v>
      </c>
      <c r="C17" s="38" t="s">
        <v>104</v>
      </c>
      <c r="D17" s="81"/>
      <c r="E17" s="115"/>
      <c r="F17" s="35"/>
      <c r="G17" s="35"/>
    </row>
    <row r="18" spans="2:7" ht="12.75">
      <c r="B18" s="81"/>
      <c r="C18" s="36" t="s">
        <v>105</v>
      </c>
      <c r="D18" s="81"/>
      <c r="E18" s="115"/>
      <c r="F18" s="40">
        <f>SUM(F14:F17)</f>
        <v>837017034</v>
      </c>
      <c r="G18" s="40">
        <f>SUM(G14:G17)</f>
        <v>761093670</v>
      </c>
    </row>
    <row r="19" spans="2:7" ht="15">
      <c r="B19" s="128" t="s">
        <v>106</v>
      </c>
      <c r="C19" s="36" t="s">
        <v>107</v>
      </c>
      <c r="D19" s="81"/>
      <c r="E19" s="115"/>
      <c r="F19" s="35">
        <f>8385116+12093624</f>
        <v>20478740</v>
      </c>
      <c r="G19" s="35">
        <f>6965204+7269365</f>
        <v>14234569</v>
      </c>
    </row>
    <row r="20" spans="2:7" ht="12.75">
      <c r="B20" s="128" t="s">
        <v>108</v>
      </c>
      <c r="C20" s="38" t="s">
        <v>109</v>
      </c>
      <c r="D20" s="81">
        <v>4</v>
      </c>
      <c r="E20" s="115">
        <f>6032348.33+2123105.56</f>
        <v>8155453.890000001</v>
      </c>
      <c r="F20" s="37"/>
      <c r="G20" s="37"/>
    </row>
    <row r="21" spans="2:7" ht="15">
      <c r="B21" s="128" t="s">
        <v>110</v>
      </c>
      <c r="C21" s="38" t="s">
        <v>111</v>
      </c>
      <c r="D21" s="81">
        <v>5</v>
      </c>
      <c r="E21" s="115">
        <v>18675944.86</v>
      </c>
      <c r="F21" s="35"/>
      <c r="G21" s="35"/>
    </row>
    <row r="22" spans="2:7" ht="15">
      <c r="B22" s="128" t="s">
        <v>112</v>
      </c>
      <c r="C22" s="38" t="s">
        <v>113</v>
      </c>
      <c r="D22" s="81"/>
      <c r="E22" s="115"/>
      <c r="F22" s="35"/>
      <c r="G22" s="35"/>
    </row>
    <row r="23" spans="2:7" ht="15">
      <c r="B23" s="128" t="s">
        <v>114</v>
      </c>
      <c r="C23" s="38" t="s">
        <v>115</v>
      </c>
      <c r="D23" s="81"/>
      <c r="E23" s="115"/>
      <c r="F23" s="35"/>
      <c r="G23" s="35"/>
    </row>
    <row r="24" spans="2:7" ht="15">
      <c r="B24" s="128" t="s">
        <v>116</v>
      </c>
      <c r="C24" s="38" t="s">
        <v>117</v>
      </c>
      <c r="D24" s="81"/>
      <c r="E24" s="115"/>
      <c r="F24" s="35"/>
      <c r="G24" s="35"/>
    </row>
    <row r="25" spans="2:7" ht="12.75">
      <c r="B25" s="81"/>
      <c r="C25" s="36" t="s">
        <v>118</v>
      </c>
      <c r="D25" s="81"/>
      <c r="E25" s="115"/>
      <c r="F25" s="40">
        <f>SUM(F19:F24)</f>
        <v>20478740</v>
      </c>
      <c r="G25" s="40">
        <f>SUM(G19:G24)</f>
        <v>14234569</v>
      </c>
    </row>
    <row r="26" spans="2:7" ht="15">
      <c r="B26" s="128" t="s">
        <v>119</v>
      </c>
      <c r="C26" s="36" t="s">
        <v>120</v>
      </c>
      <c r="D26" s="81"/>
      <c r="E26" s="115"/>
      <c r="F26" s="35"/>
      <c r="G26" s="35"/>
    </row>
    <row r="27" spans="2:7" ht="15">
      <c r="B27" s="128" t="s">
        <v>121</v>
      </c>
      <c r="C27" s="36" t="s">
        <v>122</v>
      </c>
      <c r="D27" s="81"/>
      <c r="E27" s="115"/>
      <c r="F27" s="35"/>
      <c r="G27" s="35"/>
    </row>
    <row r="28" spans="2:7" ht="15">
      <c r="B28" s="128" t="s">
        <v>123</v>
      </c>
      <c r="C28" s="36" t="s">
        <v>124</v>
      </c>
      <c r="D28" s="81"/>
      <c r="E28" s="115"/>
      <c r="F28" s="35"/>
      <c r="G28" s="35"/>
    </row>
    <row r="29" spans="2:7" ht="15">
      <c r="B29" s="129" t="s">
        <v>125</v>
      </c>
      <c r="C29" s="34"/>
      <c r="D29" s="81"/>
      <c r="E29" s="116">
        <f>SUM(E8:E28)</f>
        <v>1054359202.93</v>
      </c>
      <c r="F29" s="41">
        <f>F12+F18+F25</f>
        <v>859944249</v>
      </c>
      <c r="G29" s="41">
        <f>SUM(G20:G28)</f>
        <v>14234569</v>
      </c>
    </row>
    <row r="30" spans="2:7" ht="15">
      <c r="B30" s="128" t="s">
        <v>2</v>
      </c>
      <c r="C30" s="42" t="s">
        <v>126</v>
      </c>
      <c r="D30" s="81"/>
      <c r="E30" s="115"/>
      <c r="F30" s="35"/>
      <c r="G30" s="35"/>
    </row>
    <row r="31" spans="2:7" ht="15">
      <c r="B31" s="128" t="s">
        <v>127</v>
      </c>
      <c r="C31" s="36" t="s">
        <v>128</v>
      </c>
      <c r="D31" s="81"/>
      <c r="E31" s="115"/>
      <c r="F31" s="35"/>
      <c r="G31" s="35"/>
    </row>
    <row r="32" spans="2:7" ht="22.5" customHeight="1">
      <c r="B32" s="128" t="s">
        <v>129</v>
      </c>
      <c r="C32" s="43" t="s">
        <v>130</v>
      </c>
      <c r="D32" s="81"/>
      <c r="E32" s="115"/>
      <c r="F32" s="35"/>
      <c r="G32" s="35"/>
    </row>
    <row r="33" spans="2:7" ht="15">
      <c r="B33" s="128" t="s">
        <v>131</v>
      </c>
      <c r="C33" s="38" t="s">
        <v>132</v>
      </c>
      <c r="D33" s="81"/>
      <c r="E33" s="115"/>
      <c r="F33" s="35"/>
      <c r="G33" s="35"/>
    </row>
    <row r="34" spans="2:7" ht="15">
      <c r="B34" s="128" t="s">
        <v>133</v>
      </c>
      <c r="C34" s="38" t="s">
        <v>134</v>
      </c>
      <c r="D34" s="81"/>
      <c r="E34" s="115"/>
      <c r="F34" s="35"/>
      <c r="G34" s="35"/>
    </row>
    <row r="35" spans="2:7" ht="15">
      <c r="B35" s="128" t="s">
        <v>135</v>
      </c>
      <c r="C35" s="38" t="s">
        <v>136</v>
      </c>
      <c r="D35" s="81"/>
      <c r="E35" s="115"/>
      <c r="F35" s="35"/>
      <c r="G35" s="35"/>
    </row>
    <row r="36" spans="2:7" ht="15">
      <c r="B36" s="81"/>
      <c r="C36" s="36" t="s">
        <v>137</v>
      </c>
      <c r="D36" s="81"/>
      <c r="E36" s="115"/>
      <c r="F36" s="39"/>
      <c r="G36" s="39"/>
    </row>
    <row r="37" spans="2:7" ht="15">
      <c r="B37" s="128" t="s">
        <v>138</v>
      </c>
      <c r="C37" s="36" t="s">
        <v>139</v>
      </c>
      <c r="D37" s="81"/>
      <c r="E37" s="115"/>
      <c r="F37" s="35"/>
      <c r="G37" s="35"/>
    </row>
    <row r="38" spans="2:7" ht="15">
      <c r="B38" s="128" t="s">
        <v>140</v>
      </c>
      <c r="C38" s="38" t="s">
        <v>141</v>
      </c>
      <c r="D38" s="81">
        <v>6</v>
      </c>
      <c r="E38" s="115">
        <v>200000000</v>
      </c>
      <c r="F38" s="35">
        <v>200000000</v>
      </c>
      <c r="G38" s="35">
        <v>200000000</v>
      </c>
    </row>
    <row r="39" spans="2:7" ht="15">
      <c r="B39" s="128" t="s">
        <v>142</v>
      </c>
      <c r="C39" s="38" t="s">
        <v>143</v>
      </c>
      <c r="D39" s="81">
        <v>7</v>
      </c>
      <c r="E39" s="115">
        <f>40416893-18934397</f>
        <v>21482496</v>
      </c>
      <c r="F39" s="35">
        <v>22613154</v>
      </c>
      <c r="G39" s="35">
        <v>23803320</v>
      </c>
    </row>
    <row r="40" spans="2:7" ht="12.75">
      <c r="B40" s="128" t="s">
        <v>144</v>
      </c>
      <c r="C40" s="38" t="s">
        <v>267</v>
      </c>
      <c r="D40" s="82">
        <v>8</v>
      </c>
      <c r="E40" s="116">
        <f>78225717+51253037</f>
        <v>129478754</v>
      </c>
      <c r="F40" s="62">
        <v>152219425</v>
      </c>
      <c r="G40" s="62">
        <v>190798627</v>
      </c>
    </row>
    <row r="41" spans="2:7" ht="12.75">
      <c r="B41" s="128" t="s">
        <v>145</v>
      </c>
      <c r="C41" s="38" t="s">
        <v>146</v>
      </c>
      <c r="D41" s="81">
        <v>9</v>
      </c>
      <c r="E41" s="115">
        <f>346130+379534</f>
        <v>725664</v>
      </c>
      <c r="F41" s="37">
        <v>928661</v>
      </c>
      <c r="G41" s="37">
        <v>1223121</v>
      </c>
    </row>
    <row r="42" spans="2:7" ht="15.75">
      <c r="B42" s="81"/>
      <c r="C42" s="36" t="s">
        <v>147</v>
      </c>
      <c r="D42" s="81"/>
      <c r="E42" s="116">
        <f>SUM(E38:E41)</f>
        <v>351686914</v>
      </c>
      <c r="F42" s="44">
        <f>SUM(F38:F41)</f>
        <v>375761240</v>
      </c>
      <c r="G42" s="44">
        <f>SUM(G38:G41)</f>
        <v>415825068</v>
      </c>
    </row>
    <row r="43" spans="2:7" ht="15">
      <c r="B43" s="128" t="s">
        <v>148</v>
      </c>
      <c r="C43" s="36" t="s">
        <v>149</v>
      </c>
      <c r="D43" s="81"/>
      <c r="E43" s="115"/>
      <c r="F43" s="35"/>
      <c r="G43" s="35"/>
    </row>
    <row r="44" spans="2:7" ht="15">
      <c r="B44" s="128" t="s">
        <v>150</v>
      </c>
      <c r="C44" s="36" t="s">
        <v>151</v>
      </c>
      <c r="D44" s="81"/>
      <c r="E44" s="115"/>
      <c r="F44" s="35"/>
      <c r="G44" s="35"/>
    </row>
    <row r="45" spans="2:7" ht="15">
      <c r="B45" s="128" t="s">
        <v>152</v>
      </c>
      <c r="C45" s="38" t="s">
        <v>153</v>
      </c>
      <c r="D45" s="81"/>
      <c r="E45" s="115"/>
      <c r="F45" s="35"/>
      <c r="G45" s="35"/>
    </row>
    <row r="46" spans="2:7" ht="15">
      <c r="B46" s="128" t="s">
        <v>154</v>
      </c>
      <c r="C46" s="38" t="s">
        <v>155</v>
      </c>
      <c r="D46" s="81"/>
      <c r="E46" s="115"/>
      <c r="F46" s="35"/>
      <c r="G46" s="35"/>
    </row>
    <row r="47" spans="2:7" ht="15">
      <c r="B47" s="128" t="s">
        <v>156</v>
      </c>
      <c r="C47" s="38" t="s">
        <v>157</v>
      </c>
      <c r="D47" s="81"/>
      <c r="E47" s="115"/>
      <c r="F47" s="35"/>
      <c r="G47" s="35"/>
    </row>
    <row r="48" spans="2:7" ht="15">
      <c r="B48" s="81"/>
      <c r="C48" s="36" t="s">
        <v>158</v>
      </c>
      <c r="D48" s="81"/>
      <c r="E48" s="115"/>
      <c r="F48" s="35"/>
      <c r="G48" s="35"/>
    </row>
    <row r="49" spans="2:7" ht="15">
      <c r="B49" s="128" t="s">
        <v>159</v>
      </c>
      <c r="C49" s="36" t="s">
        <v>160</v>
      </c>
      <c r="D49" s="81"/>
      <c r="E49" s="115"/>
      <c r="F49" s="35"/>
      <c r="G49" s="35"/>
    </row>
    <row r="50" spans="2:7" ht="15">
      <c r="B50" s="128" t="s">
        <v>161</v>
      </c>
      <c r="C50" s="36" t="s">
        <v>162</v>
      </c>
      <c r="D50" s="81"/>
      <c r="E50" s="115"/>
      <c r="F50" s="35"/>
      <c r="G50" s="35"/>
    </row>
    <row r="51" spans="2:7" ht="12.75">
      <c r="B51" s="128" t="s">
        <v>163</v>
      </c>
      <c r="C51" s="36" t="s">
        <v>164</v>
      </c>
      <c r="D51" s="81"/>
      <c r="E51" s="115"/>
      <c r="F51" s="45"/>
      <c r="G51" s="45"/>
    </row>
    <row r="52" spans="2:7" ht="15">
      <c r="B52" s="129" t="s">
        <v>125</v>
      </c>
      <c r="C52" s="34"/>
      <c r="D52" s="81"/>
      <c r="E52" s="46">
        <f>SUM(E42:E51)</f>
        <v>351686914</v>
      </c>
      <c r="F52" s="46">
        <f>SUM(F42:F51)</f>
        <v>375761240</v>
      </c>
      <c r="G52" s="46">
        <f>SUM(G42:G51)</f>
        <v>415825068</v>
      </c>
    </row>
    <row r="53" spans="2:7" ht="15">
      <c r="B53" s="130"/>
      <c r="C53" s="130" t="s">
        <v>165</v>
      </c>
      <c r="D53" s="81"/>
      <c r="E53" s="46">
        <f>E29+E52</f>
        <v>1406046116.9299998</v>
      </c>
      <c r="F53" s="46">
        <f>F29+F52</f>
        <v>1235705489</v>
      </c>
      <c r="G53" s="46">
        <f>G42+G29+G18+G8</f>
        <v>1216385199</v>
      </c>
    </row>
    <row r="54" spans="2:7" ht="15">
      <c r="B54" s="64"/>
      <c r="C54" s="1"/>
      <c r="D54" s="1"/>
      <c r="E54" s="1"/>
      <c r="F54" s="32"/>
      <c r="G54" s="47"/>
    </row>
    <row r="55" spans="2:7" ht="12.75">
      <c r="B55" s="64"/>
      <c r="C55" s="1" t="s">
        <v>254</v>
      </c>
      <c r="D55" s="138" t="s">
        <v>166</v>
      </c>
      <c r="E55" s="137"/>
      <c r="F55" s="169"/>
      <c r="G55" s="169"/>
    </row>
    <row r="56" spans="2:7" ht="12.75">
      <c r="B56" s="64"/>
      <c r="C56" s="1" t="s">
        <v>262</v>
      </c>
      <c r="D56" s="182" t="s">
        <v>280</v>
      </c>
      <c r="E56" s="182"/>
      <c r="F56" s="169"/>
      <c r="G56" s="169"/>
    </row>
    <row r="57" spans="2:7" ht="12.75">
      <c r="B57" s="64"/>
      <c r="C57" s="1"/>
      <c r="D57" s="171"/>
      <c r="E57" s="171"/>
      <c r="F57" s="172"/>
      <c r="G57" s="172"/>
    </row>
    <row r="58" spans="2:7" ht="15">
      <c r="B58" s="64"/>
      <c r="C58" s="1"/>
      <c r="D58" s="1"/>
      <c r="E58" s="1"/>
      <c r="F58" s="32"/>
      <c r="G58" s="47"/>
    </row>
    <row r="59" spans="2:7" ht="15">
      <c r="B59" s="63"/>
      <c r="C59" s="1"/>
      <c r="D59" s="1"/>
      <c r="E59" s="1"/>
      <c r="F59" s="47"/>
      <c r="G59" s="47"/>
    </row>
    <row r="60" spans="2:7" ht="15">
      <c r="B60" s="63" t="s">
        <v>264</v>
      </c>
      <c r="C60" s="1"/>
      <c r="D60" s="1"/>
      <c r="E60" s="1"/>
      <c r="F60" s="32"/>
      <c r="G60" s="47"/>
    </row>
    <row r="61" spans="2:7" ht="18.75">
      <c r="B61" s="173" t="s">
        <v>83</v>
      </c>
      <c r="C61" s="173"/>
      <c r="D61" s="173"/>
      <c r="E61" s="173"/>
      <c r="F61" s="173"/>
      <c r="G61" s="173"/>
    </row>
    <row r="62" spans="2:7" ht="15">
      <c r="B62" s="64"/>
      <c r="C62" s="1"/>
      <c r="D62" s="1"/>
      <c r="E62" s="1"/>
      <c r="F62" s="32"/>
      <c r="G62" s="47"/>
    </row>
    <row r="63" spans="2:7" ht="12.75" customHeight="1">
      <c r="B63" s="174" t="s">
        <v>168</v>
      </c>
      <c r="C63" s="175"/>
      <c r="D63" s="180" t="s">
        <v>0</v>
      </c>
      <c r="E63" s="170">
        <v>2013</v>
      </c>
      <c r="F63" s="178" t="s">
        <v>266</v>
      </c>
      <c r="G63" s="178" t="s">
        <v>255</v>
      </c>
    </row>
    <row r="64" spans="2:7" ht="12.75" customHeight="1">
      <c r="B64" s="175"/>
      <c r="C64" s="175"/>
      <c r="D64" s="181"/>
      <c r="E64" s="170"/>
      <c r="F64" s="179"/>
      <c r="G64" s="178"/>
    </row>
    <row r="65" spans="2:7" ht="15">
      <c r="B65" s="128" t="s">
        <v>3</v>
      </c>
      <c r="C65" s="36" t="s">
        <v>169</v>
      </c>
      <c r="D65" s="81"/>
      <c r="E65" s="115"/>
      <c r="F65" s="35"/>
      <c r="G65" s="35"/>
    </row>
    <row r="66" spans="2:7" ht="15">
      <c r="B66" s="128" t="s">
        <v>170</v>
      </c>
      <c r="C66" s="36" t="s">
        <v>171</v>
      </c>
      <c r="D66" s="81"/>
      <c r="E66" s="115"/>
      <c r="F66" s="35"/>
      <c r="G66" s="35"/>
    </row>
    <row r="67" spans="2:7" ht="15">
      <c r="B67" s="128" t="s">
        <v>172</v>
      </c>
      <c r="C67" s="36" t="s">
        <v>173</v>
      </c>
      <c r="D67" s="81"/>
      <c r="E67" s="115"/>
      <c r="F67" s="35"/>
      <c r="G67" s="35"/>
    </row>
    <row r="68" spans="2:7" ht="15">
      <c r="B68" s="128" t="s">
        <v>174</v>
      </c>
      <c r="C68" s="38" t="s">
        <v>175</v>
      </c>
      <c r="D68" s="81"/>
      <c r="E68" s="115"/>
      <c r="F68" s="80"/>
      <c r="G68" s="35">
        <v>41679001</v>
      </c>
    </row>
    <row r="69" spans="2:7" ht="15">
      <c r="B69" s="128" t="s">
        <v>176</v>
      </c>
      <c r="C69" s="38" t="s">
        <v>177</v>
      </c>
      <c r="D69" s="81"/>
      <c r="E69" s="115"/>
      <c r="F69" s="35"/>
      <c r="G69" s="35"/>
    </row>
    <row r="70" spans="2:7" ht="15">
      <c r="B70" s="128" t="s">
        <v>178</v>
      </c>
      <c r="C70" s="38" t="s">
        <v>179</v>
      </c>
      <c r="D70" s="81"/>
      <c r="E70" s="115"/>
      <c r="F70" s="35"/>
      <c r="G70" s="35"/>
    </row>
    <row r="71" spans="2:7" ht="15">
      <c r="B71" s="81"/>
      <c r="C71" s="36" t="s">
        <v>180</v>
      </c>
      <c r="D71" s="81"/>
      <c r="E71" s="115"/>
      <c r="F71" s="39">
        <f>SUM(F68:F70)</f>
        <v>0</v>
      </c>
      <c r="G71" s="39">
        <f>SUM(G68:G70)</f>
        <v>41679001</v>
      </c>
    </row>
    <row r="72" spans="2:7" ht="15">
      <c r="B72" s="128" t="s">
        <v>181</v>
      </c>
      <c r="C72" s="36" t="s">
        <v>182</v>
      </c>
      <c r="D72" s="81"/>
      <c r="E72" s="115"/>
      <c r="F72" s="35"/>
      <c r="G72" s="35"/>
    </row>
    <row r="73" spans="2:7" ht="12.75">
      <c r="B73" s="128" t="s">
        <v>183</v>
      </c>
      <c r="C73" s="38" t="s">
        <v>184</v>
      </c>
      <c r="D73" s="81">
        <v>1</v>
      </c>
      <c r="E73" s="115">
        <f>250012710+2147</f>
        <v>250014857</v>
      </c>
      <c r="F73" s="37">
        <v>152409708</v>
      </c>
      <c r="G73" s="37">
        <v>150712291</v>
      </c>
    </row>
    <row r="74" spans="2:7" ht="12.75">
      <c r="B74" s="128" t="s">
        <v>185</v>
      </c>
      <c r="C74" s="38" t="s">
        <v>186</v>
      </c>
      <c r="D74" s="81">
        <v>2</v>
      </c>
      <c r="E74" s="115">
        <v>1632611</v>
      </c>
      <c r="F74" s="37">
        <v>1450625</v>
      </c>
      <c r="G74" s="37">
        <v>3423180</v>
      </c>
    </row>
    <row r="75" spans="2:7" ht="12.75">
      <c r="B75" s="128" t="s">
        <v>187</v>
      </c>
      <c r="C75" s="38" t="s">
        <v>188</v>
      </c>
      <c r="D75" s="81">
        <v>3</v>
      </c>
      <c r="E75" s="115">
        <f>397571+88804+2662867+11475</f>
        <v>3160717</v>
      </c>
      <c r="F75" s="48">
        <f>385746+144625+4622451+49538</f>
        <v>5202360</v>
      </c>
      <c r="G75" s="48">
        <v>5723814</v>
      </c>
    </row>
    <row r="76" spans="2:7" ht="15">
      <c r="B76" s="128" t="s">
        <v>189</v>
      </c>
      <c r="C76" s="38" t="s">
        <v>190</v>
      </c>
      <c r="D76" s="81">
        <v>4</v>
      </c>
      <c r="E76" s="115">
        <v>161472725</v>
      </c>
      <c r="F76" s="35"/>
      <c r="G76" s="35"/>
    </row>
    <row r="77" spans="2:7" ht="15">
      <c r="B77" s="128" t="s">
        <v>191</v>
      </c>
      <c r="C77" s="38" t="s">
        <v>268</v>
      </c>
      <c r="D77" s="81"/>
      <c r="E77" s="115"/>
      <c r="F77" s="35"/>
      <c r="G77" s="35">
        <v>7409493</v>
      </c>
    </row>
    <row r="78" spans="2:7" ht="15">
      <c r="B78" s="81"/>
      <c r="C78" s="36" t="s">
        <v>192</v>
      </c>
      <c r="D78" s="81"/>
      <c r="E78" s="115"/>
      <c r="F78" s="39">
        <f>SUM(F73:F77)</f>
        <v>159062693</v>
      </c>
      <c r="G78" s="39">
        <f>SUM(G73:G77)</f>
        <v>167268778</v>
      </c>
    </row>
    <row r="79" spans="2:7" ht="15">
      <c r="B79" s="128" t="s">
        <v>193</v>
      </c>
      <c r="C79" s="36" t="s">
        <v>194</v>
      </c>
      <c r="D79" s="81"/>
      <c r="E79" s="115"/>
      <c r="F79" s="49"/>
      <c r="G79" s="49"/>
    </row>
    <row r="80" spans="2:7" ht="15">
      <c r="B80" s="128" t="s">
        <v>195</v>
      </c>
      <c r="C80" s="36" t="s">
        <v>196</v>
      </c>
      <c r="D80" s="81"/>
      <c r="E80" s="115"/>
      <c r="F80" s="49"/>
      <c r="G80" s="49"/>
    </row>
    <row r="81" spans="2:7" ht="12.75">
      <c r="B81" s="131" t="s">
        <v>125</v>
      </c>
      <c r="C81" s="50"/>
      <c r="D81" s="83"/>
      <c r="E81" s="117"/>
      <c r="F81" s="51"/>
      <c r="G81" s="51"/>
    </row>
    <row r="82" spans="2:7" ht="15">
      <c r="B82" s="128" t="s">
        <v>4</v>
      </c>
      <c r="C82" s="36" t="s">
        <v>197</v>
      </c>
      <c r="D82" s="81"/>
      <c r="E82" s="115"/>
      <c r="F82" s="35"/>
      <c r="G82" s="35"/>
    </row>
    <row r="83" spans="2:7" ht="15">
      <c r="B83" s="128" t="s">
        <v>198</v>
      </c>
      <c r="C83" s="36" t="s">
        <v>199</v>
      </c>
      <c r="D83" s="81"/>
      <c r="E83" s="115"/>
      <c r="F83" s="35"/>
      <c r="G83" s="35"/>
    </row>
    <row r="84" spans="2:7" ht="12.75">
      <c r="B84" s="128" t="s">
        <v>200</v>
      </c>
      <c r="C84" s="38" t="s">
        <v>201</v>
      </c>
      <c r="D84" s="81">
        <v>5</v>
      </c>
      <c r="E84" s="115">
        <v>138390473</v>
      </c>
      <c r="F84" s="52">
        <f>250367411+7599002</f>
        <v>257966413</v>
      </c>
      <c r="G84" s="52">
        <v>211611279</v>
      </c>
    </row>
    <row r="85" spans="2:7" ht="15">
      <c r="B85" s="128" t="s">
        <v>202</v>
      </c>
      <c r="C85" s="38" t="s">
        <v>179</v>
      </c>
      <c r="D85" s="81"/>
      <c r="E85" s="115"/>
      <c r="F85" s="35"/>
      <c r="G85" s="35"/>
    </row>
    <row r="86" spans="2:7" ht="15">
      <c r="B86" s="81"/>
      <c r="C86" s="36" t="s">
        <v>203</v>
      </c>
      <c r="D86" s="81"/>
      <c r="E86" s="116">
        <f>SUM(E84:E85)</f>
        <v>138390473</v>
      </c>
      <c r="F86" s="39">
        <f>SUM(F84:F85)</f>
        <v>257966413</v>
      </c>
      <c r="G86" s="39">
        <f>SUM(G84:G85)</f>
        <v>211611279</v>
      </c>
    </row>
    <row r="87" spans="2:7" ht="12.75">
      <c r="B87" s="128" t="s">
        <v>204</v>
      </c>
      <c r="C87" s="36" t="s">
        <v>205</v>
      </c>
      <c r="D87" s="81"/>
      <c r="E87" s="115"/>
      <c r="F87" s="53"/>
      <c r="G87" s="53"/>
    </row>
    <row r="88" spans="2:7" ht="15">
      <c r="B88" s="128" t="s">
        <v>206</v>
      </c>
      <c r="C88" s="36" t="s">
        <v>207</v>
      </c>
      <c r="D88" s="81"/>
      <c r="E88" s="115"/>
      <c r="F88" s="35"/>
      <c r="G88" s="35"/>
    </row>
    <row r="89" spans="2:7" ht="15">
      <c r="B89" s="128" t="s">
        <v>208</v>
      </c>
      <c r="C89" s="36" t="s">
        <v>194</v>
      </c>
      <c r="D89" s="81"/>
      <c r="E89" s="115"/>
      <c r="F89" s="35"/>
      <c r="G89" s="35"/>
    </row>
    <row r="90" spans="2:7" ht="15">
      <c r="B90" s="128" t="s">
        <v>209</v>
      </c>
      <c r="C90" s="36" t="s">
        <v>210</v>
      </c>
      <c r="D90" s="81"/>
      <c r="E90" s="115"/>
      <c r="F90" s="35"/>
      <c r="G90" s="35"/>
    </row>
    <row r="91" spans="2:7" ht="12.75">
      <c r="B91" s="131" t="s">
        <v>125</v>
      </c>
      <c r="C91" s="50"/>
      <c r="D91" s="83"/>
      <c r="E91" s="117">
        <v>554671383</v>
      </c>
      <c r="F91" s="54">
        <f>F71+F78+F86</f>
        <v>417029106</v>
      </c>
      <c r="G91" s="54">
        <f>G71+G78+G86</f>
        <v>420559058</v>
      </c>
    </row>
    <row r="92" spans="2:7" ht="15">
      <c r="B92" s="128" t="s">
        <v>5</v>
      </c>
      <c r="C92" s="36" t="s">
        <v>211</v>
      </c>
      <c r="D92" s="81"/>
      <c r="E92" s="115"/>
      <c r="F92" s="35"/>
      <c r="G92" s="35"/>
    </row>
    <row r="93" spans="2:7" ht="15">
      <c r="B93" s="128" t="s">
        <v>212</v>
      </c>
      <c r="C93" s="36" t="s">
        <v>213</v>
      </c>
      <c r="D93" s="81"/>
      <c r="E93" s="115"/>
      <c r="F93" s="35"/>
      <c r="G93" s="35"/>
    </row>
    <row r="94" spans="2:7" ht="22.5">
      <c r="B94" s="128" t="s">
        <v>214</v>
      </c>
      <c r="C94" s="55" t="s">
        <v>215</v>
      </c>
      <c r="D94" s="81"/>
      <c r="E94" s="115"/>
      <c r="F94" s="35"/>
      <c r="G94" s="35"/>
    </row>
    <row r="95" spans="2:7" ht="12.75">
      <c r="B95" s="128" t="s">
        <v>216</v>
      </c>
      <c r="C95" s="36" t="s">
        <v>217</v>
      </c>
      <c r="D95" s="81">
        <v>6</v>
      </c>
      <c r="E95" s="56">
        <v>750000000</v>
      </c>
      <c r="F95" s="56">
        <v>750000000</v>
      </c>
      <c r="G95" s="56">
        <v>658210333</v>
      </c>
    </row>
    <row r="96" spans="2:7" ht="15">
      <c r="B96" s="128" t="s">
        <v>218</v>
      </c>
      <c r="C96" s="36" t="s">
        <v>219</v>
      </c>
      <c r="D96" s="81"/>
      <c r="E96" s="81"/>
      <c r="F96" s="35"/>
      <c r="G96" s="35"/>
    </row>
    <row r="97" spans="2:7" ht="15">
      <c r="B97" s="128" t="s">
        <v>220</v>
      </c>
      <c r="C97" s="36" t="s">
        <v>221</v>
      </c>
      <c r="D97" s="81"/>
      <c r="E97" s="81"/>
      <c r="F97" s="35"/>
      <c r="G97" s="35"/>
    </row>
    <row r="98" spans="2:7" ht="15">
      <c r="B98" s="128" t="s">
        <v>222</v>
      </c>
      <c r="C98" s="36" t="s">
        <v>223</v>
      </c>
      <c r="D98" s="81"/>
      <c r="E98" s="81"/>
      <c r="F98" s="35"/>
      <c r="G98" s="35"/>
    </row>
    <row r="99" spans="2:7" ht="15">
      <c r="B99" s="128" t="s">
        <v>224</v>
      </c>
      <c r="C99" s="38" t="s">
        <v>225</v>
      </c>
      <c r="D99" s="81">
        <v>7</v>
      </c>
      <c r="E99" s="35">
        <v>25000000</v>
      </c>
      <c r="F99" s="35">
        <v>25000000</v>
      </c>
      <c r="G99" s="35">
        <v>25000000</v>
      </c>
    </row>
    <row r="100" spans="2:7" ht="12.75">
      <c r="B100" s="128" t="s">
        <v>226</v>
      </c>
      <c r="C100" s="38" t="s">
        <v>227</v>
      </c>
      <c r="D100" s="81"/>
      <c r="E100" s="81"/>
      <c r="F100" s="56"/>
      <c r="G100" s="56"/>
    </row>
    <row r="101" spans="2:7" ht="15">
      <c r="B101" s="128" t="s">
        <v>228</v>
      </c>
      <c r="C101" s="38" t="s">
        <v>229</v>
      </c>
      <c r="D101" s="81"/>
      <c r="E101" s="81"/>
      <c r="F101" s="35"/>
      <c r="G101" s="35"/>
    </row>
    <row r="102" spans="2:7" ht="15">
      <c r="B102" s="81"/>
      <c r="C102" s="36" t="s">
        <v>230</v>
      </c>
      <c r="D102" s="81"/>
      <c r="E102" s="81"/>
      <c r="F102" s="35"/>
      <c r="G102" s="35"/>
    </row>
    <row r="103" spans="2:7" ht="12.75">
      <c r="B103" s="132" t="s">
        <v>231</v>
      </c>
      <c r="C103" s="57" t="s">
        <v>232</v>
      </c>
      <c r="D103" s="82"/>
      <c r="E103" s="82"/>
      <c r="F103" s="58"/>
      <c r="G103" s="58"/>
    </row>
    <row r="104" spans="2:7" ht="12.75">
      <c r="B104" s="128" t="s">
        <v>233</v>
      </c>
      <c r="C104" s="36" t="s">
        <v>234</v>
      </c>
      <c r="D104" s="81">
        <v>8</v>
      </c>
      <c r="E104" s="115">
        <v>76374734</v>
      </c>
      <c r="F104" s="56">
        <v>43676383</v>
      </c>
      <c r="G104" s="56">
        <v>112615808</v>
      </c>
    </row>
    <row r="105" spans="2:7" ht="12.75">
      <c r="B105" s="131" t="s">
        <v>125</v>
      </c>
      <c r="C105" s="50"/>
      <c r="D105" s="83"/>
      <c r="E105" s="118">
        <f>SUM(E95:E104)</f>
        <v>851374734</v>
      </c>
      <c r="F105" s="67">
        <f>SUM(F95:F104)</f>
        <v>818676383</v>
      </c>
      <c r="G105" s="67">
        <f>SUM(G95:G104)</f>
        <v>795826141</v>
      </c>
    </row>
    <row r="106" spans="2:7" ht="15.75">
      <c r="B106" s="130"/>
      <c r="C106" s="130" t="s">
        <v>235</v>
      </c>
      <c r="D106" s="81"/>
      <c r="E106" s="146">
        <f>E91+E105</f>
        <v>1406046117</v>
      </c>
      <c r="F106" s="133">
        <f>F91+F105</f>
        <v>1235705489</v>
      </c>
      <c r="G106" s="133">
        <f>G105+G86+G78+G71</f>
        <v>1216385199</v>
      </c>
    </row>
    <row r="107" spans="2:7" ht="15">
      <c r="B107" s="64" t="s">
        <v>260</v>
      </c>
      <c r="C107" s="1"/>
      <c r="D107" s="1"/>
      <c r="E107" s="1"/>
      <c r="F107" s="32"/>
      <c r="G107" s="1"/>
    </row>
    <row r="108" spans="2:7" ht="15">
      <c r="B108" s="64"/>
      <c r="C108" s="1"/>
      <c r="D108" s="1"/>
      <c r="E108" s="1"/>
      <c r="F108" s="32"/>
      <c r="G108" s="1"/>
    </row>
    <row r="109" spans="2:7" ht="12.75">
      <c r="B109" s="64"/>
      <c r="C109" s="1" t="s">
        <v>254</v>
      </c>
      <c r="D109" s="169" t="s">
        <v>166</v>
      </c>
      <c r="E109" s="169"/>
      <c r="F109" s="169"/>
      <c r="G109" s="169"/>
    </row>
    <row r="110" spans="2:7" ht="12.75">
      <c r="B110" s="64"/>
      <c r="C110" s="1" t="s">
        <v>263</v>
      </c>
      <c r="D110" s="171" t="s">
        <v>167</v>
      </c>
      <c r="E110" s="171"/>
      <c r="F110" s="172"/>
      <c r="G110" s="172"/>
    </row>
  </sheetData>
  <sheetProtection/>
  <mergeCells count="21">
    <mergeCell ref="F57:G57"/>
    <mergeCell ref="F63:F64"/>
    <mergeCell ref="G63:G64"/>
    <mergeCell ref="D110:E110"/>
    <mergeCell ref="E5:E6"/>
    <mergeCell ref="B63:C64"/>
    <mergeCell ref="D63:D64"/>
    <mergeCell ref="F55:G55"/>
    <mergeCell ref="D56:E56"/>
    <mergeCell ref="F109:G109"/>
    <mergeCell ref="F56:G56"/>
    <mergeCell ref="D109:E109"/>
    <mergeCell ref="E63:E64"/>
    <mergeCell ref="D57:E57"/>
    <mergeCell ref="F110:G110"/>
    <mergeCell ref="B61:G61"/>
    <mergeCell ref="B3:G3"/>
    <mergeCell ref="B5:C6"/>
    <mergeCell ref="D5:D6"/>
    <mergeCell ref="F5:F6"/>
    <mergeCell ref="G5:G6"/>
  </mergeCells>
  <printOptions/>
  <pageMargins left="0.17" right="0.16" top="0.17" bottom="0.16" header="0.3" footer="0.16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9.421875" style="0" customWidth="1"/>
    <col min="2" max="2" width="55.57421875" style="0" customWidth="1"/>
    <col min="3" max="3" width="19.421875" style="0" customWidth="1"/>
    <col min="4" max="4" width="21.7109375" style="0" customWidth="1"/>
    <col min="5" max="6" width="0.13671875" style="0" customWidth="1"/>
    <col min="7" max="7" width="4.57421875" style="0" customWidth="1"/>
  </cols>
  <sheetData>
    <row r="1" spans="1:5" ht="12.75">
      <c r="A1" s="31" t="s">
        <v>82</v>
      </c>
      <c r="B1" s="1"/>
      <c r="C1" s="1"/>
      <c r="D1" s="1"/>
      <c r="E1" s="1"/>
    </row>
    <row r="2" spans="1:5" ht="12.75">
      <c r="A2" s="31"/>
      <c r="B2" s="1"/>
      <c r="C2" s="1"/>
      <c r="D2" s="1"/>
      <c r="E2" s="1"/>
    </row>
    <row r="3" spans="1:5" ht="18.75">
      <c r="A3" s="183" t="s">
        <v>259</v>
      </c>
      <c r="B3" s="183"/>
      <c r="C3" s="183"/>
      <c r="D3" s="183"/>
      <c r="E3" s="183"/>
    </row>
    <row r="4" spans="1:5" ht="18.75">
      <c r="A4" s="66"/>
      <c r="B4" s="66"/>
      <c r="C4" s="66">
        <v>331778977</v>
      </c>
      <c r="D4" s="66"/>
      <c r="E4" s="66"/>
    </row>
    <row r="5" spans="1:5" ht="12.75">
      <c r="A5" s="1"/>
      <c r="B5" s="1"/>
      <c r="C5" s="1">
        <v>325196656</v>
      </c>
      <c r="D5" s="1"/>
      <c r="E5" s="1"/>
    </row>
    <row r="6" spans="1:5" ht="13.5" thickBot="1">
      <c r="A6" s="1"/>
      <c r="B6" s="1"/>
      <c r="C6" s="1"/>
      <c r="D6" s="1"/>
      <c r="E6" s="1"/>
    </row>
    <row r="7" spans="1:5" ht="24" customHeight="1">
      <c r="A7" s="74" t="s">
        <v>78</v>
      </c>
      <c r="B7" s="75" t="s">
        <v>79</v>
      </c>
      <c r="C7" s="75" t="s">
        <v>269</v>
      </c>
      <c r="D7" s="75" t="s">
        <v>266</v>
      </c>
      <c r="E7" s="75"/>
    </row>
    <row r="8" spans="1:5" ht="15">
      <c r="A8" s="76">
        <v>1</v>
      </c>
      <c r="B8" s="84" t="s">
        <v>6</v>
      </c>
      <c r="C8" s="108">
        <v>216040887.75</v>
      </c>
      <c r="D8" s="85">
        <v>233777436</v>
      </c>
      <c r="E8" s="85">
        <v>503954077</v>
      </c>
    </row>
    <row r="9" spans="1:5" ht="15.75">
      <c r="A9" s="77">
        <v>2</v>
      </c>
      <c r="B9" s="86" t="s">
        <v>7</v>
      </c>
      <c r="C9" s="87">
        <f>108307659.07+848109.16</f>
        <v>109155768.22999999</v>
      </c>
      <c r="D9" s="87">
        <v>40551864</v>
      </c>
      <c r="E9" s="87">
        <v>71111569</v>
      </c>
    </row>
    <row r="10" spans="1:5" ht="27" customHeight="1">
      <c r="A10" s="78">
        <v>3</v>
      </c>
      <c r="B10" s="88" t="s">
        <v>236</v>
      </c>
      <c r="C10" s="109">
        <v>6582321</v>
      </c>
      <c r="D10" s="89">
        <v>0</v>
      </c>
      <c r="E10" s="89">
        <v>-6301260</v>
      </c>
    </row>
    <row r="11" spans="1:5" ht="15.75">
      <c r="A11" s="77">
        <v>4</v>
      </c>
      <c r="B11" s="86" t="s">
        <v>237</v>
      </c>
      <c r="C11" s="87">
        <f>-(94142456.41+63287079.16)</f>
        <v>-157429535.57</v>
      </c>
      <c r="D11" s="90">
        <v>-133502925</v>
      </c>
      <c r="E11" s="90">
        <v>-287394667</v>
      </c>
    </row>
    <row r="12" spans="1:5" ht="15">
      <c r="A12" s="76">
        <v>5</v>
      </c>
      <c r="B12" s="84" t="s">
        <v>73</v>
      </c>
      <c r="C12" s="108"/>
      <c r="D12" s="89">
        <f>D13+D14</f>
        <v>-25127235</v>
      </c>
      <c r="E12" s="89"/>
    </row>
    <row r="13" spans="1:5" ht="15.75">
      <c r="A13" s="77">
        <v>5.1</v>
      </c>
      <c r="B13" s="86" t="s">
        <v>238</v>
      </c>
      <c r="C13" s="87">
        <v>-22236448</v>
      </c>
      <c r="D13" s="90">
        <v>-22173355</v>
      </c>
      <c r="E13" s="90">
        <v>-25175725</v>
      </c>
    </row>
    <row r="14" spans="1:5" ht="15">
      <c r="A14" s="76">
        <v>5.2</v>
      </c>
      <c r="B14" s="84" t="s">
        <v>239</v>
      </c>
      <c r="C14" s="108">
        <v>-2988305</v>
      </c>
      <c r="D14" s="85">
        <v>-2953880</v>
      </c>
      <c r="E14" s="85">
        <v>-3199667</v>
      </c>
    </row>
    <row r="15" spans="1:5" ht="15.75">
      <c r="A15" s="77">
        <v>6</v>
      </c>
      <c r="B15" s="86" t="s">
        <v>240</v>
      </c>
      <c r="C15" s="87">
        <v>-33512801</v>
      </c>
      <c r="D15" s="87">
        <v>-41375160</v>
      </c>
      <c r="E15" s="87">
        <v>-51353975</v>
      </c>
    </row>
    <row r="16" spans="1:5" ht="15">
      <c r="A16" s="76">
        <v>7</v>
      </c>
      <c r="B16" s="91" t="s">
        <v>272</v>
      </c>
      <c r="C16" s="89">
        <f>-3784685.84-2988376.48-4024120.64-10222422.08-1335696.64-711025.28-210000-559922.9-388055.95-296620-109766-1631637-577102-848109-7000-2732044.42</f>
        <v>-30426584.229999997</v>
      </c>
      <c r="D16" s="85">
        <v>-28834807</v>
      </c>
      <c r="E16" s="85">
        <v>-58909469</v>
      </c>
    </row>
    <row r="17" spans="1:5" ht="15.75">
      <c r="A17" s="77">
        <v>8</v>
      </c>
      <c r="B17" s="86" t="s">
        <v>256</v>
      </c>
      <c r="C17" s="106">
        <f>SUM(C11:C16)</f>
        <v>-246593673.79999998</v>
      </c>
      <c r="D17" s="46">
        <f>D11+D12+D15+D16</f>
        <v>-228840127</v>
      </c>
      <c r="E17" s="46">
        <f>SUM(E11:E16)</f>
        <v>-426033503</v>
      </c>
    </row>
    <row r="18" spans="1:5" ht="15">
      <c r="A18" s="76">
        <v>9</v>
      </c>
      <c r="B18" s="84" t="s">
        <v>241</v>
      </c>
      <c r="C18" s="107">
        <f>C8+C9+C10+C17</f>
        <v>85185303.18000004</v>
      </c>
      <c r="D18" s="46">
        <f>D8+D9+D17</f>
        <v>45489173</v>
      </c>
      <c r="E18" s="46">
        <v>142730883</v>
      </c>
    </row>
    <row r="19" spans="1:5" ht="15.75">
      <c r="A19" s="77">
        <v>10</v>
      </c>
      <c r="B19" s="86" t="s">
        <v>242</v>
      </c>
      <c r="C19" s="87"/>
      <c r="D19" s="87"/>
      <c r="E19" s="87"/>
    </row>
    <row r="20" spans="1:5" ht="15">
      <c r="A20" s="76">
        <v>11</v>
      </c>
      <c r="B20" s="86" t="s">
        <v>243</v>
      </c>
      <c r="C20" s="87"/>
      <c r="D20" s="90"/>
      <c r="E20" s="90"/>
    </row>
    <row r="21" spans="1:5" ht="15.75">
      <c r="A21" s="77">
        <v>12</v>
      </c>
      <c r="B21" s="86" t="s">
        <v>244</v>
      </c>
      <c r="C21" s="87"/>
      <c r="D21" s="90"/>
      <c r="E21" s="90"/>
    </row>
    <row r="22" spans="1:5" ht="15">
      <c r="A22" s="76">
        <v>12.1</v>
      </c>
      <c r="B22" s="84" t="s">
        <v>245</v>
      </c>
      <c r="C22" s="108"/>
      <c r="D22" s="89"/>
      <c r="E22" s="89"/>
    </row>
    <row r="23" spans="1:5" ht="15.75">
      <c r="A23" s="77">
        <v>12.2</v>
      </c>
      <c r="B23" s="86" t="s">
        <v>270</v>
      </c>
      <c r="C23" s="87">
        <f>-811740.39-1573.16</f>
        <v>-813313.55</v>
      </c>
      <c r="D23" s="90">
        <v>-2630705</v>
      </c>
      <c r="E23" s="90">
        <v>-8839408</v>
      </c>
    </row>
    <row r="24" spans="1:5" ht="23.25" customHeight="1">
      <c r="A24" s="76">
        <v>12.3</v>
      </c>
      <c r="B24" s="92" t="s">
        <v>271</v>
      </c>
      <c r="C24" s="110">
        <v>792386.41</v>
      </c>
      <c r="D24" s="89">
        <v>6650824</v>
      </c>
      <c r="E24" s="89">
        <v>-8399246</v>
      </c>
    </row>
    <row r="25" spans="1:5" ht="15.75">
      <c r="A25" s="77">
        <v>12.4</v>
      </c>
      <c r="B25" s="86" t="s">
        <v>246</v>
      </c>
      <c r="C25" s="87"/>
      <c r="D25" s="90">
        <v>0</v>
      </c>
      <c r="E25" s="90">
        <v>-327199</v>
      </c>
    </row>
    <row r="26" spans="1:5" ht="15">
      <c r="A26" s="76">
        <v>13</v>
      </c>
      <c r="B26" s="84" t="s">
        <v>247</v>
      </c>
      <c r="C26" s="111">
        <f>SUM(C23:C25)</f>
        <v>-20927.140000000014</v>
      </c>
      <c r="D26" s="46">
        <f>D24+D23+D25</f>
        <v>4020119</v>
      </c>
      <c r="E26" s="46">
        <f>E24+E23+E25</f>
        <v>-17565853</v>
      </c>
    </row>
    <row r="27" spans="1:5" ht="15.75">
      <c r="A27" s="77">
        <v>14</v>
      </c>
      <c r="B27" s="86" t="s">
        <v>248</v>
      </c>
      <c r="C27" s="87"/>
      <c r="D27" s="46"/>
      <c r="E27" s="46"/>
    </row>
    <row r="28" spans="1:5" ht="15">
      <c r="A28" s="76">
        <v>15</v>
      </c>
      <c r="B28" s="84" t="s">
        <v>249</v>
      </c>
      <c r="C28" s="111">
        <f>C18+C26</f>
        <v>85164376.04000004</v>
      </c>
      <c r="D28" s="93">
        <f>D18+D26</f>
        <v>49509292</v>
      </c>
      <c r="E28" s="93">
        <f>E18+E26</f>
        <v>125165030</v>
      </c>
    </row>
    <row r="29" spans="1:5" ht="15.75">
      <c r="A29" s="77">
        <v>16</v>
      </c>
      <c r="B29" s="86" t="s">
        <v>250</v>
      </c>
      <c r="C29" s="119">
        <f>(C28+2732044.42)*10%</f>
        <v>8789642.046000004</v>
      </c>
      <c r="D29" s="46">
        <f>(D28+8819800)*0.1</f>
        <v>5832909.2</v>
      </c>
      <c r="E29" s="46">
        <v>-12549222</v>
      </c>
    </row>
    <row r="30" spans="1:5" ht="15">
      <c r="A30" s="76">
        <v>17</v>
      </c>
      <c r="B30" s="84" t="s">
        <v>251</v>
      </c>
      <c r="C30" s="111">
        <f>C28-C29</f>
        <v>76374733.99400003</v>
      </c>
      <c r="D30" s="46">
        <f>D28-D29</f>
        <v>43676382.8</v>
      </c>
      <c r="E30" s="46">
        <f>E28+E29</f>
        <v>112615808</v>
      </c>
    </row>
    <row r="31" spans="1:5" ht="15.75">
      <c r="A31" s="68"/>
      <c r="B31" s="69"/>
      <c r="C31" s="69"/>
      <c r="D31" s="70"/>
      <c r="E31" s="70"/>
    </row>
    <row r="32" spans="1:5" ht="15.75">
      <c r="A32" s="68"/>
      <c r="B32" s="69"/>
      <c r="C32" s="112"/>
      <c r="D32" s="70"/>
      <c r="E32" s="70"/>
    </row>
    <row r="33" spans="1:5" ht="12.75">
      <c r="A33" s="1"/>
      <c r="B33" s="1"/>
      <c r="C33" s="113"/>
      <c r="D33" s="1"/>
      <c r="E33" s="1"/>
    </row>
    <row r="34" spans="1:5" ht="12.75">
      <c r="A34" s="1"/>
      <c r="B34" s="1" t="s">
        <v>254</v>
      </c>
      <c r="C34" s="61" t="s">
        <v>166</v>
      </c>
      <c r="D34" s="169"/>
      <c r="E34" s="169"/>
    </row>
    <row r="35" spans="2:6" ht="12.75">
      <c r="B35" s="1" t="s">
        <v>257</v>
      </c>
      <c r="C35" t="s">
        <v>258</v>
      </c>
      <c r="D35" s="61"/>
      <c r="E35" s="61"/>
      <c r="F35" s="61"/>
    </row>
  </sheetData>
  <sheetProtection/>
  <mergeCells count="2">
    <mergeCell ref="A3:E3"/>
    <mergeCell ref="D34:E34"/>
  </mergeCells>
  <printOptions/>
  <pageMargins left="0.22" right="0.16" top="0.75" bottom="0.7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B1">
      <selection activeCell="H26" sqref="H26"/>
    </sheetView>
  </sheetViews>
  <sheetFormatPr defaultColWidth="8.8515625" defaultRowHeight="12.75"/>
  <cols>
    <col min="1" max="1" width="3.28125" style="20" customWidth="1"/>
    <col min="2" max="2" width="4.421875" style="20" customWidth="1"/>
    <col min="3" max="3" width="40.28125" style="20" customWidth="1"/>
    <col min="4" max="4" width="15.421875" style="20" customWidth="1"/>
    <col min="5" max="5" width="11.140625" style="20" customWidth="1"/>
    <col min="6" max="6" width="13.00390625" style="20" customWidth="1"/>
    <col min="7" max="7" width="13.28125" style="20" customWidth="1"/>
    <col min="8" max="8" width="18.00390625" style="20" customWidth="1"/>
    <col min="9" max="9" width="18.140625" style="20" customWidth="1"/>
    <col min="10" max="10" width="15.421875" style="20" customWidth="1"/>
    <col min="11" max="16384" width="8.8515625" style="20" customWidth="1"/>
  </cols>
  <sheetData>
    <row r="1" spans="2:9" s="29" customFormat="1" ht="27" customHeight="1">
      <c r="B1" s="184" t="s">
        <v>283</v>
      </c>
      <c r="C1" s="184"/>
      <c r="D1" s="184"/>
      <c r="E1" s="184"/>
      <c r="F1" s="184"/>
      <c r="G1" s="184"/>
      <c r="H1" s="184"/>
      <c r="I1" s="184"/>
    </row>
    <row r="2" spans="3:9" ht="14.25" customHeight="1">
      <c r="C2" s="28" t="s">
        <v>80</v>
      </c>
      <c r="D2" s="24"/>
      <c r="E2" s="24"/>
      <c r="F2" s="24"/>
      <c r="G2" s="24"/>
      <c r="H2" s="24"/>
      <c r="I2" s="24"/>
    </row>
    <row r="3" spans="2:9" s="29" customFormat="1" ht="25.5">
      <c r="B3" s="94" t="s">
        <v>77</v>
      </c>
      <c r="C3" s="95" t="s">
        <v>79</v>
      </c>
      <c r="D3" s="95" t="s">
        <v>58</v>
      </c>
      <c r="E3" s="95" t="s">
        <v>59</v>
      </c>
      <c r="F3" s="95" t="s">
        <v>60</v>
      </c>
      <c r="G3" s="95" t="s">
        <v>61</v>
      </c>
      <c r="H3" s="95" t="s">
        <v>62</v>
      </c>
      <c r="I3" s="95" t="s">
        <v>63</v>
      </c>
    </row>
    <row r="4" spans="2:9" ht="18" customHeight="1">
      <c r="B4" s="96"/>
      <c r="C4" s="97" t="s">
        <v>261</v>
      </c>
      <c r="D4" s="98">
        <v>658210</v>
      </c>
      <c r="E4" s="98"/>
      <c r="F4" s="98"/>
      <c r="G4" s="98">
        <v>25000</v>
      </c>
      <c r="H4" s="98">
        <v>112616</v>
      </c>
      <c r="I4" s="98">
        <v>795826</v>
      </c>
    </row>
    <row r="5" spans="2:9" ht="18" customHeight="1">
      <c r="B5" s="99">
        <v>1</v>
      </c>
      <c r="C5" s="79" t="s">
        <v>281</v>
      </c>
      <c r="D5" s="25"/>
      <c r="E5" s="25"/>
      <c r="F5" s="25"/>
      <c r="G5" s="25"/>
      <c r="H5" s="25">
        <v>43676</v>
      </c>
      <c r="I5" s="25">
        <v>43676</v>
      </c>
    </row>
    <row r="6" spans="2:9" ht="12.75">
      <c r="B6" s="99">
        <v>2</v>
      </c>
      <c r="C6" s="79" t="s">
        <v>32</v>
      </c>
      <c r="D6" s="25"/>
      <c r="E6" s="25"/>
      <c r="F6" s="25"/>
      <c r="G6" s="25"/>
      <c r="H6" s="25">
        <v>-20826</v>
      </c>
      <c r="I6" s="25"/>
    </row>
    <row r="7" spans="2:9" ht="12.75">
      <c r="B7" s="99">
        <v>3</v>
      </c>
      <c r="C7" s="79" t="s">
        <v>65</v>
      </c>
      <c r="D7" s="25"/>
      <c r="E7" s="25"/>
      <c r="F7" s="25"/>
      <c r="G7" s="25"/>
      <c r="H7" s="25"/>
      <c r="I7" s="26"/>
    </row>
    <row r="8" spans="2:9" ht="12.75">
      <c r="B8" s="99">
        <v>4</v>
      </c>
      <c r="C8" s="79" t="s">
        <v>66</v>
      </c>
      <c r="D8" s="25">
        <v>91790</v>
      </c>
      <c r="E8" s="26"/>
      <c r="F8" s="25"/>
      <c r="G8" s="25"/>
      <c r="H8" s="25">
        <v>-91790</v>
      </c>
      <c r="I8" s="26">
        <v>0</v>
      </c>
    </row>
    <row r="9" spans="2:9" ht="18" customHeight="1">
      <c r="B9" s="96">
        <v>6</v>
      </c>
      <c r="C9" s="100" t="s">
        <v>273</v>
      </c>
      <c r="D9" s="98">
        <v>750000</v>
      </c>
      <c r="E9" s="98"/>
      <c r="F9" s="98"/>
      <c r="G9" s="98">
        <v>25000</v>
      </c>
      <c r="H9" s="98">
        <v>43676</v>
      </c>
      <c r="I9" s="98">
        <v>818676</v>
      </c>
    </row>
    <row r="10" spans="2:9" ht="18" customHeight="1">
      <c r="B10" s="99">
        <v>7</v>
      </c>
      <c r="C10" s="79" t="s">
        <v>64</v>
      </c>
      <c r="D10" s="25"/>
      <c r="E10" s="25"/>
      <c r="F10" s="25"/>
      <c r="G10" s="25"/>
      <c r="H10" s="25">
        <v>76374</v>
      </c>
      <c r="I10" s="25">
        <f>SUM(D10:H10)</f>
        <v>76374</v>
      </c>
    </row>
    <row r="11" spans="2:9" ht="12.75">
      <c r="B11" s="99">
        <v>8</v>
      </c>
      <c r="C11" s="79" t="s">
        <v>32</v>
      </c>
      <c r="D11" s="25"/>
      <c r="E11" s="25"/>
      <c r="F11" s="25"/>
      <c r="G11" s="25"/>
      <c r="H11" s="25">
        <v>-43676</v>
      </c>
      <c r="I11" s="25"/>
    </row>
    <row r="12" spans="2:9" ht="12.75">
      <c r="B12" s="99">
        <v>9</v>
      </c>
      <c r="C12" s="79" t="s">
        <v>65</v>
      </c>
      <c r="D12" s="25"/>
      <c r="E12" s="25"/>
      <c r="F12" s="25"/>
      <c r="G12" s="25"/>
      <c r="H12" s="25"/>
      <c r="I12" s="26"/>
    </row>
    <row r="13" spans="2:9" ht="12.75">
      <c r="B13" s="99">
        <v>10</v>
      </c>
      <c r="C13" s="79" t="s">
        <v>66</v>
      </c>
      <c r="D13" s="25"/>
      <c r="E13" s="26"/>
      <c r="F13" s="25"/>
      <c r="G13" s="25"/>
      <c r="H13" s="25"/>
      <c r="I13" s="26">
        <f>SUM(D13:H13)</f>
        <v>0</v>
      </c>
    </row>
    <row r="14" spans="2:9" ht="15.75" customHeight="1">
      <c r="B14" s="96">
        <v>12</v>
      </c>
      <c r="C14" s="100" t="s">
        <v>278</v>
      </c>
      <c r="D14" s="98">
        <f>SUM(D9:D13)</f>
        <v>750000</v>
      </c>
      <c r="E14" s="98"/>
      <c r="F14" s="98"/>
      <c r="G14" s="98">
        <v>25000</v>
      </c>
      <c r="H14" s="98">
        <f>SUM(H9:H13)</f>
        <v>76374</v>
      </c>
      <c r="I14" s="98">
        <f>SUM(D14:H14)</f>
        <v>851374</v>
      </c>
    </row>
    <row r="15" spans="3:9" ht="18">
      <c r="C15" s="21"/>
      <c r="D15" s="22"/>
      <c r="E15" s="22"/>
      <c r="F15" s="23"/>
      <c r="G15" s="22"/>
      <c r="H15" s="22"/>
      <c r="I15" s="23"/>
    </row>
    <row r="16" spans="3:9" ht="14.25" customHeight="1">
      <c r="C16" s="27" t="s">
        <v>74</v>
      </c>
      <c r="D16" s="22"/>
      <c r="E16" s="22"/>
      <c r="F16" s="23"/>
      <c r="G16" s="134" t="s">
        <v>67</v>
      </c>
      <c r="H16" s="139" t="s">
        <v>67</v>
      </c>
      <c r="I16" s="23"/>
    </row>
    <row r="17" spans="3:9" ht="12.75" customHeight="1">
      <c r="C17" s="27" t="s">
        <v>75</v>
      </c>
      <c r="D17" s="22"/>
      <c r="E17" s="22"/>
      <c r="F17" s="23"/>
      <c r="G17" s="134"/>
      <c r="H17" s="139" t="s">
        <v>76</v>
      </c>
      <c r="I17" s="23"/>
    </row>
  </sheetData>
  <sheetProtection/>
  <mergeCells count="1">
    <mergeCell ref="B1:I1"/>
  </mergeCells>
  <printOptions/>
  <pageMargins left="0.17" right="0.16" top="1.14" bottom="0.16" header="1.11" footer="0.16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.421875" style="0" customWidth="1"/>
    <col min="2" max="2" width="59.00390625" style="0" customWidth="1"/>
    <col min="3" max="3" width="18.00390625" style="0" customWidth="1"/>
    <col min="4" max="4" width="18.7109375" style="0" customWidth="1"/>
  </cols>
  <sheetData>
    <row r="1" spans="2:3" ht="12.75">
      <c r="B1" s="31" t="s">
        <v>82</v>
      </c>
      <c r="C1" s="31"/>
    </row>
    <row r="2" ht="13.5" thickBot="1"/>
    <row r="3" spans="2:4" ht="18" customHeight="1">
      <c r="B3" s="104" t="s">
        <v>8</v>
      </c>
      <c r="C3" s="120">
        <v>2013</v>
      </c>
      <c r="D3" s="105" t="s">
        <v>266</v>
      </c>
    </row>
    <row r="4" spans="2:4" ht="15">
      <c r="B4" s="71" t="s">
        <v>9</v>
      </c>
      <c r="C4" s="121"/>
      <c r="D4" s="140"/>
    </row>
    <row r="5" spans="2:4" ht="15">
      <c r="B5" s="71" t="s">
        <v>10</v>
      </c>
      <c r="C5" s="122">
        <v>85164376</v>
      </c>
      <c r="D5" s="141">
        <v>49509292</v>
      </c>
    </row>
    <row r="6" spans="2:4" ht="15">
      <c r="B6" s="71" t="s">
        <v>11</v>
      </c>
      <c r="C6" s="122"/>
      <c r="D6" s="142"/>
    </row>
    <row r="7" spans="2:4" ht="15">
      <c r="B7" s="71" t="s">
        <v>12</v>
      </c>
      <c r="C7" s="122"/>
      <c r="D7" s="142"/>
    </row>
    <row r="8" spans="2:4" ht="15">
      <c r="B8" s="71" t="s">
        <v>13</v>
      </c>
      <c r="C8" s="122"/>
      <c r="D8" s="142"/>
    </row>
    <row r="9" spans="2:4" ht="15">
      <c r="B9" s="71" t="s">
        <v>14</v>
      </c>
      <c r="C9" s="122"/>
      <c r="D9" s="142"/>
    </row>
    <row r="10" spans="2:4" ht="15">
      <c r="B10" s="71" t="s">
        <v>15</v>
      </c>
      <c r="C10" s="122"/>
      <c r="D10" s="142"/>
    </row>
    <row r="11" spans="2:4" ht="46.5" customHeight="1">
      <c r="B11" s="101" t="s">
        <v>16</v>
      </c>
      <c r="C11" s="123">
        <v>-124230162</v>
      </c>
      <c r="D11" s="142">
        <v>-75923364</v>
      </c>
    </row>
    <row r="12" spans="2:4" ht="15">
      <c r="B12" s="71" t="s">
        <v>17</v>
      </c>
      <c r="C12" s="122">
        <v>-6352659</v>
      </c>
      <c r="D12" s="142">
        <v>-6244171</v>
      </c>
    </row>
    <row r="13" spans="2:4" ht="30.75" customHeight="1">
      <c r="B13" s="102" t="s">
        <v>18</v>
      </c>
      <c r="C13" s="124">
        <f>257216070+2147</f>
        <v>257218217</v>
      </c>
      <c r="D13" s="142">
        <v>-8206085</v>
      </c>
    </row>
    <row r="14" spans="2:4" ht="15">
      <c r="B14" s="71" t="s">
        <v>19</v>
      </c>
      <c r="C14" s="122"/>
      <c r="D14" s="142"/>
    </row>
    <row r="15" spans="2:4" ht="15">
      <c r="B15" s="71" t="s">
        <v>20</v>
      </c>
      <c r="C15" s="122"/>
      <c r="D15" s="142"/>
    </row>
    <row r="16" spans="2:4" ht="15">
      <c r="B16" s="71" t="s">
        <v>252</v>
      </c>
      <c r="C16" s="122">
        <v>-8789642</v>
      </c>
      <c r="D16" s="142">
        <v>-5832909.2</v>
      </c>
    </row>
    <row r="17" spans="2:4" ht="15">
      <c r="B17" s="72" t="s">
        <v>21</v>
      </c>
      <c r="C17" s="125">
        <f>SUM(C5:C16)</f>
        <v>203010130</v>
      </c>
      <c r="D17" s="140">
        <v>-46697237.2</v>
      </c>
    </row>
    <row r="18" spans="2:4" ht="15">
      <c r="B18" s="71"/>
      <c r="C18" s="122"/>
      <c r="D18" s="142"/>
    </row>
    <row r="19" spans="2:4" ht="15">
      <c r="B19" s="71" t="s">
        <v>22</v>
      </c>
      <c r="C19" s="122"/>
      <c r="D19" s="142"/>
    </row>
    <row r="20" spans="2:4" ht="30" customHeight="1">
      <c r="B20" s="103" t="s">
        <v>23</v>
      </c>
      <c r="C20" s="126"/>
      <c r="D20" s="142"/>
    </row>
    <row r="21" spans="2:4" ht="15">
      <c r="B21" s="71" t="s">
        <v>24</v>
      </c>
      <c r="C21" s="122">
        <v>24074326</v>
      </c>
      <c r="D21" s="142">
        <v>40063828</v>
      </c>
    </row>
    <row r="22" spans="2:4" ht="15">
      <c r="B22" s="71" t="s">
        <v>25</v>
      </c>
      <c r="C22" s="122"/>
      <c r="D22" s="142"/>
    </row>
    <row r="23" spans="2:4" ht="15">
      <c r="B23" s="71" t="s">
        <v>26</v>
      </c>
      <c r="C23" s="122"/>
      <c r="D23" s="142"/>
    </row>
    <row r="24" spans="2:4" ht="15">
      <c r="B24" s="71" t="s">
        <v>253</v>
      </c>
      <c r="C24" s="122"/>
      <c r="D24" s="142"/>
    </row>
    <row r="25" spans="2:4" ht="15">
      <c r="B25" s="72" t="s">
        <v>27</v>
      </c>
      <c r="C25" s="125">
        <f>SUM(C21:C24)</f>
        <v>24074326</v>
      </c>
      <c r="D25" s="140">
        <v>40063828</v>
      </c>
    </row>
    <row r="26" spans="2:4" ht="15">
      <c r="B26" s="71"/>
      <c r="C26" s="122"/>
      <c r="D26" s="142"/>
    </row>
    <row r="27" spans="2:4" ht="15">
      <c r="B27" s="71" t="s">
        <v>28</v>
      </c>
      <c r="C27" s="122"/>
      <c r="D27" s="142"/>
    </row>
    <row r="28" spans="2:4" ht="15">
      <c r="B28" s="71" t="s">
        <v>29</v>
      </c>
      <c r="C28" s="122"/>
      <c r="D28" s="142"/>
    </row>
    <row r="29" spans="2:4" ht="15">
      <c r="B29" s="71" t="s">
        <v>30</v>
      </c>
      <c r="C29" s="122">
        <v>-119575940</v>
      </c>
      <c r="D29" s="142">
        <v>4676133</v>
      </c>
    </row>
    <row r="30" spans="2:4" ht="15">
      <c r="B30" s="71" t="s">
        <v>31</v>
      </c>
      <c r="C30" s="122"/>
      <c r="D30" s="142"/>
    </row>
    <row r="31" spans="2:4" ht="15">
      <c r="B31" s="71" t="s">
        <v>32</v>
      </c>
      <c r="C31" s="122">
        <v>-43676383</v>
      </c>
      <c r="D31" s="142">
        <v>-20826141</v>
      </c>
    </row>
    <row r="32" spans="2:4" ht="15">
      <c r="B32" s="72" t="s">
        <v>33</v>
      </c>
      <c r="C32" s="125">
        <f>SUM(C27:C31)</f>
        <v>-163252323</v>
      </c>
      <c r="D32" s="140">
        <v>-16150008</v>
      </c>
    </row>
    <row r="33" spans="2:4" ht="15">
      <c r="B33" s="71"/>
      <c r="C33" s="122"/>
      <c r="D33" s="142"/>
    </row>
    <row r="34" spans="2:4" ht="15">
      <c r="B34" s="72" t="s">
        <v>34</v>
      </c>
      <c r="C34" s="125">
        <f>C17+C25+C32</f>
        <v>63832133</v>
      </c>
      <c r="D34" s="143">
        <v>-22783417.200000003</v>
      </c>
    </row>
    <row r="35" spans="2:4" ht="15">
      <c r="B35" s="72" t="s">
        <v>35</v>
      </c>
      <c r="C35" s="125">
        <f>D36</f>
        <v>2448475</v>
      </c>
      <c r="D35" s="144">
        <v>25231892</v>
      </c>
    </row>
    <row r="36" spans="2:4" ht="15.75" thickBot="1">
      <c r="B36" s="73" t="s">
        <v>36</v>
      </c>
      <c r="C36" s="127">
        <f>'aktiv-pasivi'!E8</f>
        <v>66280607.730000004</v>
      </c>
      <c r="D36" s="145">
        <v>2448475</v>
      </c>
    </row>
    <row r="37" spans="2:4" ht="15.75">
      <c r="B37" s="59"/>
      <c r="C37" s="60"/>
      <c r="D37" s="60"/>
    </row>
    <row r="38" spans="2:4" ht="15.75">
      <c r="B38" s="59"/>
      <c r="C38" s="59"/>
      <c r="D38" s="60"/>
    </row>
    <row r="39" spans="2:4" ht="15.75">
      <c r="B39" s="1"/>
      <c r="C39" s="1"/>
      <c r="D39" s="135"/>
    </row>
    <row r="40" spans="2:4" ht="15.75">
      <c r="B40" s="64" t="s">
        <v>254</v>
      </c>
      <c r="C40" s="185" t="s">
        <v>67</v>
      </c>
      <c r="D40" s="185"/>
    </row>
    <row r="41" spans="2:4" ht="12.75">
      <c r="B41" s="64" t="s">
        <v>263</v>
      </c>
      <c r="C41" s="136" t="s">
        <v>279</v>
      </c>
      <c r="D41" s="136"/>
    </row>
    <row r="42" ht="12.75">
      <c r="B42" s="1"/>
    </row>
  </sheetData>
  <sheetProtection/>
  <mergeCells count="1">
    <mergeCell ref="C40:D40"/>
  </mergeCells>
  <printOptions/>
  <pageMargins left="0.17" right="0.18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Elmazi</cp:lastModifiedBy>
  <cp:lastPrinted>2014-03-29T08:45:24Z</cp:lastPrinted>
  <dcterms:created xsi:type="dcterms:W3CDTF">2008-05-31T20:59:31Z</dcterms:created>
  <dcterms:modified xsi:type="dcterms:W3CDTF">2014-07-25T06:22:34Z</dcterms:modified>
  <cp:category/>
  <cp:version/>
  <cp:contentType/>
  <cp:contentStatus/>
</cp:coreProperties>
</file>