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0485" activeTab="0"/>
  </bookViews>
  <sheets>
    <sheet name="Kopertina" sheetId="1" r:id="rId1"/>
    <sheet name="Aktivi" sheetId="2" r:id="rId2"/>
    <sheet name="Pasivi" sheetId="3" r:id="rId3"/>
    <sheet name="Ardhura-Shpenzime" sheetId="4" r:id="rId4"/>
    <sheet name="Cash Flow" sheetId="5" r:id="rId5"/>
    <sheet name="Kap_veta" sheetId="6" r:id="rId6"/>
    <sheet name="Shenimet shpjeguese" sheetId="7" r:id="rId7"/>
  </sheets>
  <externalReferences>
    <externalReference r:id="rId10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<sst xmlns="http://schemas.openxmlformats.org/spreadsheetml/2006/main" count="568" uniqueCount="344">
  <si>
    <t>Adresa:</t>
  </si>
  <si>
    <t>PASQYRAT FINANCIARE INDIVIDUALE</t>
  </si>
  <si>
    <t>DHE</t>
  </si>
  <si>
    <t>SHENIMET SHPJEGUESE</t>
  </si>
  <si>
    <t>LEKE</t>
  </si>
  <si>
    <t>0.00 Leke</t>
  </si>
  <si>
    <t>Njësia ekonomike raportuese:</t>
  </si>
  <si>
    <t>Data e bilancit:</t>
  </si>
  <si>
    <t>Të dhëna idenifikuese:</t>
  </si>
  <si>
    <t>30.03.2011</t>
  </si>
  <si>
    <t xml:space="preserve">Periudha Kontabël: </t>
  </si>
  <si>
    <t xml:space="preserve">Monedha e paraqitjes: </t>
  </si>
  <si>
    <t>Shkalla e rrumbullakimit:</t>
  </si>
  <si>
    <t>Monedha: LEKE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</si>
  <si>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</si>
  <si>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</si>
  <si>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</si>
  <si>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</si>
  <si>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</si>
  <si>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</si>
  <si>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</si>
  <si>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 xml:space="preserve"> -</t>
  </si>
  <si>
    <t>Arka</t>
  </si>
  <si>
    <t>Banka</t>
  </si>
  <si>
    <t>Derivative te mbajtura per tregtim</t>
  </si>
  <si>
    <t>Derivativet</t>
  </si>
  <si>
    <t>Aktivet e mbajtura per tregtim</t>
  </si>
  <si>
    <t>Aktive te tjera afatshkurtra financiare</t>
  </si>
  <si>
    <t>Llogari/Kerkesa te arketueshme</t>
  </si>
  <si>
    <t>Llogari/Kerkesa te tjera te arketueshme</t>
  </si>
  <si>
    <t>Instrumente te tjera borxhi</t>
  </si>
  <si>
    <t>Investime te tjera financiare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</si>
  <si>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</si>
  <si>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</si>
  <si>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</si>
  <si>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</si>
  <si>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</si>
  <si>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</si>
  <si>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</si>
  <si>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</si>
  <si>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</si>
  <si>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</si>
  <si>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</si>
  <si>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</si>
  <si>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</si>
  <si>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investime te tjera ne pjesmarrje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</si>
  <si>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</si>
  <si>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</si>
  <si>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</si>
  <si>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</si>
  <si>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</si>
  <si>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Makineri dhe pajisje</t>
  </si>
  <si>
    <t>Aktive te tjera afatgjata materiale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</si>
  <si>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</si>
  <si>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</si>
  <si>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</si>
  <si>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</si>
  <si>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</si>
  <si>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</si>
  <si>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 (ne proces)</t>
  </si>
  <si>
    <t>Totali per Aktivet Afatgjata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</si>
  <si>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</si>
  <si>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</si>
  <si>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</si>
  <si>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</si>
  <si>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</si>
  <si>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</si>
  <si>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</si>
  <si>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</si>
  <si>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</si>
  <si>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</si>
  <si>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</si>
  <si>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arketuara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</si>
  <si>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</si>
  <si>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</si>
  <si>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</si>
  <si>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</si>
  <si>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</si>
  <si>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</si>
  <si>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</si>
  <si>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</si>
  <si>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</si>
  <si>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</si>
  <si>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</si>
  <si>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</si>
  <si>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Aksionet e pakices</t>
  </si>
  <si>
    <t>Kapitali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</si>
  <si>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</si>
  <si>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</si>
  <si>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</si>
  <si>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</si>
  <si>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</si>
  <si>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</si>
  <si>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</si>
  <si>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Fitimet e pashperndara</t>
  </si>
  <si>
    <t>Fitimi/Humbja e vitit financiar</t>
  </si>
  <si>
    <t>Totali per kapitalin</t>
  </si>
  <si>
    <t>PASIVET</t>
  </si>
  <si>
    <t>Aksione, pjesemarrje ne njesi te kontrolluara</t>
  </si>
  <si>
    <t>Hua, bono dhe detyrime nga leasing</t>
  </si>
  <si>
    <t>TOTALI I PASIVEVE DHE KAPITALIT</t>
  </si>
  <si>
    <t>TOTALI I AKTIVEVE</t>
  </si>
  <si>
    <t>III</t>
  </si>
  <si>
    <t>Shenime</t>
  </si>
  <si>
    <t>Nr.</t>
  </si>
  <si>
    <t>Pershkrimi</t>
  </si>
  <si>
    <t>Viti ushtrimor</t>
  </si>
  <si>
    <t>Viti parardhes</t>
  </si>
  <si>
    <t>Ndryshimi +/-</t>
  </si>
  <si>
    <t>Shitjet neto</t>
  </si>
  <si>
    <t>Te ardhura te tjera nga veprimtarite e shfrytezimit</t>
  </si>
  <si>
    <t>Ndryshimet ne inventarin e P.G dhe P.Proces</t>
  </si>
  <si>
    <t xml:space="preserve">Puna e kryer nga njesia ekonomike </t>
  </si>
  <si>
    <t>Totali te ardhurave nga veprimtaria</t>
  </si>
  <si>
    <t>Mallrat, lendet e para dhe sherbimet</t>
  </si>
  <si>
    <t>Shpenzime te tjera nga veprimtarite e shfrytezimit</t>
  </si>
  <si>
    <t>Shpenzimet e personelit</t>
  </si>
  <si>
    <t xml:space="preserve"> - </t>
  </si>
  <si>
    <t>Pagat e punonjesve</t>
  </si>
  <si>
    <t>Shpenzimet e sigurimeve shoqerore</t>
  </si>
  <si>
    <t>Renia ne vlere (zhvleresimi) dhe amortizimi</t>
  </si>
  <si>
    <t>Totali i shpenzimeve</t>
  </si>
  <si>
    <t xml:space="preserve">Te ardhurat dhe shpenzimet financiare </t>
  </si>
  <si>
    <t>Te ardhura dhe shpenzimet financiare</t>
  </si>
  <si>
    <t>Te ardhurat dhe shpenzimet nga interesi</t>
  </si>
  <si>
    <t>Fitimet (humbjet) nga kursi i kembimit</t>
  </si>
  <si>
    <t>Te ardhura dhe shpenzime te tjera financiare</t>
  </si>
  <si>
    <t>Fitimi (Humbja) para Tatimit</t>
  </si>
  <si>
    <t>Shpenzimet e tatimit mbi fitimin</t>
  </si>
  <si>
    <t>Fitimi (Humbja) neto e vitit financiar</t>
  </si>
  <si>
    <t>Administratori i shoqerise</t>
  </si>
  <si>
    <t>BILANCI KONTABEL</t>
  </si>
  <si>
    <t>PASYRA E TE ARDHURAVE DHE SHPENZIMEVE</t>
  </si>
  <si>
    <t>Fitimi(Humbja) nga veprimtarite e shfrytezimit</t>
  </si>
  <si>
    <t>Nga investime te tjera financiare afatgjata</t>
  </si>
  <si>
    <t>Te ardh. &amp; shpenzimet financiare nga pjesmarrjet</t>
  </si>
  <si>
    <t>Fitim / Humbja e vitit</t>
  </si>
  <si>
    <t>Amortizimi dhe zhvleresimi</t>
  </si>
  <si>
    <t>(Rritja) /   Ulja e shpenzimeve te parapaguara</t>
  </si>
  <si>
    <t>Fluksi i parave nga veprimtaritë e shfrytëzimit</t>
  </si>
  <si>
    <t>Rregullime për:</t>
  </si>
  <si>
    <t>Humbje nga këmbimet valutore</t>
  </si>
  <si>
    <t>Të ardhura nga investimet</t>
  </si>
  <si>
    <t>Shpenzime për interesa</t>
  </si>
  <si>
    <t>Rritje/rënie në tepricën inventarit</t>
  </si>
  <si>
    <t>Rritje/rënie në tepricën e debitoreve te tjere</t>
  </si>
  <si>
    <t>Rritje/rënie në tepricën e detyrimeve te tjera</t>
  </si>
  <si>
    <t>Paratë e përftuara nga aktivitetet</t>
  </si>
  <si>
    <t>Paraja neto nga aktivitetet e shfrytëzimit</t>
  </si>
  <si>
    <t>Fluksi i parave nga veprimtaritë investuese</t>
  </si>
  <si>
    <t>Blerja e aktiveve afatgjata materiale</t>
  </si>
  <si>
    <t>Të ardhura nga shitja e pajisjeve</t>
  </si>
  <si>
    <t>Interesi i arkëtuar</t>
  </si>
  <si>
    <t>Dividendët e arkëtuar</t>
  </si>
  <si>
    <t>Paraja neto, e përdorur në aktivitetet investuese</t>
  </si>
  <si>
    <t>Fluksi i parave nga veprimtaritë financiare</t>
  </si>
  <si>
    <t>Të ardhura nga emetimi i kapitalit aksionar</t>
  </si>
  <si>
    <t>Të ardhura nga huamarrje afatgjata</t>
  </si>
  <si>
    <t>Pagesat e detyrimeve të qirasë financiare</t>
  </si>
  <si>
    <t>Dividendët e paguar</t>
  </si>
  <si>
    <t>Paraja neto e përdorur në aktivitetet financiare</t>
  </si>
  <si>
    <t>Rritja/rënia neto e mjeteve monetare</t>
  </si>
  <si>
    <t>Blerja e shoqërisë së kontrolluar minus paratë e arkëtuara</t>
  </si>
  <si>
    <t xml:space="preserve">Mjetet monetare në fillim të periudhës </t>
  </si>
  <si>
    <t>Mjetet monetare në fund të periudhës</t>
  </si>
  <si>
    <t>Rritje/rënie e detyrimeve ndaj furnitoreve</t>
  </si>
  <si>
    <t>Rritje/rënie e detyrimeve sociale te pagueshme</t>
  </si>
  <si>
    <t xml:space="preserve">Rritje/rënie e kërkesave të arkëtueshme </t>
  </si>
  <si>
    <t>PASQYRA E FLUKSIT TE PARAVE  - Metoda indirekte</t>
  </si>
  <si>
    <t>Prime te kapitalit</t>
  </si>
  <si>
    <t>Aksione te thesarit</t>
  </si>
  <si>
    <t>Totali</t>
  </si>
  <si>
    <t>Pozicioni i rregulluar</t>
  </si>
  <si>
    <t>Fitime neto per periudhen raportuese</t>
  </si>
  <si>
    <t>Aksione thesari te riblera</t>
  </si>
  <si>
    <t>PASQYRA E GJENDJES DHE NDRYSHIMIT TE KAPITALEVE TE VETA</t>
  </si>
  <si>
    <t>Efekti i ndryshimeve ne politikat kontabel</t>
  </si>
  <si>
    <t xml:space="preserve">bere sipas kerkesave te Standarteve Kombetare te Kontabilitetit dhe Ligjit nr. 9228 date 29.04.2004, "Për </t>
  </si>
  <si>
    <t xml:space="preserve">kontabilitetin dhe pasqyrat financiare". Ato jane pergatitur ne perputhje me SKK2 mbi bazen e konceptit </t>
  </si>
  <si>
    <t xml:space="preserve">te materialitetit. </t>
  </si>
  <si>
    <t xml:space="preserve">A- </t>
  </si>
  <si>
    <t>Totali:</t>
  </si>
  <si>
    <t>Shpjegimet e zerave te Aktivit te bilancit</t>
  </si>
  <si>
    <t xml:space="preserve">shenimi </t>
  </si>
  <si>
    <t>Shtesat gjate vitit (Faturimet)</t>
  </si>
  <si>
    <t>Pakesimet gjate vitit (Arketimet)</t>
  </si>
  <si>
    <t xml:space="preserve">Inventari imet </t>
  </si>
  <si>
    <t>Emertimi</t>
  </si>
  <si>
    <t>Vlera neto</t>
  </si>
  <si>
    <t>Pakesime</t>
  </si>
  <si>
    <t>Truall</t>
  </si>
  <si>
    <t>Makineri dhe paisje</t>
  </si>
  <si>
    <t>Mjete transporti</t>
  </si>
  <si>
    <t>Paisje informatike</t>
  </si>
  <si>
    <t>Te tjera Aktive</t>
  </si>
  <si>
    <t>Shtesa</t>
  </si>
  <si>
    <t>Fitime neto per periudhen kontabel</t>
  </si>
  <si>
    <t>Dividentet e paguar</t>
  </si>
  <si>
    <t>Rritje e rezerva ligjore &amp; te tjera</t>
  </si>
  <si>
    <t>Emetim iaksioneve te kapitalit</t>
  </si>
  <si>
    <t>Pozicioni me 31 Dhjetor 2009</t>
  </si>
  <si>
    <t>Kapitali aksioner</t>
  </si>
  <si>
    <t>Rezerva ligjore &amp; statutore</t>
  </si>
  <si>
    <t>Fitimi  pashperndare</t>
  </si>
  <si>
    <t>Gjendja ne fillim te periudhes</t>
  </si>
  <si>
    <t>Hyrje</t>
  </si>
  <si>
    <t>Dalje</t>
  </si>
  <si>
    <t>Gjendja ne fund te periudhes</t>
  </si>
  <si>
    <t>Konsumi inventarit imet</t>
  </si>
  <si>
    <t xml:space="preserve">Amortizimi </t>
  </si>
  <si>
    <t>Aktivet patrupezuara</t>
  </si>
  <si>
    <t>Gjendja e klienteve gjate periudhes paraqitet si me poshte:</t>
  </si>
  <si>
    <t>Gjendja e inventarit ne fund te periudhes paraqitet:</t>
  </si>
  <si>
    <t>Shpjegimet e zerave te Pasivit te bilancit</t>
  </si>
  <si>
    <t>Hua afatshkurter</t>
  </si>
  <si>
    <t>Pagesat e huave afatgjata</t>
  </si>
  <si>
    <t>Totali i vleres neto</t>
  </si>
  <si>
    <t xml:space="preserve">Shumat e huave afatshkurtra te marra per qellime financimi, pjesa e huave afatgjata dhe detyrimeve </t>
  </si>
  <si>
    <t>te qirase financiare (leasing) qe do te paguhen brenda 12 muajve te ardhshem, paraqitet:</t>
  </si>
  <si>
    <t>Huamarrjet afatshkurtra</t>
  </si>
  <si>
    <t>Gjendja e furnitoreve gjate periudhes paraqitet si me poshte:</t>
  </si>
  <si>
    <t>Pakesimet gjate periudhes kontabel (Pagesat)</t>
  </si>
  <si>
    <t>Gjendja e detyrimeve ndaj furnitoreve ne fund te periudhes</t>
  </si>
  <si>
    <t>Shtesat gjate periudhes kontabel (Blerjet)</t>
  </si>
  <si>
    <t>Ne pasqyren e meposhtme paraqitet gjendja dhe ndryshimi AAM, amortizimi i llogaritur si dhe</t>
  </si>
  <si>
    <t>vlera neto e tyre gjate periudhes kontabel:</t>
  </si>
  <si>
    <t>Detyrimet per punonjesit gjate periudhes paraqiten si me poshte:</t>
  </si>
  <si>
    <t>Tatim mbi fitimin</t>
  </si>
  <si>
    <t>Akcize</t>
  </si>
  <si>
    <t>Sigurimet Shoqerore</t>
  </si>
  <si>
    <t>Te tjera</t>
  </si>
  <si>
    <t xml:space="preserve">TVSH </t>
  </si>
  <si>
    <t>TAP</t>
  </si>
  <si>
    <t>Detyrimet ndaj shtetit sipas llojit te tatimeve ne fund te periudhes kontabile paraqiten si me poshte:</t>
  </si>
  <si>
    <t>Detyrimet ndaj aksionereve dhe te tjera paraqiten si me poshte:</t>
  </si>
  <si>
    <t>Parapagimet e arketuara nga shoqeria ne fund te periudhes kontabile paraqiten si me poshte</t>
  </si>
  <si>
    <t>Parapagime te arketuara</t>
  </si>
  <si>
    <t>Hua afatgjate</t>
  </si>
  <si>
    <t>Bono</t>
  </si>
  <si>
    <t xml:space="preserve">Qera financiare </t>
  </si>
  <si>
    <t>Gjendja e kerkesave te tjera te arketueshme nga aksionaret e shoqerise ne fund te peridhes</t>
  </si>
  <si>
    <t>kontabel dhe te tjera paraqitet si me poshte</t>
  </si>
  <si>
    <t xml:space="preserve">B- </t>
  </si>
  <si>
    <t>Shpjegimet e te Ardhurave &amp; Shpenzimeve</t>
  </si>
  <si>
    <t xml:space="preserve">C- </t>
  </si>
  <si>
    <t>shlyhen brenda 12 muajve), te marra nga shoqeria, paraqiten si me poshte:</t>
  </si>
  <si>
    <t>Kliente per mallra, produkte e sherbime ne fillim te periudhes</t>
  </si>
  <si>
    <t>Paga e shperblime</t>
  </si>
  <si>
    <t>Furnitore per mallra, produkte e sherbime ne fillim te periudhes</t>
  </si>
  <si>
    <t xml:space="preserve">Detyrime ndaj ortakeve </t>
  </si>
  <si>
    <t>Gjendja e klienteve ne fund te periudhes</t>
  </si>
  <si>
    <t>Blerje materialesh të para (601)</t>
  </si>
  <si>
    <t>Ndryshimi i gjendjeve të mallrave të blera (603)</t>
  </si>
  <si>
    <t>Blerje, energji, avull, uje (604)</t>
  </si>
  <si>
    <t>Blerje mallra (605)</t>
  </si>
  <si>
    <t>Qira (613)</t>
  </si>
  <si>
    <t>Mirëmbajtje dhe riparime (615)</t>
  </si>
  <si>
    <t>Prime të sigurimit (616)</t>
  </si>
  <si>
    <t>Reklame, publicitet (624)</t>
  </si>
  <si>
    <t>Transferime, udhëtim e dieta (625)</t>
  </si>
  <si>
    <t>Shpenzime postare dhe telekomunikacion (626)</t>
  </si>
  <si>
    <t>Transporte (627)</t>
  </si>
  <si>
    <t>Shërbime  bankare (628)</t>
  </si>
  <si>
    <t>Pagat e personelit (641)</t>
  </si>
  <si>
    <t>Kontributi sig.shoqërore (644)</t>
  </si>
  <si>
    <t>Humbje nga mosarketimi i kërkesave mbi të tretet (656)</t>
  </si>
  <si>
    <t>Penalitete, gjoba e dëmshpërblime (657)</t>
  </si>
  <si>
    <t xml:space="preserve">Shpenzime per shitjen e AAM (652)   </t>
  </si>
  <si>
    <t>Subvencione e ndihme të dhëna (653)</t>
  </si>
  <si>
    <t xml:space="preserve">Të tjera shpenzime financiare (668) </t>
  </si>
  <si>
    <t>Shpenzime për interesa (667)</t>
  </si>
  <si>
    <t>Shitje produkte të gatshme (701)</t>
  </si>
  <si>
    <t>Dorëzim punime dhe shërbime (704)</t>
  </si>
  <si>
    <t>Shitje mallra (705)</t>
  </si>
  <si>
    <t>Shitje materiale furniturash (707)</t>
  </si>
  <si>
    <t>Të ardhura te tjera (708)</t>
  </si>
  <si>
    <t>Ndryshimi i gjendjeve të produkteve (714)</t>
  </si>
  <si>
    <t>Të ardhura nga shitja e AAM (752)</t>
  </si>
  <si>
    <t>Dhurata e ndihma të marra (754)</t>
  </si>
  <si>
    <t>Të ardhura financiare të tjera (768)</t>
  </si>
  <si>
    <t>Të ardhura nga interesat (767)</t>
  </si>
  <si>
    <t>Te ardhurat e perfituara nga shitja e produkteve, mallrave dhe sherbimeve te kryera nga shoqeria gjate</t>
  </si>
  <si>
    <t>periudhes kontabel paraqiten si me poshte:</t>
  </si>
  <si>
    <t>Te ardhurat qe perfitohen jo prej rrjedhes normale te veprimtarise ekonomike:</t>
  </si>
  <si>
    <t xml:space="preserve">Sipas SKK 2 pakesimi i gjendjes se mallrave, produkteve te gatshme dhe prodhimit ne proces njihen </t>
  </si>
  <si>
    <t>Ndryshimet ne inventarin e produkteve te gatshme, mallrave dhe prodhimit ne proces</t>
  </si>
  <si>
    <t>si shtim i shpenzimeve, ndersa rritja e tyre konsiderohet si pakesim i shpenzimeve</t>
  </si>
  <si>
    <t>Të ndryshme (757, 758 &amp; 778)</t>
  </si>
  <si>
    <t>Tatime e taksa te tjera (633, 632 &amp; 638)</t>
  </si>
  <si>
    <t>Të tjera blerje (608 &amp; 618)</t>
  </si>
  <si>
    <t xml:space="preserve">Sipas SKK2 ne kete grup perfshihen kostoja e mallrave, lendeve te para dhe sherbimeve ne </t>
  </si>
  <si>
    <t>veprimtarite kryesore paresore, te cilat paraqiten si me poshte:</t>
  </si>
  <si>
    <t>drejtperdrejt me veprimtarite paresore, te cilat paraqiten si me poshte:</t>
  </si>
  <si>
    <t>Ne kete grup shpenzimesh perfshihen kostot e sherbimeve kryesore administrative qe nuk lidhen</t>
  </si>
  <si>
    <t>Shpenzimet e kryera nga shoqeria per punonjesit gjate periudhes kontabel paraqiten:</t>
  </si>
  <si>
    <t>Të tjera shpenzime rrjedhëse (648 &amp; 658)</t>
  </si>
  <si>
    <t>`</t>
  </si>
  <si>
    <t>Llogaritja e amortizimit eshte bere duke marre parasysh jeten e dobishme aktiveve. Per ndertimet</t>
  </si>
  <si>
    <t>eshte perdorur metoda lineare, ndersa grupet e tjera jane llogaritur me vleren e mbetur.</t>
  </si>
  <si>
    <t>Te ardhurat dhe shpenzimet financiare te realizuara nga shoqeria gjate periudhes kontabel pasqyrohen</t>
  </si>
  <si>
    <t>ne tabelen e meposhtme:</t>
  </si>
  <si>
    <t>Fitime/Humbje nga këmbimet valutore (766 / 669)</t>
  </si>
  <si>
    <t xml:space="preserve">Shumat e huave afatgjata (hua, bono &amp; qera financiare - leasing, pa perfshire pjesen qe do te </t>
  </si>
  <si>
    <t>Me poshte po paraqesim perllogaritjen e kryer per tatimin mbi fitimin:</t>
  </si>
  <si>
    <t>Te ardhurat dhe shpenzimet</t>
  </si>
  <si>
    <t>Tatimore</t>
  </si>
  <si>
    <t xml:space="preserve">Te ardhurat </t>
  </si>
  <si>
    <t>Shpenzimet</t>
  </si>
  <si>
    <t>Shpenzimet e pazbriteshme</t>
  </si>
  <si>
    <t>Humbje e mbartur</t>
  </si>
  <si>
    <t>Fitimi i tatueshem neto</t>
  </si>
  <si>
    <t>Tatim fitimi me shkallen tatimore standarte</t>
  </si>
  <si>
    <t>Parapagime</t>
  </si>
  <si>
    <t>Te ushtrimit</t>
  </si>
  <si>
    <t>Rezultati Fitim / Humbje</t>
  </si>
  <si>
    <t>Tatimi per t'u paguar</t>
  </si>
  <si>
    <t>HARTUESI I PASQYRAVE FINANCIARE</t>
  </si>
  <si>
    <t>Objekti i aktivitetit:</t>
  </si>
  <si>
    <t xml:space="preserve">I. </t>
  </si>
  <si>
    <t>II.</t>
  </si>
  <si>
    <t>Mjete monetare ne banke</t>
  </si>
  <si>
    <t>Mjete monetare ne arke</t>
  </si>
  <si>
    <t>Te drejta ndaj ortakeve (455)</t>
  </si>
  <si>
    <t>Tatim mbi fitimin (444)</t>
  </si>
  <si>
    <t>TVSH (455)</t>
  </si>
  <si>
    <t>Blerje materialesh të tjera (602)</t>
  </si>
  <si>
    <t>Ndertesa (681)</t>
  </si>
  <si>
    <t xml:space="preserve">Makineri dhe paisje </t>
  </si>
  <si>
    <t xml:space="preserve">Mjete transporti </t>
  </si>
  <si>
    <t xml:space="preserve">Paisje informatike </t>
  </si>
  <si>
    <t xml:space="preserve">Te tjera Aktive </t>
  </si>
  <si>
    <t>Ana MUKA</t>
  </si>
  <si>
    <t>ne arke dhe sipas bankave eshte si me poshte:</t>
  </si>
  <si>
    <t>01/01/2011 - 31/12/2011</t>
  </si>
  <si>
    <t>"SHESHORI" Shpk</t>
  </si>
  <si>
    <t>K31506030M</t>
  </si>
  <si>
    <t>Preze, TIRANE</t>
  </si>
  <si>
    <t>Tregti inpute buqesore</t>
  </si>
  <si>
    <r>
      <t xml:space="preserve">Hartimi i Pasqyrave Financiare te shoqerise  </t>
    </r>
    <r>
      <rPr>
        <b/>
        <sz val="10"/>
        <color indexed="8"/>
        <rFont val="Arial"/>
        <family val="2"/>
      </rPr>
      <t>"SHESHORI"</t>
    </r>
    <r>
      <rPr>
        <sz val="10"/>
        <color indexed="8"/>
        <rFont val="Arial"/>
        <family val="2"/>
      </rPr>
      <t xml:space="preserve">  per vitin ushtrimor 2011 eshte </t>
    </r>
  </si>
  <si>
    <t>Muharrem Sheshori</t>
  </si>
  <si>
    <t>Shpenzime për personel jashte ndermarrjes (621)</t>
  </si>
  <si>
    <t>Pozicioni me 31 Dhjetor 2010</t>
  </si>
  <si>
    <t>Gjendja me 31 Dhjetor 2011</t>
  </si>
  <si>
    <t xml:space="preserve">Mjeteve monetare jane vleresuar me kursin e Bankes se Shqiperise me date 31.12.2011. Gjendja e tyre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</si>
</sst>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0_);\-#,##0.00"/>
    <numFmt numFmtId="174" formatCode="_(* #,##0.0_);_(* \(#,##0.0\);_(* &quot;-&quot;??_);_(@_)"/>
    <numFmt numFmtId="175" formatCode="0_);\(0\)"/>
    <numFmt numFmtId="176" formatCode="[$-409]dddd\,\ mmmm\ dd\,\ yy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_);_(@_)"/>
    <numFmt numFmtId="183" formatCode="_(* #,##0.000_);_(* \(#,##0.000\);_(* &quot;-&quot;??_);_(@_)"/>
    <numFmt numFmtId="184" formatCode="_(* #,##0.0000_);_(* \(#,##0.0000\);_(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b/>
      <sz val="9.95"/>
      <color indexed="8"/>
      <name val="Arial"/>
      <family val="2"/>
    </font>
    <font>
      <sz val="9.95"/>
      <color indexed="8"/>
      <name val="Arial"/>
      <family val="2"/>
    </font>
    <font>
      <b/>
      <sz val="9.95"/>
      <name val="Arial"/>
      <family val="2"/>
    </font>
    <font>
      <b/>
      <sz val="11.05"/>
      <color indexed="8"/>
      <name val="Arial"/>
      <family val="2"/>
    </font>
    <font>
      <b/>
      <sz val="8"/>
      <name val="Berlin Sans FB Demi"/>
      <family val="2"/>
    </font>
    <font>
      <sz val="12"/>
      <name val="Book Antiqua"/>
      <family val="1"/>
    </font>
    <font>
      <b/>
      <u val="single"/>
      <sz val="8"/>
      <name val="Berlin Sans FB Dem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Book Antiqua"/>
      <family val="1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b/>
      <sz val="16"/>
      <name val="Book Antiqua"/>
      <family val="1"/>
    </font>
    <font>
      <sz val="16"/>
      <name val="Arial"/>
      <family val="2"/>
    </font>
    <font>
      <b/>
      <i/>
      <sz val="10"/>
      <name val="Berlin Sans FB Demi"/>
      <family val="2"/>
    </font>
    <font>
      <b/>
      <u val="single"/>
      <sz val="12"/>
      <name val="Book Antiqua"/>
      <family val="1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0"/>
      <name val="Arial CE"/>
      <family val="0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.05"/>
      <color indexed="8"/>
      <name val="Arial"/>
      <family val="2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13" fillId="0" borderId="0" xfId="76" applyFont="1" applyBorder="1">
      <alignment/>
      <protection/>
    </xf>
    <xf numFmtId="0" fontId="11" fillId="0" borderId="0" xfId="76" applyFont="1" applyBorder="1">
      <alignment/>
      <protection/>
    </xf>
    <xf numFmtId="0" fontId="12" fillId="0" borderId="0" xfId="76" applyFont="1" applyBorder="1" applyAlignment="1">
      <alignment horizontal="center"/>
      <protection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76" applyBorder="1">
      <alignment/>
      <protection/>
    </xf>
    <xf numFmtId="0" fontId="12" fillId="0" borderId="14" xfId="76" applyFont="1" applyBorder="1">
      <alignment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14" fillId="0" borderId="18" xfId="59" applyFont="1" applyFill="1" applyBorder="1" applyAlignment="1" applyProtection="1">
      <alignment horizontal="center"/>
      <protection/>
    </xf>
    <xf numFmtId="0" fontId="7" fillId="0" borderId="18" xfId="90" applyFont="1" applyBorder="1" applyAlignment="1">
      <alignment horizontal="left" vertical="center"/>
      <protection/>
    </xf>
    <xf numFmtId="0" fontId="9" fillId="0" borderId="18" xfId="90" applyFont="1" applyBorder="1" applyAlignment="1">
      <alignment horizontal="left" vertical="center"/>
      <protection/>
    </xf>
    <xf numFmtId="0" fontId="10" fillId="0" borderId="18" xfId="90" applyFont="1" applyBorder="1" applyAlignment="1">
      <alignment horizontal="left" vertical="center"/>
      <protection/>
    </xf>
    <xf numFmtId="43" fontId="14" fillId="0" borderId="18" xfId="59" applyFont="1" applyFill="1" applyBorder="1" applyAlignment="1" applyProtection="1">
      <alignment/>
      <protection/>
    </xf>
    <xf numFmtId="43" fontId="14" fillId="0" borderId="18" xfId="59" applyFont="1" applyFill="1" applyBorder="1" applyAlignment="1" applyProtection="1">
      <alignment horizontal="right"/>
      <protection/>
    </xf>
    <xf numFmtId="43" fontId="3" fillId="0" borderId="18" xfId="59" applyFont="1" applyBorder="1" applyAlignment="1">
      <alignment/>
    </xf>
    <xf numFmtId="43" fontId="15" fillId="0" borderId="18" xfId="59" applyFont="1" applyFill="1" applyBorder="1" applyAlignment="1" applyProtection="1">
      <alignment horizontal="center"/>
      <protection/>
    </xf>
    <xf numFmtId="43" fontId="15" fillId="0" borderId="18" xfId="59" applyFont="1" applyFill="1" applyBorder="1" applyAlignment="1" applyProtection="1">
      <alignment/>
      <protection/>
    </xf>
    <xf numFmtId="43" fontId="15" fillId="0" borderId="18" xfId="59" applyFont="1" applyBorder="1" applyAlignment="1">
      <alignment horizontal="center" vertical="center" wrapText="1"/>
    </xf>
    <xf numFmtId="1" fontId="8" fillId="0" borderId="18" xfId="90" applyNumberFormat="1" applyFont="1" applyBorder="1" applyAlignment="1">
      <alignment horizontal="center" vertical="center"/>
      <protection/>
    </xf>
    <xf numFmtId="1" fontId="7" fillId="0" borderId="18" xfId="90" applyNumberFormat="1" applyFont="1" applyBorder="1" applyAlignment="1">
      <alignment horizontal="center" vertical="center"/>
      <protection/>
    </xf>
    <xf numFmtId="43" fontId="14" fillId="33" borderId="18" xfId="59" applyFont="1" applyFill="1" applyBorder="1" applyAlignment="1" applyProtection="1">
      <alignment/>
      <protection/>
    </xf>
    <xf numFmtId="43" fontId="16" fillId="0" borderId="18" xfId="59" applyFont="1" applyFill="1" applyBorder="1" applyAlignment="1" applyProtection="1">
      <alignment horizontal="center"/>
      <protection/>
    </xf>
    <xf numFmtId="43" fontId="16" fillId="0" borderId="18" xfId="59" applyFont="1" applyFill="1" applyBorder="1" applyAlignment="1" applyProtection="1">
      <alignment horizontal="left"/>
      <protection/>
    </xf>
    <xf numFmtId="43" fontId="14" fillId="0" borderId="18" xfId="60" applyFont="1" applyFill="1" applyBorder="1" applyAlignment="1" applyProtection="1">
      <alignment/>
      <protection/>
    </xf>
    <xf numFmtId="43" fontId="14" fillId="0" borderId="18" xfId="60" applyFont="1" applyFill="1" applyBorder="1" applyAlignment="1" applyProtection="1">
      <alignment horizontal="right"/>
      <protection/>
    </xf>
    <xf numFmtId="43" fontId="16" fillId="0" borderId="18" xfId="60" applyFont="1" applyFill="1" applyBorder="1" applyAlignment="1" applyProtection="1">
      <alignment/>
      <protection/>
    </xf>
    <xf numFmtId="0" fontId="15" fillId="0" borderId="18" xfId="90" applyFont="1" applyBorder="1" applyAlignment="1">
      <alignment horizontal="left" vertical="center"/>
      <protection/>
    </xf>
    <xf numFmtId="0" fontId="4" fillId="0" borderId="18" xfId="90" applyFont="1" applyBorder="1" applyAlignment="1">
      <alignment horizontal="left" vertical="center"/>
      <protection/>
    </xf>
    <xf numFmtId="43" fontId="15" fillId="0" borderId="18" xfId="60" applyFont="1" applyFill="1" applyBorder="1" applyAlignment="1" applyProtection="1">
      <alignment horizontal="center"/>
      <protection/>
    </xf>
    <xf numFmtId="43" fontId="15" fillId="0" borderId="18" xfId="60" applyFont="1" applyFill="1" applyBorder="1" applyAlignment="1" applyProtection="1">
      <alignment/>
      <protection/>
    </xf>
    <xf numFmtId="43" fontId="15" fillId="0" borderId="18" xfId="60" applyFont="1" applyBorder="1" applyAlignment="1">
      <alignment horizontal="center" vertical="center" wrapText="1"/>
    </xf>
    <xf numFmtId="0" fontId="15" fillId="0" borderId="18" xfId="90" applyFont="1" applyBorder="1" applyAlignment="1">
      <alignment horizontal="left" vertical="top"/>
      <protection/>
    </xf>
    <xf numFmtId="1" fontId="15" fillId="0" borderId="18" xfId="90" applyNumberFormat="1" applyFont="1" applyBorder="1" applyAlignment="1">
      <alignment horizontal="center" vertical="center"/>
      <protection/>
    </xf>
    <xf numFmtId="43" fontId="16" fillId="0" borderId="18" xfId="60" applyFont="1" applyFill="1" applyBorder="1" applyAlignment="1" applyProtection="1">
      <alignment horizontal="center"/>
      <protection/>
    </xf>
    <xf numFmtId="43" fontId="16" fillId="0" borderId="18" xfId="60" applyFont="1" applyFill="1" applyBorder="1" applyAlignment="1" applyProtection="1">
      <alignment horizontal="left"/>
      <protection/>
    </xf>
    <xf numFmtId="43" fontId="16" fillId="0" borderId="18" xfId="60" applyFont="1" applyFill="1" applyBorder="1" applyAlignment="1" applyProtection="1">
      <alignment horizontal="right"/>
      <protection/>
    </xf>
    <xf numFmtId="0" fontId="19" fillId="0" borderId="18" xfId="90" applyFont="1" applyBorder="1" applyAlignment="1">
      <alignment horizontal="left" vertical="center"/>
      <protection/>
    </xf>
    <xf numFmtId="43" fontId="6" fillId="0" borderId="0" xfId="61" applyFont="1" applyBorder="1" applyAlignment="1">
      <alignment vertical="center"/>
    </xf>
    <xf numFmtId="0" fontId="18" fillId="0" borderId="18" xfId="90" applyFont="1" applyBorder="1" applyAlignment="1">
      <alignment horizontal="left" vertical="center"/>
      <protection/>
    </xf>
    <xf numFmtId="0" fontId="17" fillId="0" borderId="18" xfId="90" applyFont="1" applyBorder="1" applyAlignment="1">
      <alignment vertical="center"/>
      <protection/>
    </xf>
    <xf numFmtId="0" fontId="6" fillId="0" borderId="18" xfId="90" applyFont="1" applyBorder="1" applyAlignment="1">
      <alignment vertical="center"/>
      <protection/>
    </xf>
    <xf numFmtId="43" fontId="6" fillId="0" borderId="0" xfId="62" applyFont="1" applyBorder="1" applyAlignment="1">
      <alignment vertical="center"/>
    </xf>
    <xf numFmtId="43" fontId="20" fillId="0" borderId="18" xfId="59" applyFont="1" applyFill="1" applyBorder="1" applyAlignment="1" applyProtection="1">
      <alignment horizontal="center" vertical="justify"/>
      <protection/>
    </xf>
    <xf numFmtId="0" fontId="21" fillId="0" borderId="19" xfId="90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43" fontId="3" fillId="0" borderId="0" xfId="45" applyFont="1" applyAlignment="1">
      <alignment/>
    </xf>
    <xf numFmtId="43" fontId="4" fillId="0" borderId="0" xfId="45" applyFont="1" applyAlignment="1">
      <alignment/>
    </xf>
    <xf numFmtId="0" fontId="4" fillId="0" borderId="18" xfId="0" applyFont="1" applyBorder="1" applyAlignment="1">
      <alignment/>
    </xf>
    <xf numFmtId="43" fontId="4" fillId="0" borderId="18" xfId="45" applyFont="1" applyBorder="1" applyAlignment="1">
      <alignment horizontal="center" vertical="center"/>
    </xf>
    <xf numFmtId="43" fontId="4" fillId="0" borderId="18" xfId="45" applyFont="1" applyBorder="1" applyAlignment="1">
      <alignment vertical="center"/>
    </xf>
    <xf numFmtId="43" fontId="3" fillId="0" borderId="18" xfId="45" applyFont="1" applyBorder="1" applyAlignment="1">
      <alignment/>
    </xf>
    <xf numFmtId="43" fontId="4" fillId="0" borderId="18" xfId="45" applyFont="1" applyBorder="1" applyAlignment="1">
      <alignment/>
    </xf>
    <xf numFmtId="0" fontId="3" fillId="0" borderId="18" xfId="0" applyFont="1" applyBorder="1" applyAlignment="1">
      <alignment/>
    </xf>
    <xf numFmtId="0" fontId="22" fillId="0" borderId="18" xfId="0" applyFont="1" applyBorder="1" applyAlignment="1">
      <alignment/>
    </xf>
    <xf numFmtId="40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76" applyFont="1" applyBorder="1" applyAlignment="1">
      <alignment horizontal="center"/>
      <protection/>
    </xf>
    <xf numFmtId="0" fontId="3" fillId="0" borderId="14" xfId="76" applyFont="1" applyBorder="1" applyAlignment="1">
      <alignment horizontal="center"/>
      <protection/>
    </xf>
    <xf numFmtId="0" fontId="3" fillId="0" borderId="0" xfId="76" applyFont="1" applyBorder="1" applyAlignment="1">
      <alignment horizontal="center"/>
      <protection/>
    </xf>
    <xf numFmtId="0" fontId="12" fillId="0" borderId="0" xfId="76" applyFont="1" applyBorder="1" applyAlignment="1">
      <alignment vertical="center"/>
      <protection/>
    </xf>
    <xf numFmtId="0" fontId="12" fillId="0" borderId="0" xfId="76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4" fillId="0" borderId="0" xfId="0" applyFont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 wrapText="1"/>
    </xf>
    <xf numFmtId="0" fontId="27" fillId="0" borderId="18" xfId="0" applyFont="1" applyBorder="1" applyAlignment="1">
      <alignment/>
    </xf>
    <xf numFmtId="43" fontId="22" fillId="0" borderId="18" xfId="45" applyFont="1" applyBorder="1" applyAlignment="1">
      <alignment/>
    </xf>
    <xf numFmtId="0" fontId="4" fillId="0" borderId="18" xfId="0" applyFont="1" applyBorder="1" applyAlignment="1">
      <alignment/>
    </xf>
    <xf numFmtId="0" fontId="21" fillId="0" borderId="18" xfId="90" applyFont="1" applyBorder="1" applyAlignment="1">
      <alignment horizontal="center" vertical="center"/>
      <protection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wrapText="1"/>
    </xf>
    <xf numFmtId="0" fontId="26" fillId="0" borderId="18" xfId="0" applyFont="1" applyBorder="1" applyAlignment="1">
      <alignment/>
    </xf>
    <xf numFmtId="0" fontId="3" fillId="0" borderId="18" xfId="0" applyFont="1" applyBorder="1" applyAlignment="1">
      <alignment horizontal="justify"/>
    </xf>
    <xf numFmtId="40" fontId="2" fillId="0" borderId="0" xfId="0" applyNumberFormat="1" applyFont="1" applyAlignment="1">
      <alignment/>
    </xf>
    <xf numFmtId="0" fontId="28" fillId="0" borderId="0" xfId="0" applyFont="1" applyAlignment="1">
      <alignment/>
    </xf>
    <xf numFmtId="40" fontId="28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2" fillId="0" borderId="18" xfId="0" applyNumberFormat="1" applyFont="1" applyBorder="1" applyAlignment="1">
      <alignment/>
    </xf>
    <xf numFmtId="40" fontId="29" fillId="0" borderId="18" xfId="0" applyNumberFormat="1" applyFont="1" applyBorder="1" applyAlignment="1">
      <alignment horizontal="center" vertical="center" wrapText="1"/>
    </xf>
    <xf numFmtId="43" fontId="3" fillId="0" borderId="18" xfId="45" applyFont="1" applyBorder="1" applyAlignment="1">
      <alignment/>
    </xf>
    <xf numFmtId="43" fontId="4" fillId="0" borderId="18" xfId="45" applyFont="1" applyBorder="1" applyAlignment="1">
      <alignment/>
    </xf>
    <xf numFmtId="0" fontId="14" fillId="0" borderId="0" xfId="0" applyFont="1" applyAlignment="1">
      <alignment/>
    </xf>
    <xf numFmtId="43" fontId="14" fillId="0" borderId="0" xfId="42" applyFont="1" applyAlignment="1">
      <alignment/>
    </xf>
    <xf numFmtId="43" fontId="15" fillId="0" borderId="0" xfId="62" applyFont="1" applyBorder="1" applyAlignment="1">
      <alignment vertical="center"/>
    </xf>
    <xf numFmtId="0" fontId="14" fillId="0" borderId="18" xfId="0" applyFont="1" applyBorder="1" applyAlignment="1">
      <alignment/>
    </xf>
    <xf numFmtId="43" fontId="14" fillId="0" borderId="18" xfId="42" applyFont="1" applyBorder="1" applyAlignment="1">
      <alignment horizontal="center"/>
    </xf>
    <xf numFmtId="43" fontId="14" fillId="0" borderId="18" xfId="42" applyFont="1" applyBorder="1" applyAlignment="1">
      <alignment/>
    </xf>
    <xf numFmtId="0" fontId="14" fillId="0" borderId="0" xfId="0" applyFont="1" applyAlignment="1">
      <alignment horizontal="center"/>
    </xf>
    <xf numFmtId="40" fontId="26" fillId="0" borderId="18" xfId="0" applyNumberFormat="1" applyFont="1" applyBorder="1" applyAlignment="1">
      <alignment/>
    </xf>
    <xf numFmtId="40" fontId="24" fillId="0" borderId="18" xfId="0" applyNumberFormat="1" applyFont="1" applyBorder="1" applyAlignment="1">
      <alignment/>
    </xf>
    <xf numFmtId="43" fontId="3" fillId="0" borderId="18" xfId="59" applyFont="1" applyFill="1" applyBorder="1" applyAlignment="1">
      <alignment/>
    </xf>
    <xf numFmtId="43" fontId="38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30" fillId="0" borderId="0" xfId="76" applyFont="1" applyBorder="1">
      <alignment/>
      <protection/>
    </xf>
    <xf numFmtId="0" fontId="32" fillId="0" borderId="0" xfId="76" applyFont="1" applyBorder="1">
      <alignment/>
      <protection/>
    </xf>
    <xf numFmtId="0" fontId="32" fillId="0" borderId="14" xfId="76" applyFont="1" applyBorder="1">
      <alignment/>
      <protection/>
    </xf>
    <xf numFmtId="0" fontId="39" fillId="0" borderId="0" xfId="0" applyFont="1" applyBorder="1" applyAlignment="1">
      <alignment horizontal="right"/>
    </xf>
    <xf numFmtId="0" fontId="33" fillId="0" borderId="0" xfId="76" applyFont="1" applyBorder="1" applyAlignment="1">
      <alignment horizontal="right"/>
      <protection/>
    </xf>
    <xf numFmtId="0" fontId="34" fillId="0" borderId="0" xfId="76" applyFont="1" applyFill="1" applyBorder="1">
      <alignment/>
      <protection/>
    </xf>
    <xf numFmtId="0" fontId="34" fillId="0" borderId="0" xfId="76" applyFont="1" applyBorder="1">
      <alignment/>
      <protection/>
    </xf>
    <xf numFmtId="43" fontId="3" fillId="0" borderId="18" xfId="45" applyFont="1" applyFill="1" applyBorder="1" applyAlignment="1">
      <alignment/>
    </xf>
    <xf numFmtId="172" fontId="14" fillId="0" borderId="18" xfId="42" applyNumberFormat="1" applyFont="1" applyBorder="1" applyAlignment="1">
      <alignment/>
    </xf>
    <xf numFmtId="172" fontId="14" fillId="0" borderId="0" xfId="42" applyNumberFormat="1" applyFont="1" applyAlignment="1">
      <alignment/>
    </xf>
    <xf numFmtId="172" fontId="15" fillId="0" borderId="0" xfId="42" applyNumberFormat="1" applyFont="1" applyAlignment="1">
      <alignment/>
    </xf>
    <xf numFmtId="172" fontId="14" fillId="0" borderId="0" xfId="42" applyNumberFormat="1" applyFont="1" applyAlignment="1">
      <alignment horizontal="center"/>
    </xf>
    <xf numFmtId="172" fontId="14" fillId="0" borderId="18" xfId="42" applyNumberFormat="1" applyFont="1" applyBorder="1" applyAlignment="1">
      <alignment horizontal="center" vertical="justify"/>
    </xf>
    <xf numFmtId="172" fontId="3" fillId="0" borderId="0" xfId="42" applyNumberFormat="1" applyFont="1" applyAlignment="1">
      <alignment/>
    </xf>
    <xf numFmtId="172" fontId="15" fillId="0" borderId="18" xfId="42" applyNumberFormat="1" applyFont="1" applyBorder="1" applyAlignment="1">
      <alignment/>
    </xf>
    <xf numFmtId="172" fontId="14" fillId="0" borderId="20" xfId="42" applyNumberFormat="1" applyFont="1" applyBorder="1" applyAlignment="1">
      <alignment/>
    </xf>
    <xf numFmtId="172" fontId="14" fillId="0" borderId="19" xfId="42" applyNumberFormat="1" applyFont="1" applyBorder="1" applyAlignment="1">
      <alignment/>
    </xf>
    <xf numFmtId="172" fontId="15" fillId="0" borderId="20" xfId="42" applyNumberFormat="1" applyFont="1" applyBorder="1" applyAlignment="1">
      <alignment/>
    </xf>
    <xf numFmtId="172" fontId="14" fillId="0" borderId="18" xfId="42" applyNumberFormat="1" applyFont="1" applyBorder="1" applyAlignment="1">
      <alignment horizontal="center"/>
    </xf>
    <xf numFmtId="172" fontId="14" fillId="0" borderId="20" xfId="42" applyNumberFormat="1" applyFont="1" applyBorder="1" applyAlignment="1">
      <alignment vertical="center"/>
    </xf>
    <xf numFmtId="0" fontId="14" fillId="0" borderId="0" xfId="42" applyNumberFormat="1" applyFont="1" applyAlignment="1">
      <alignment/>
    </xf>
    <xf numFmtId="0" fontId="15" fillId="0" borderId="0" xfId="42" applyNumberFormat="1" applyFont="1" applyAlignment="1">
      <alignment/>
    </xf>
    <xf numFmtId="0" fontId="14" fillId="0" borderId="0" xfId="42" applyNumberFormat="1" applyFont="1" applyAlignment="1">
      <alignment horizontal="center"/>
    </xf>
    <xf numFmtId="49" fontId="14" fillId="0" borderId="19" xfId="42" applyNumberFormat="1" applyFont="1" applyBorder="1" applyAlignment="1">
      <alignment horizontal="left"/>
    </xf>
    <xf numFmtId="172" fontId="14" fillId="0" borderId="21" xfId="42" applyNumberFormat="1" applyFont="1" applyBorder="1" applyAlignment="1">
      <alignment vertical="center"/>
    </xf>
    <xf numFmtId="172" fontId="14" fillId="0" borderId="22" xfId="42" applyNumberFormat="1" applyFont="1" applyBorder="1" applyAlignment="1">
      <alignment horizontal="center" vertical="justify"/>
    </xf>
    <xf numFmtId="172" fontId="14" fillId="0" borderId="22" xfId="42" applyNumberFormat="1" applyFont="1" applyBorder="1" applyAlignment="1">
      <alignment/>
    </xf>
    <xf numFmtId="172" fontId="15" fillId="0" borderId="0" xfId="42" applyNumberFormat="1" applyFont="1" applyBorder="1" applyAlignment="1">
      <alignment/>
    </xf>
    <xf numFmtId="172" fontId="14" fillId="0" borderId="0" xfId="42" applyNumberFormat="1" applyFont="1" applyBorder="1" applyAlignment="1">
      <alignment/>
    </xf>
    <xf numFmtId="0" fontId="18" fillId="0" borderId="18" xfId="90" applyFont="1" applyBorder="1" applyAlignment="1">
      <alignment horizontal="center" vertical="center"/>
      <protection/>
    </xf>
    <xf numFmtId="49" fontId="14" fillId="0" borderId="23" xfId="42" applyNumberFormat="1" applyFont="1" applyBorder="1" applyAlignment="1">
      <alignment horizontal="left"/>
    </xf>
    <xf numFmtId="172" fontId="16" fillId="0" borderId="22" xfId="42" applyNumberFormat="1" applyFont="1" applyBorder="1" applyAlignment="1">
      <alignment/>
    </xf>
    <xf numFmtId="172" fontId="16" fillId="0" borderId="18" xfId="42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6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7" fillId="0" borderId="18" xfId="0" applyFont="1" applyBorder="1" applyAlignment="1">
      <alignment horizontal="center"/>
    </xf>
    <xf numFmtId="0" fontId="41" fillId="0" borderId="18" xfId="90" applyFont="1" applyBorder="1" applyAlignment="1">
      <alignment horizontal="center" vertical="center"/>
      <protection/>
    </xf>
    <xf numFmtId="0" fontId="42" fillId="0" borderId="18" xfId="90" applyFont="1" applyBorder="1" applyAlignment="1">
      <alignment horizontal="center" vertical="center"/>
      <protection/>
    </xf>
    <xf numFmtId="0" fontId="43" fillId="0" borderId="18" xfId="90" applyFont="1" applyBorder="1" applyAlignment="1">
      <alignment horizontal="center" vertical="center"/>
      <protection/>
    </xf>
    <xf numFmtId="0" fontId="44" fillId="0" borderId="18" xfId="90" applyFont="1" applyBorder="1" applyAlignment="1">
      <alignment horizontal="center" vertical="center"/>
      <protection/>
    </xf>
    <xf numFmtId="172" fontId="14" fillId="0" borderId="18" xfId="42" applyNumberFormat="1" applyFont="1" applyBorder="1" applyAlignment="1">
      <alignment/>
    </xf>
    <xf numFmtId="43" fontId="4" fillId="0" borderId="0" xfId="42" applyFont="1" applyAlignment="1">
      <alignment/>
    </xf>
    <xf numFmtId="43" fontId="14" fillId="0" borderId="24" xfId="42" applyFont="1" applyBorder="1" applyAlignment="1">
      <alignment horizontal="right"/>
    </xf>
    <xf numFmtId="43" fontId="14" fillId="0" borderId="18" xfId="42" applyFont="1" applyBorder="1" applyAlignment="1">
      <alignment horizontal="center" vertical="justify"/>
    </xf>
    <xf numFmtId="43" fontId="14" fillId="0" borderId="18" xfId="42" applyFont="1" applyBorder="1" applyAlignment="1">
      <alignment horizontal="center" vertical="center"/>
    </xf>
    <xf numFmtId="43" fontId="15" fillId="0" borderId="18" xfId="42" applyFont="1" applyBorder="1" applyAlignment="1">
      <alignment/>
    </xf>
    <xf numFmtId="43" fontId="15" fillId="0" borderId="18" xfId="42" applyFont="1" applyBorder="1" applyAlignment="1">
      <alignment/>
    </xf>
    <xf numFmtId="43" fontId="14" fillId="0" borderId="25" xfId="42" applyFont="1" applyBorder="1" applyAlignment="1">
      <alignment/>
    </xf>
    <xf numFmtId="43" fontId="14" fillId="0" borderId="0" xfId="42" applyFont="1" applyBorder="1" applyAlignment="1">
      <alignment/>
    </xf>
    <xf numFmtId="43" fontId="14" fillId="0" borderId="20" xfId="42" applyFont="1" applyBorder="1" applyAlignment="1">
      <alignment horizontal="center" vertical="center"/>
    </xf>
    <xf numFmtId="43" fontId="14" fillId="0" borderId="19" xfId="42" applyFont="1" applyBorder="1" applyAlignment="1">
      <alignment horizontal="center" vertical="center"/>
    </xf>
    <xf numFmtId="43" fontId="14" fillId="0" borderId="20" xfId="42" applyFont="1" applyBorder="1" applyAlignment="1">
      <alignment/>
    </xf>
    <xf numFmtId="43" fontId="14" fillId="0" borderId="19" xfId="42" applyFont="1" applyBorder="1" applyAlignment="1">
      <alignment/>
    </xf>
    <xf numFmtId="43" fontId="15" fillId="0" borderId="20" xfId="42" applyFont="1" applyBorder="1" applyAlignment="1">
      <alignment/>
    </xf>
    <xf numFmtId="43" fontId="15" fillId="0" borderId="19" xfId="42" applyFont="1" applyBorder="1" applyAlignment="1">
      <alignment/>
    </xf>
    <xf numFmtId="43" fontId="14" fillId="0" borderId="22" xfId="42" applyFont="1" applyBorder="1" applyAlignment="1">
      <alignment horizontal="center" vertical="justify"/>
    </xf>
    <xf numFmtId="43" fontId="14" fillId="0" borderId="22" xfId="42" applyFont="1" applyBorder="1" applyAlignment="1">
      <alignment horizontal="center" vertical="center"/>
    </xf>
    <xf numFmtId="43" fontId="0" fillId="0" borderId="0" xfId="42" applyFont="1" applyAlignment="1">
      <alignment/>
    </xf>
    <xf numFmtId="43" fontId="14" fillId="0" borderId="0" xfId="42" applyFont="1" applyAlignment="1">
      <alignment horizontal="right"/>
    </xf>
    <xf numFmtId="43" fontId="15" fillId="0" borderId="19" xfId="42" applyFont="1" applyBorder="1" applyAlignment="1">
      <alignment horizontal="center" vertical="center"/>
    </xf>
    <xf numFmtId="43" fontId="15" fillId="0" borderId="25" xfId="42" applyFont="1" applyBorder="1" applyAlignment="1">
      <alignment/>
    </xf>
    <xf numFmtId="43" fontId="14" fillId="0" borderId="20" xfId="42" applyFont="1" applyBorder="1" applyAlignment="1">
      <alignment horizontal="right"/>
    </xf>
    <xf numFmtId="43" fontId="16" fillId="0" borderId="18" xfId="42" applyFont="1" applyBorder="1" applyAlignment="1">
      <alignment horizontal="center"/>
    </xf>
    <xf numFmtId="43" fontId="16" fillId="0" borderId="0" xfId="42" applyFont="1" applyBorder="1" applyAlignment="1">
      <alignment/>
    </xf>
    <xf numFmtId="43" fontId="14" fillId="34" borderId="18" xfId="42" applyFont="1" applyFill="1" applyBorder="1" applyAlignment="1">
      <alignment/>
    </xf>
    <xf numFmtId="43" fontId="14" fillId="0" borderId="0" xfId="42" applyFont="1" applyAlignment="1">
      <alignment horizontal="center"/>
    </xf>
    <xf numFmtId="43" fontId="15" fillId="0" borderId="0" xfId="42" applyFont="1" applyBorder="1" applyAlignment="1">
      <alignment/>
    </xf>
    <xf numFmtId="43" fontId="15" fillId="0" borderId="18" xfId="42" applyFont="1" applyBorder="1" applyAlignment="1">
      <alignment horizontal="center" vertical="justify"/>
    </xf>
    <xf numFmtId="43" fontId="16" fillId="0" borderId="18" xfId="42" applyFont="1" applyBorder="1" applyAlignment="1">
      <alignment/>
    </xf>
    <xf numFmtId="49" fontId="42" fillId="0" borderId="18" xfId="90" applyNumberFormat="1" applyFont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0" fontId="45" fillId="0" borderId="0" xfId="76" applyFont="1" applyFill="1" applyBorder="1" applyAlignment="1">
      <alignment/>
      <protection/>
    </xf>
    <xf numFmtId="43" fontId="14" fillId="0" borderId="0" xfId="42" applyFont="1" applyAlignment="1">
      <alignment/>
    </xf>
    <xf numFmtId="172" fontId="14" fillId="0" borderId="0" xfId="42" applyNumberFormat="1" applyFont="1" applyAlignment="1">
      <alignment/>
    </xf>
    <xf numFmtId="0" fontId="14" fillId="0" borderId="0" xfId="42" applyNumberFormat="1" applyFont="1" applyAlignment="1">
      <alignment/>
    </xf>
    <xf numFmtId="43" fontId="14" fillId="0" borderId="20" xfId="42" applyFont="1" applyBorder="1" applyAlignment="1">
      <alignment/>
    </xf>
    <xf numFmtId="0" fontId="31" fillId="0" borderId="0" xfId="76" applyFont="1" applyBorder="1" applyAlignment="1">
      <alignment horizontal="center"/>
      <protection/>
    </xf>
    <xf numFmtId="0" fontId="31" fillId="0" borderId="14" xfId="76" applyFont="1" applyBorder="1" applyAlignment="1">
      <alignment horizontal="center"/>
      <protection/>
    </xf>
    <xf numFmtId="0" fontId="7" fillId="0" borderId="20" xfId="90" applyFont="1" applyBorder="1" applyAlignment="1">
      <alignment horizontal="center" vertical="center"/>
      <protection/>
    </xf>
    <xf numFmtId="0" fontId="7" fillId="0" borderId="19" xfId="90" applyFont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43" fontId="15" fillId="0" borderId="20" xfId="60" applyFont="1" applyBorder="1" applyAlignment="1">
      <alignment horizontal="center" vertical="center" wrapText="1"/>
    </xf>
    <xf numFmtId="43" fontId="15" fillId="0" borderId="19" xfId="6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2 6" xfId="49"/>
    <cellStyle name="Comma 2 7" xfId="50"/>
    <cellStyle name="Comma 3" xfId="51"/>
    <cellStyle name="Comma 4" xfId="52"/>
    <cellStyle name="Comma 4 2" xfId="53"/>
    <cellStyle name="Comma 4 3" xfId="54"/>
    <cellStyle name="Comma 4 4" xfId="55"/>
    <cellStyle name="Comma 4 5" xfId="56"/>
    <cellStyle name="Comma 4 6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10" xfId="74"/>
    <cellStyle name="Normal 11" xfId="75"/>
    <cellStyle name="Normal 2" xfId="76"/>
    <cellStyle name="Normal 2 2" xfId="77"/>
    <cellStyle name="Normal 2 2 2" xfId="78"/>
    <cellStyle name="Normal 2 2 3" xfId="79"/>
    <cellStyle name="Normal 2 2 4" xfId="80"/>
    <cellStyle name="Normal 2 2 5" xfId="81"/>
    <cellStyle name="Normal 2 2 6" xfId="82"/>
    <cellStyle name="Normal 2 2 7" xfId="83"/>
    <cellStyle name="Normal 2 3" xfId="84"/>
    <cellStyle name="Normal 2 4" xfId="85"/>
    <cellStyle name="Normal 2 5" xfId="86"/>
    <cellStyle name="Normal 2 6" xfId="87"/>
    <cellStyle name="Normal 2 7" xfId="88"/>
    <cellStyle name="Normal 3" xfId="89"/>
    <cellStyle name="Normal 4" xfId="90"/>
    <cellStyle name="Normal 5" xfId="91"/>
    <cellStyle name="Normal 5 2" xfId="92"/>
    <cellStyle name="Normal 5 3" xfId="93"/>
    <cellStyle name="Normal 5 4" xfId="94"/>
    <cellStyle name="Normal 5 5" xfId="95"/>
    <cellStyle name="Normal 5 6" xfId="96"/>
    <cellStyle name="Normal 6" xfId="97"/>
    <cellStyle name="Normal 7" xfId="98"/>
    <cellStyle name="Normal 8" xfId="99"/>
    <cellStyle name="Normal 9" xfId="100"/>
    <cellStyle name="Normale_BILANCIO FKT 1997" xfId="101"/>
    <cellStyle name="Note" xfId="102"/>
    <cellStyle name="Output" xfId="103"/>
    <cellStyle name="Percent" xfId="104"/>
    <cellStyle name="Percent 2" xfId="105"/>
    <cellStyle name="Title" xfId="106"/>
    <cellStyle name="Total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3</xdr:col>
      <xdr:colOff>247650</xdr:colOff>
      <xdr:row>0</xdr:row>
      <xdr:rowOff>114300</xdr:rowOff>
    </xdr:to>
    <xdr:sp>
      <xdr:nvSpPr>
        <xdr:cNvPr id="1" name="Straight Connector 2"/>
        <xdr:cNvSpPr>
          <a:spLocks/>
        </xdr:cNvSpPr>
      </xdr:nvSpPr>
      <xdr:spPr>
        <a:xfrm>
          <a:off x="133350" y="114300"/>
          <a:ext cx="578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46</xdr:row>
      <xdr:rowOff>66675</xdr:rowOff>
    </xdr:from>
    <xdr:to>
      <xdr:col>3</xdr:col>
      <xdr:colOff>257175</xdr:colOff>
      <xdr:row>46</xdr:row>
      <xdr:rowOff>66675</xdr:rowOff>
    </xdr:to>
    <xdr:sp>
      <xdr:nvSpPr>
        <xdr:cNvPr id="2" name="Straight Connector 3"/>
        <xdr:cNvSpPr>
          <a:spLocks/>
        </xdr:cNvSpPr>
      </xdr:nvSpPr>
      <xdr:spPr>
        <a:xfrm>
          <a:off x="114300" y="9686925"/>
          <a:ext cx="581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123825</xdr:rowOff>
    </xdr:from>
    <xdr:to>
      <xdr:col>3</xdr:col>
      <xdr:colOff>247650</xdr:colOff>
      <xdr:row>46</xdr:row>
      <xdr:rowOff>66675</xdr:rowOff>
    </xdr:to>
    <xdr:sp>
      <xdr:nvSpPr>
        <xdr:cNvPr id="3" name="Straight Connector 7"/>
        <xdr:cNvSpPr>
          <a:spLocks/>
        </xdr:cNvSpPr>
      </xdr:nvSpPr>
      <xdr:spPr>
        <a:xfrm rot="5400000">
          <a:off x="5915025" y="123825"/>
          <a:ext cx="0" cy="9563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0</xdr:col>
      <xdr:colOff>133350</xdr:colOff>
      <xdr:row>46</xdr:row>
      <xdr:rowOff>66675</xdr:rowOff>
    </xdr:to>
    <xdr:sp>
      <xdr:nvSpPr>
        <xdr:cNvPr id="4" name="Straight Connector 10"/>
        <xdr:cNvSpPr>
          <a:spLocks/>
        </xdr:cNvSpPr>
      </xdr:nvSpPr>
      <xdr:spPr>
        <a:xfrm rot="5400000">
          <a:off x="123825" y="133350"/>
          <a:ext cx="9525" cy="9553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28575</xdr:rowOff>
    </xdr:from>
    <xdr:to>
      <xdr:col>3</xdr:col>
      <xdr:colOff>247650</xdr:colOff>
      <xdr:row>0</xdr:row>
      <xdr:rowOff>114300</xdr:rowOff>
    </xdr:to>
    <xdr:sp>
      <xdr:nvSpPr>
        <xdr:cNvPr id="5" name="Straight Connector 13"/>
        <xdr:cNvSpPr>
          <a:spLocks/>
        </xdr:cNvSpPr>
      </xdr:nvSpPr>
      <xdr:spPr>
        <a:xfrm flipV="1">
          <a:off x="5915025" y="28575"/>
          <a:ext cx="0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46</xdr:row>
      <xdr:rowOff>57150</xdr:rowOff>
    </xdr:from>
    <xdr:to>
      <xdr:col>4</xdr:col>
      <xdr:colOff>9525</xdr:colOff>
      <xdr:row>47</xdr:row>
      <xdr:rowOff>9525</xdr:rowOff>
    </xdr:to>
    <xdr:sp>
      <xdr:nvSpPr>
        <xdr:cNvPr id="6" name="Straight Connector 15"/>
        <xdr:cNvSpPr>
          <a:spLocks/>
        </xdr:cNvSpPr>
      </xdr:nvSpPr>
      <xdr:spPr>
        <a:xfrm>
          <a:off x="5915025" y="9677400"/>
          <a:ext cx="22860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0</xdr:row>
      <xdr:rowOff>133350</xdr:rowOff>
    </xdr:to>
    <xdr:sp>
      <xdr:nvSpPr>
        <xdr:cNvPr id="7" name="Straight Connector 16"/>
        <xdr:cNvSpPr>
          <a:spLocks/>
        </xdr:cNvSpPr>
      </xdr:nvSpPr>
      <xdr:spPr>
        <a:xfrm rot="16200000" flipH="1">
          <a:off x="19050" y="9525"/>
          <a:ext cx="123825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66675</xdr:rowOff>
    </xdr:from>
    <xdr:to>
      <xdr:col>0</xdr:col>
      <xdr:colOff>123825</xdr:colOff>
      <xdr:row>47</xdr:row>
      <xdr:rowOff>0</xdr:rowOff>
    </xdr:to>
    <xdr:sp>
      <xdr:nvSpPr>
        <xdr:cNvPr id="8" name="Straight Connector 17"/>
        <xdr:cNvSpPr>
          <a:spLocks/>
        </xdr:cNvSpPr>
      </xdr:nvSpPr>
      <xdr:spPr>
        <a:xfrm rot="5400000" flipH="1" flipV="1">
          <a:off x="9525" y="9686925"/>
          <a:ext cx="1143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 topLeftCell="A1">
      <selection activeCell="H12" sqref="H12"/>
    </sheetView>
  </sheetViews>
  <sheetFormatPr defaultColWidth="9.140625" defaultRowHeight="15"/>
  <cols>
    <col min="1" max="1" width="8.140625" style="0" customWidth="1"/>
    <col min="2" max="2" width="28.421875" style="0" customWidth="1"/>
    <col min="3" max="3" width="48.421875" style="0" customWidth="1"/>
    <col min="4" max="4" width="7.00390625" style="0" customWidth="1"/>
  </cols>
  <sheetData>
    <row r="1" spans="1:4" ht="13.5" customHeight="1" thickTop="1">
      <c r="A1" s="6"/>
      <c r="B1" s="7"/>
      <c r="C1" s="7"/>
      <c r="D1" s="8"/>
    </row>
    <row r="2" spans="1:4" ht="13.5" customHeight="1">
      <c r="A2" s="12"/>
      <c r="B2" s="5"/>
      <c r="C2" s="5"/>
      <c r="D2" s="11"/>
    </row>
    <row r="3" spans="1:4" ht="13.5" customHeight="1">
      <c r="A3" s="12"/>
      <c r="B3" s="5"/>
      <c r="C3" s="5"/>
      <c r="D3" s="11"/>
    </row>
    <row r="4" spans="1:4" ht="19.5" customHeight="1">
      <c r="A4" s="9"/>
      <c r="B4" s="4" t="s">
        <v>6</v>
      </c>
      <c r="C4" s="67" t="s">
        <v>334</v>
      </c>
      <c r="D4" s="11"/>
    </row>
    <row r="5" spans="1:4" ht="19.5" customHeight="1">
      <c r="A5" s="9"/>
      <c r="B5" s="4" t="s">
        <v>8</v>
      </c>
      <c r="C5" s="67" t="s">
        <v>335</v>
      </c>
      <c r="D5" s="11"/>
    </row>
    <row r="6" spans="1:4" ht="19.5" customHeight="1">
      <c r="A6" s="9"/>
      <c r="B6" s="4" t="s">
        <v>0</v>
      </c>
      <c r="C6" s="68" t="s">
        <v>336</v>
      </c>
      <c r="D6" s="11"/>
    </row>
    <row r="7" spans="1:4" ht="19.5" customHeight="1">
      <c r="A7" s="9"/>
      <c r="B7" s="4" t="s">
        <v>317</v>
      </c>
      <c r="C7" s="178" t="s">
        <v>337</v>
      </c>
      <c r="D7" s="10"/>
    </row>
    <row r="8" spans="1:4" ht="15.75">
      <c r="A8" s="9"/>
      <c r="B8" s="2"/>
      <c r="C8" s="178"/>
      <c r="D8" s="10"/>
    </row>
    <row r="9" spans="1:4" ht="15.75">
      <c r="A9" s="9"/>
      <c r="B9" s="2"/>
      <c r="C9" s="178"/>
      <c r="D9" s="10"/>
    </row>
    <row r="10" spans="1:4" ht="15.75">
      <c r="A10" s="9"/>
      <c r="B10" s="2"/>
      <c r="C10" s="178"/>
      <c r="D10" s="10"/>
    </row>
    <row r="11" spans="1:4" ht="15.75">
      <c r="A11" s="9"/>
      <c r="B11" s="2"/>
      <c r="C11" s="68"/>
      <c r="D11" s="10"/>
    </row>
    <row r="12" spans="1:4" ht="15.75">
      <c r="A12" s="9"/>
      <c r="B12" s="2"/>
      <c r="C12" s="2"/>
      <c r="D12" s="10"/>
    </row>
    <row r="13" spans="1:4" ht="15.75">
      <c r="A13" s="9"/>
      <c r="B13" s="2"/>
      <c r="C13" s="2"/>
      <c r="D13" s="10"/>
    </row>
    <row r="14" spans="1:4" ht="15.75">
      <c r="A14" s="9"/>
      <c r="B14" s="2"/>
      <c r="C14" s="2"/>
      <c r="D14" s="10"/>
    </row>
    <row r="15" spans="1:4" ht="15.75">
      <c r="A15" s="9"/>
      <c r="B15" s="2"/>
      <c r="C15" s="2"/>
      <c r="D15" s="10"/>
    </row>
    <row r="16" spans="1:4" ht="15.75">
      <c r="A16" s="9"/>
      <c r="B16" s="2"/>
      <c r="C16" s="2"/>
      <c r="D16" s="10"/>
    </row>
    <row r="17" spans="1:4" ht="15.75">
      <c r="A17" s="9"/>
      <c r="B17" s="2"/>
      <c r="C17" s="2"/>
      <c r="D17" s="10"/>
    </row>
    <row r="18" spans="1:4" ht="15.75">
      <c r="A18" s="9"/>
      <c r="B18" s="2"/>
      <c r="C18" s="2"/>
      <c r="D18" s="10"/>
    </row>
    <row r="19" spans="1:4" ht="15.75">
      <c r="A19" s="9"/>
      <c r="B19" s="2"/>
      <c r="C19" s="2"/>
      <c r="D19" s="10"/>
    </row>
    <row r="20" spans="1:4" ht="20.25">
      <c r="A20" s="9"/>
      <c r="B20" s="183" t="s">
        <v>1</v>
      </c>
      <c r="C20" s="183"/>
      <c r="D20" s="184"/>
    </row>
    <row r="21" spans="1:4" ht="20.25">
      <c r="A21" s="9"/>
      <c r="B21" s="106"/>
      <c r="C21" s="106"/>
      <c r="D21" s="107"/>
    </row>
    <row r="22" spans="1:4" ht="20.25">
      <c r="A22" s="9"/>
      <c r="B22" s="183" t="s">
        <v>2</v>
      </c>
      <c r="C22" s="183"/>
      <c r="D22" s="184"/>
    </row>
    <row r="23" spans="1:4" ht="20.25">
      <c r="A23" s="9"/>
      <c r="B23" s="106"/>
      <c r="C23" s="106"/>
      <c r="D23" s="107"/>
    </row>
    <row r="24" spans="1:4" ht="20.25">
      <c r="A24" s="9"/>
      <c r="B24" s="183" t="s">
        <v>3</v>
      </c>
      <c r="C24" s="183"/>
      <c r="D24" s="184"/>
    </row>
    <row r="25" spans="1:4" ht="15.75">
      <c r="A25" s="9"/>
      <c r="B25" s="2"/>
      <c r="C25" s="2"/>
      <c r="D25" s="10"/>
    </row>
    <row r="26" spans="1:4" ht="15.75">
      <c r="A26" s="9"/>
      <c r="B26" s="2"/>
      <c r="C26" s="2"/>
      <c r="D26" s="10"/>
    </row>
    <row r="27" spans="1:4" ht="15.75">
      <c r="A27" s="9"/>
      <c r="B27" s="2"/>
      <c r="C27" s="2"/>
      <c r="D27" s="10"/>
    </row>
    <row r="28" spans="1:4" ht="15.75">
      <c r="A28" s="9"/>
      <c r="B28" s="2"/>
      <c r="C28" s="2"/>
      <c r="D28" s="10"/>
    </row>
    <row r="29" spans="1:4" ht="15.75">
      <c r="A29" s="9"/>
      <c r="B29" s="2"/>
      <c r="C29" s="2"/>
      <c r="D29" s="10"/>
    </row>
    <row r="30" spans="1:4" ht="15.75">
      <c r="A30" s="9"/>
      <c r="B30" s="2"/>
      <c r="C30" s="2"/>
      <c r="D30" s="10"/>
    </row>
    <row r="31" spans="1:4" ht="15.75">
      <c r="A31" s="9"/>
      <c r="B31" s="2"/>
      <c r="C31" s="2"/>
      <c r="D31" s="10"/>
    </row>
    <row r="32" spans="1:4" ht="16.5">
      <c r="A32" s="9"/>
      <c r="B32" s="108" t="s">
        <v>10</v>
      </c>
      <c r="C32" s="110" t="s">
        <v>333</v>
      </c>
      <c r="D32" s="11"/>
    </row>
    <row r="33" spans="1:4" ht="15">
      <c r="A33" s="9"/>
      <c r="B33" s="108"/>
      <c r="C33" s="104"/>
      <c r="D33" s="11"/>
    </row>
    <row r="34" spans="1:4" ht="16.5">
      <c r="A34" s="9"/>
      <c r="B34" s="108" t="s">
        <v>11</v>
      </c>
      <c r="C34" s="111" t="s">
        <v>4</v>
      </c>
      <c r="D34" s="11"/>
    </row>
    <row r="35" spans="1:4" ht="15">
      <c r="A35" s="9"/>
      <c r="B35" s="108"/>
      <c r="C35" s="104"/>
      <c r="D35" s="11"/>
    </row>
    <row r="36" spans="1:4" ht="16.5">
      <c r="A36" s="9"/>
      <c r="B36" s="108" t="s">
        <v>12</v>
      </c>
      <c r="C36" s="111" t="s">
        <v>5</v>
      </c>
      <c r="D36" s="11"/>
    </row>
    <row r="37" spans="1:4" ht="16.5">
      <c r="A37" s="9"/>
      <c r="B37" s="109"/>
      <c r="C37" s="105"/>
      <c r="D37" s="11"/>
    </row>
    <row r="38" spans="1:4" ht="16.5">
      <c r="A38" s="9"/>
      <c r="B38" s="108" t="s">
        <v>7</v>
      </c>
      <c r="C38" s="111" t="s">
        <v>9</v>
      </c>
      <c r="D38" s="11"/>
    </row>
    <row r="39" spans="1:4" ht="15.75">
      <c r="A39" s="9"/>
      <c r="B39" s="3"/>
      <c r="C39" s="3"/>
      <c r="D39" s="11"/>
    </row>
    <row r="40" spans="1:4" ht="15.75">
      <c r="A40" s="9"/>
      <c r="B40" s="3"/>
      <c r="C40" s="3"/>
      <c r="D40" s="11"/>
    </row>
    <row r="41" spans="1:4" ht="15">
      <c r="A41" s="9"/>
      <c r="B41" s="1"/>
      <c r="D41" s="11"/>
    </row>
    <row r="42" spans="1:4" ht="15">
      <c r="A42" s="9"/>
      <c r="B42" s="2"/>
      <c r="D42" s="11"/>
    </row>
    <row r="43" spans="1:4" ht="16.5">
      <c r="A43" s="12"/>
      <c r="B43" s="5"/>
      <c r="C43" s="64" t="s">
        <v>130</v>
      </c>
      <c r="D43" s="11"/>
    </row>
    <row r="44" spans="1:4" ht="16.5">
      <c r="A44" s="12"/>
      <c r="B44" s="5"/>
      <c r="C44" s="64"/>
      <c r="D44" s="11"/>
    </row>
    <row r="45" spans="1:4" ht="16.5">
      <c r="A45" s="12"/>
      <c r="B45" s="5"/>
      <c r="C45" s="64" t="s">
        <v>339</v>
      </c>
      <c r="D45" s="11"/>
    </row>
    <row r="46" spans="1:4" ht="15">
      <c r="A46" s="12"/>
      <c r="B46" s="5"/>
      <c r="C46" s="5"/>
      <c r="D46" s="11"/>
    </row>
    <row r="47" spans="1:4" ht="15.75" thickBot="1">
      <c r="A47" s="13"/>
      <c r="B47" s="14"/>
      <c r="C47" s="14"/>
      <c r="D47" s="15"/>
    </row>
    <row r="48" spans="1:4" ht="15.75" thickTop="1">
      <c r="A48" s="5"/>
      <c r="B48" s="5"/>
      <c r="C48" s="5"/>
      <c r="D48" s="5"/>
    </row>
    <row r="49" spans="1:4" ht="15">
      <c r="A49" s="5"/>
      <c r="B49" s="5"/>
      <c r="C49" s="5"/>
      <c r="D49" s="5"/>
    </row>
    <row r="50" spans="1:4" ht="15">
      <c r="A50" s="5"/>
      <c r="B50" s="5"/>
      <c r="C50" s="5"/>
      <c r="D50" s="5"/>
    </row>
    <row r="51" spans="1:4" ht="15">
      <c r="A51" s="5"/>
      <c r="B51" s="5"/>
      <c r="C51" s="5"/>
      <c r="D51" s="5"/>
    </row>
    <row r="52" spans="1:4" ht="15">
      <c r="A52" s="5"/>
      <c r="B52" s="5"/>
      <c r="C52" s="5"/>
      <c r="D52" s="5"/>
    </row>
    <row r="53" spans="1:4" ht="15">
      <c r="A53" s="5"/>
      <c r="B53" s="5"/>
      <c r="C53" s="5"/>
      <c r="D53" s="5"/>
    </row>
    <row r="54" spans="1:4" ht="15">
      <c r="A54" s="5"/>
      <c r="B54" s="5"/>
      <c r="C54" s="5"/>
      <c r="D54" s="5"/>
    </row>
    <row r="55" spans="1:4" ht="15">
      <c r="A55" s="5"/>
      <c r="B55" s="5"/>
      <c r="C55" s="5"/>
      <c r="D55" s="5"/>
    </row>
    <row r="56" spans="1:4" ht="15">
      <c r="A56" s="5"/>
      <c r="B56" s="5"/>
      <c r="C56" s="5"/>
      <c r="D56" s="5"/>
    </row>
    <row r="57" spans="1:4" ht="15">
      <c r="A57" s="5"/>
      <c r="B57" s="5"/>
      <c r="C57" s="5"/>
      <c r="D57" s="5"/>
    </row>
    <row r="58" spans="1:4" ht="15">
      <c r="A58" s="5"/>
      <c r="B58" s="5"/>
      <c r="C58" s="5"/>
      <c r="D58" s="5"/>
    </row>
    <row r="59" spans="1:4" ht="15">
      <c r="A59" s="5"/>
      <c r="B59" s="5"/>
      <c r="C59" s="5"/>
      <c r="D59" s="5"/>
    </row>
    <row r="60" spans="1:4" ht="15">
      <c r="A60" s="5"/>
      <c r="B60" s="5"/>
      <c r="C60" s="5"/>
      <c r="D60" s="5"/>
    </row>
    <row r="61" spans="1:4" ht="15">
      <c r="A61" s="5"/>
      <c r="B61" s="5"/>
      <c r="C61" s="5"/>
      <c r="D61" s="5"/>
    </row>
    <row r="62" spans="1:4" ht="15">
      <c r="A62" s="5"/>
      <c r="B62" s="5"/>
      <c r="C62" s="5"/>
      <c r="D62" s="5"/>
    </row>
    <row r="63" spans="1:4" ht="15">
      <c r="A63" s="5"/>
      <c r="B63" s="5"/>
      <c r="C63" s="5"/>
      <c r="D63" s="5"/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15">
      <c r="A66" s="5"/>
      <c r="B66" s="5"/>
      <c r="C66" s="5"/>
      <c r="D66" s="5"/>
    </row>
    <row r="67" spans="1:4" ht="15">
      <c r="A67" s="5"/>
      <c r="B67" s="5"/>
      <c r="C67" s="5"/>
      <c r="D67" s="5"/>
    </row>
    <row r="68" spans="1:4" ht="15">
      <c r="A68" s="5"/>
      <c r="B68" s="5"/>
      <c r="C68" s="5"/>
      <c r="D68" s="5"/>
    </row>
    <row r="69" spans="1:4" ht="15">
      <c r="A69" s="5"/>
      <c r="B69" s="5"/>
      <c r="C69" s="5"/>
      <c r="D69" s="5"/>
    </row>
    <row r="70" spans="1:4" ht="15">
      <c r="A70" s="5"/>
      <c r="B70" s="5"/>
      <c r="C70" s="5"/>
      <c r="D70" s="5"/>
    </row>
    <row r="71" spans="1:4" ht="15">
      <c r="A71" s="5"/>
      <c r="B71" s="5"/>
      <c r="C71" s="5"/>
      <c r="D71" s="5"/>
    </row>
    <row r="72" spans="1:4" ht="15">
      <c r="A72" s="5"/>
      <c r="B72" s="5"/>
      <c r="C72" s="5"/>
      <c r="D72" s="5"/>
    </row>
    <row r="73" spans="1:4" ht="15">
      <c r="A73" s="5"/>
      <c r="B73" s="5"/>
      <c r="C73" s="5"/>
      <c r="D73" s="5"/>
    </row>
    <row r="74" spans="1:4" ht="15">
      <c r="A74" s="5"/>
      <c r="B74" s="5"/>
      <c r="C74" s="5"/>
      <c r="D74" s="5"/>
    </row>
    <row r="75" spans="1:4" ht="15">
      <c r="A75" s="5"/>
      <c r="B75" s="5"/>
      <c r="C75" s="5"/>
      <c r="D75" s="5"/>
    </row>
    <row r="76" spans="1:4" ht="15">
      <c r="A76" s="5"/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</sheetData>
  <sheetProtection/>
  <mergeCells count="3">
    <mergeCell ref="B20:D20"/>
    <mergeCell ref="B22:D22"/>
    <mergeCell ref="B24:D24"/>
  </mergeCells>
  <printOptions/>
  <pageMargins left="0.89" right="0.46" top="0.83" bottom="0.43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6">
      <selection activeCell="A1" sqref="A1:F51"/>
    </sheetView>
  </sheetViews>
  <sheetFormatPr defaultColWidth="9.140625" defaultRowHeight="15"/>
  <cols>
    <col min="1" max="1" width="2.7109375" style="0" customWidth="1"/>
    <col min="2" max="2" width="36.8515625" style="0" bestFit="1" customWidth="1"/>
    <col min="3" max="3" width="7.7109375" style="0" bestFit="1" customWidth="1"/>
    <col min="4" max="5" width="14.57421875" style="0" customWidth="1"/>
    <col min="6" max="6" width="14.00390625" style="0" customWidth="1"/>
  </cols>
  <sheetData>
    <row r="1" ht="15">
      <c r="B1" t="str">
        <f>Kopertina!C4</f>
        <v>"SHESHORI" Shpk</v>
      </c>
    </row>
    <row r="2" ht="15">
      <c r="B2" t="str">
        <f>Kopertina!C5</f>
        <v>K31506030M</v>
      </c>
    </row>
    <row r="3" spans="2:5" ht="15">
      <c r="B3" s="187" t="s">
        <v>131</v>
      </c>
      <c r="C3" s="187"/>
      <c r="D3" s="187"/>
      <c r="E3" s="187"/>
    </row>
    <row r="4" spans="2:4" ht="15">
      <c r="B4" s="70" t="str">
        <f>Kopertina!B32</f>
        <v>Periudha Kontabël: </v>
      </c>
      <c r="C4" s="71" t="str">
        <f>Kopertina!C32</f>
        <v>01/01/2011 - 31/12/2011</v>
      </c>
      <c r="D4" s="71"/>
    </row>
    <row r="5" ht="15">
      <c r="E5" s="45" t="s">
        <v>13</v>
      </c>
    </row>
    <row r="6" spans="1:6" ht="25.5" customHeight="1">
      <c r="A6" s="185" t="s">
        <v>17</v>
      </c>
      <c r="B6" s="186"/>
      <c r="C6" s="51" t="s">
        <v>103</v>
      </c>
      <c r="D6" s="25" t="s">
        <v>14</v>
      </c>
      <c r="E6" s="25" t="s">
        <v>15</v>
      </c>
      <c r="F6" s="50" t="s">
        <v>16</v>
      </c>
    </row>
    <row r="7" spans="1:6" ht="15">
      <c r="A7" s="17" t="s">
        <v>18</v>
      </c>
      <c r="B7" s="48" t="s">
        <v>19</v>
      </c>
      <c r="C7" s="143"/>
      <c r="D7" s="20"/>
      <c r="E7" s="20"/>
      <c r="F7" s="20"/>
    </row>
    <row r="8" spans="1:6" ht="15">
      <c r="A8" s="27">
        <v>1</v>
      </c>
      <c r="B8" s="48" t="s">
        <v>20</v>
      </c>
      <c r="C8" s="143"/>
      <c r="D8" s="23">
        <f>SUM(D9:D10)</f>
        <v>286542.8800000008</v>
      </c>
      <c r="E8" s="23">
        <f>SUM(E9:E10)</f>
        <v>82519.63</v>
      </c>
      <c r="F8" s="23">
        <f>D8-E8</f>
        <v>204023.25000000081</v>
      </c>
    </row>
    <row r="9" spans="1:6" ht="15">
      <c r="A9" s="26" t="s">
        <v>21</v>
      </c>
      <c r="B9" s="47" t="s">
        <v>22</v>
      </c>
      <c r="C9" s="144">
        <f>'Shenimet shpjeguese'!A9</f>
        <v>1</v>
      </c>
      <c r="D9" s="21">
        <f>'Shenimet shpjeguese'!G24</f>
        <v>0</v>
      </c>
      <c r="E9" s="22">
        <f>'Shenimet shpjeguese'!D24</f>
        <v>0</v>
      </c>
      <c r="F9" s="22">
        <f aca="true" t="shared" si="0" ref="F9:F48">D9-E9</f>
        <v>0</v>
      </c>
    </row>
    <row r="10" spans="1:6" ht="15">
      <c r="A10" s="26" t="s">
        <v>21</v>
      </c>
      <c r="B10" s="47" t="s">
        <v>23</v>
      </c>
      <c r="C10" s="144">
        <f>'Shenimet shpjeguese'!A9</f>
        <v>1</v>
      </c>
      <c r="D10" s="21">
        <f>'Shenimet shpjeguese'!G14</f>
        <v>286542.8800000008</v>
      </c>
      <c r="E10" s="22">
        <f>'Shenimet shpjeguese'!D14</f>
        <v>82519.63</v>
      </c>
      <c r="F10" s="22">
        <f t="shared" si="0"/>
        <v>204023.25000000081</v>
      </c>
    </row>
    <row r="11" spans="1:6" ht="15">
      <c r="A11" s="27">
        <v>2</v>
      </c>
      <c r="B11" s="48" t="s">
        <v>24</v>
      </c>
      <c r="C11" s="143"/>
      <c r="D11" s="23">
        <f>SUM(D12:D13)</f>
        <v>0</v>
      </c>
      <c r="E11" s="23">
        <f>SUM(E12:E13)</f>
        <v>0</v>
      </c>
      <c r="F11" s="23">
        <f t="shared" si="0"/>
        <v>0</v>
      </c>
    </row>
    <row r="12" spans="1:6" ht="15">
      <c r="A12" s="26" t="s">
        <v>21</v>
      </c>
      <c r="B12" s="47" t="s">
        <v>25</v>
      </c>
      <c r="C12" s="144"/>
      <c r="D12" s="20"/>
      <c r="E12" s="20"/>
      <c r="F12" s="20">
        <f t="shared" si="0"/>
        <v>0</v>
      </c>
    </row>
    <row r="13" spans="1:6" ht="15">
      <c r="A13" s="26" t="s">
        <v>21</v>
      </c>
      <c r="B13" s="47" t="s">
        <v>26</v>
      </c>
      <c r="C13" s="144"/>
      <c r="D13" s="20"/>
      <c r="E13" s="20"/>
      <c r="F13" s="20">
        <f t="shared" si="0"/>
        <v>0</v>
      </c>
    </row>
    <row r="14" spans="1:6" ht="15">
      <c r="A14" s="27">
        <v>3</v>
      </c>
      <c r="B14" s="48" t="s">
        <v>27</v>
      </c>
      <c r="C14" s="143"/>
      <c r="D14" s="24">
        <f>SUM(D15:D18)</f>
        <v>859491</v>
      </c>
      <c r="E14" s="24">
        <f>SUM(E15:E18)</f>
        <v>434607</v>
      </c>
      <c r="F14" s="23">
        <f t="shared" si="0"/>
        <v>424884</v>
      </c>
    </row>
    <row r="15" spans="1:6" ht="15">
      <c r="A15" s="26" t="s">
        <v>21</v>
      </c>
      <c r="B15" s="47" t="s">
        <v>28</v>
      </c>
      <c r="C15" s="144">
        <f>'Shenimet shpjeguese'!A27</f>
        <v>2</v>
      </c>
      <c r="D15" s="22">
        <f>'Shenimet shpjeguese'!G33</f>
        <v>0</v>
      </c>
      <c r="E15" s="20">
        <f>'Shenimet shpjeguese'!G30</f>
        <v>68400</v>
      </c>
      <c r="F15" s="102">
        <f t="shared" si="0"/>
        <v>-68400</v>
      </c>
    </row>
    <row r="16" spans="1:6" ht="15">
      <c r="A16" s="26" t="s">
        <v>21</v>
      </c>
      <c r="B16" s="47" t="s">
        <v>29</v>
      </c>
      <c r="C16" s="176">
        <f>'Shenimet shpjeguese'!G29</f>
        <v>2</v>
      </c>
      <c r="D16" s="22">
        <f>'Shenimet shpjeguese'!G44</f>
        <v>859491</v>
      </c>
      <c r="E16" s="20">
        <v>366207</v>
      </c>
      <c r="F16" s="102">
        <f t="shared" si="0"/>
        <v>493284</v>
      </c>
    </row>
    <row r="17" spans="1:6" ht="15">
      <c r="A17" s="26" t="s">
        <v>21</v>
      </c>
      <c r="B17" s="47" t="s">
        <v>30</v>
      </c>
      <c r="C17" s="144">
        <f>'Shenimet shpjeguese'!A35</f>
        <v>3</v>
      </c>
      <c r="D17" s="20">
        <f>'Shenimet shpjeguese'!G43</f>
        <v>0</v>
      </c>
      <c r="E17" s="20"/>
      <c r="F17" s="20">
        <f t="shared" si="0"/>
        <v>0</v>
      </c>
    </row>
    <row r="18" spans="1:6" ht="15">
      <c r="A18" s="26" t="s">
        <v>21</v>
      </c>
      <c r="B18" s="47" t="s">
        <v>31</v>
      </c>
      <c r="C18" s="144">
        <f>'Shenimet shpjeguese'!A35</f>
        <v>3</v>
      </c>
      <c r="D18" s="20">
        <f>'Shenimet shpjeguese'!G40</f>
        <v>0</v>
      </c>
      <c r="E18" s="20"/>
      <c r="F18" s="20">
        <f t="shared" si="0"/>
        <v>0</v>
      </c>
    </row>
    <row r="19" spans="1:6" ht="15">
      <c r="A19" s="27">
        <v>4</v>
      </c>
      <c r="B19" s="48" t="s">
        <v>32</v>
      </c>
      <c r="C19" s="143"/>
      <c r="D19" s="24">
        <f>SUM(D20:D24)</f>
        <v>5232658.53</v>
      </c>
      <c r="E19" s="24">
        <f>SUM(E20:E24)</f>
        <v>2439218</v>
      </c>
      <c r="F19" s="23">
        <f t="shared" si="0"/>
        <v>2793440.5300000003</v>
      </c>
    </row>
    <row r="20" spans="1:6" ht="15">
      <c r="A20" s="26" t="s">
        <v>21</v>
      </c>
      <c r="B20" s="47" t="s">
        <v>33</v>
      </c>
      <c r="C20" s="144">
        <f>'Shenimet shpjeguese'!A46</f>
        <v>4</v>
      </c>
      <c r="D20" s="20">
        <f>'Shenimet shpjeguese'!G49+'Shenimet shpjeguese'!G50+'Shenimet shpjeguese'!G51</f>
        <v>0</v>
      </c>
      <c r="E20" s="20"/>
      <c r="F20" s="20">
        <f t="shared" si="0"/>
        <v>0</v>
      </c>
    </row>
    <row r="21" spans="1:6" ht="15">
      <c r="A21" s="26" t="s">
        <v>21</v>
      </c>
      <c r="B21" s="47" t="s">
        <v>34</v>
      </c>
      <c r="C21" s="144">
        <f>'Shenimet shpjeguese'!A46</f>
        <v>4</v>
      </c>
      <c r="D21" s="20">
        <f>'Shenimet shpjeguese'!G52</f>
        <v>0</v>
      </c>
      <c r="E21" s="20"/>
      <c r="F21" s="20">
        <f t="shared" si="0"/>
        <v>0</v>
      </c>
    </row>
    <row r="22" spans="1:6" ht="15">
      <c r="A22" s="26" t="s">
        <v>21</v>
      </c>
      <c r="B22" s="47" t="s">
        <v>35</v>
      </c>
      <c r="C22" s="144">
        <f>'Shenimet shpjeguese'!A46</f>
        <v>4</v>
      </c>
      <c r="D22" s="20">
        <f>'Shenimet shpjeguese'!G53</f>
        <v>0</v>
      </c>
      <c r="E22" s="20"/>
      <c r="F22" s="20">
        <f t="shared" si="0"/>
        <v>0</v>
      </c>
    </row>
    <row r="23" spans="1:6" ht="15">
      <c r="A23" s="26" t="s">
        <v>21</v>
      </c>
      <c r="B23" s="47" t="s">
        <v>36</v>
      </c>
      <c r="C23" s="144">
        <f>'Shenimet shpjeguese'!A46</f>
        <v>4</v>
      </c>
      <c r="D23" s="22">
        <f>'Shenimet shpjeguese'!G54</f>
        <v>5232658.53</v>
      </c>
      <c r="E23" s="22">
        <v>2439218</v>
      </c>
      <c r="F23" s="22">
        <f t="shared" si="0"/>
        <v>2793440.5300000003</v>
      </c>
    </row>
    <row r="24" spans="1:6" ht="15">
      <c r="A24" s="26" t="s">
        <v>21</v>
      </c>
      <c r="B24" s="47" t="s">
        <v>37</v>
      </c>
      <c r="C24" s="144">
        <f>'Shenimet shpjeguese'!A46</f>
        <v>4</v>
      </c>
      <c r="D24" s="20">
        <f>'Shenimet shpjeguese'!G55</f>
        <v>0</v>
      </c>
      <c r="E24" s="20"/>
      <c r="F24" s="20">
        <f t="shared" si="0"/>
        <v>0</v>
      </c>
    </row>
    <row r="25" spans="1:6" ht="15">
      <c r="A25" s="27">
        <v>5</v>
      </c>
      <c r="B25" s="48" t="s">
        <v>38</v>
      </c>
      <c r="C25" s="143"/>
      <c r="D25" s="23"/>
      <c r="E25" s="29"/>
      <c r="F25" s="23">
        <f t="shared" si="0"/>
        <v>0</v>
      </c>
    </row>
    <row r="26" spans="1:6" ht="15">
      <c r="A26" s="27">
        <v>6</v>
      </c>
      <c r="B26" s="48" t="s">
        <v>39</v>
      </c>
      <c r="C26" s="143"/>
      <c r="D26" s="23"/>
      <c r="E26" s="29"/>
      <c r="F26" s="23">
        <f t="shared" si="0"/>
        <v>0</v>
      </c>
    </row>
    <row r="27" spans="1:6" ht="15">
      <c r="A27" s="27">
        <v>7</v>
      </c>
      <c r="B27" s="48" t="s">
        <v>40</v>
      </c>
      <c r="C27" s="143"/>
      <c r="D27" s="23"/>
      <c r="E27" s="29"/>
      <c r="F27" s="23">
        <f t="shared" si="0"/>
        <v>0</v>
      </c>
    </row>
    <row r="28" spans="1:6" ht="15">
      <c r="A28" s="18"/>
      <c r="B28" s="46" t="s">
        <v>41</v>
      </c>
      <c r="C28" s="134"/>
      <c r="D28" s="30">
        <f>D8+D11+D14+D19+D25+D26+D27</f>
        <v>6378692.410000001</v>
      </c>
      <c r="E28" s="30">
        <f>E8+E11+E14+E19+E25+E26+E27</f>
        <v>2956344.63</v>
      </c>
      <c r="F28" s="29">
        <f t="shared" si="0"/>
        <v>3422347.780000001</v>
      </c>
    </row>
    <row r="29" spans="1:6" ht="15">
      <c r="A29" s="17" t="s">
        <v>42</v>
      </c>
      <c r="B29" s="48" t="s">
        <v>43</v>
      </c>
      <c r="C29" s="143"/>
      <c r="D29" s="20"/>
      <c r="E29" s="20"/>
      <c r="F29" s="23"/>
    </row>
    <row r="30" spans="1:6" ht="15">
      <c r="A30" s="27">
        <v>1</v>
      </c>
      <c r="B30" s="48" t="s">
        <v>44</v>
      </c>
      <c r="C30" s="143"/>
      <c r="D30" s="24">
        <f>SUM(D31:D34)</f>
        <v>0</v>
      </c>
      <c r="E30" s="24">
        <f>SUM(E31:E34)</f>
        <v>0</v>
      </c>
      <c r="F30" s="23">
        <f t="shared" si="0"/>
        <v>0</v>
      </c>
    </row>
    <row r="31" spans="1:6" ht="15">
      <c r="A31" s="26" t="s">
        <v>21</v>
      </c>
      <c r="B31" s="47" t="s">
        <v>98</v>
      </c>
      <c r="C31" s="144"/>
      <c r="D31" s="20"/>
      <c r="E31" s="20"/>
      <c r="F31" s="16">
        <f t="shared" si="0"/>
        <v>0</v>
      </c>
    </row>
    <row r="32" spans="1:6" ht="15">
      <c r="A32" s="26" t="s">
        <v>21</v>
      </c>
      <c r="B32" s="47" t="s">
        <v>45</v>
      </c>
      <c r="C32" s="144"/>
      <c r="D32" s="20"/>
      <c r="E32" s="20"/>
      <c r="F32" s="16">
        <f t="shared" si="0"/>
        <v>0</v>
      </c>
    </row>
    <row r="33" spans="1:6" ht="15">
      <c r="A33" s="26" t="s">
        <v>21</v>
      </c>
      <c r="B33" s="47" t="s">
        <v>46</v>
      </c>
      <c r="C33" s="144"/>
      <c r="D33" s="20"/>
      <c r="E33" s="20"/>
      <c r="F33" s="16">
        <f t="shared" si="0"/>
        <v>0</v>
      </c>
    </row>
    <row r="34" spans="1:6" ht="15">
      <c r="A34" s="26" t="s">
        <v>21</v>
      </c>
      <c r="B34" s="47" t="s">
        <v>47</v>
      </c>
      <c r="C34" s="144"/>
      <c r="D34" s="20"/>
      <c r="E34" s="20"/>
      <c r="F34" s="16">
        <f t="shared" si="0"/>
        <v>0</v>
      </c>
    </row>
    <row r="35" spans="1:6" ht="15">
      <c r="A35" s="27">
        <v>2</v>
      </c>
      <c r="B35" s="48" t="s">
        <v>48</v>
      </c>
      <c r="C35" s="143"/>
      <c r="D35" s="24" t="e">
        <f>SUM(D36:D39)</f>
        <v>#REF!</v>
      </c>
      <c r="E35" s="24">
        <f>SUM(E36:E39)</f>
        <v>54800</v>
      </c>
      <c r="F35" s="23" t="e">
        <f t="shared" si="0"/>
        <v>#REF!</v>
      </c>
    </row>
    <row r="36" spans="1:6" ht="15">
      <c r="A36" s="26" t="s">
        <v>21</v>
      </c>
      <c r="B36" s="47" t="s">
        <v>49</v>
      </c>
      <c r="C36" s="144">
        <f>'Shenimet shpjeguese'!A58</f>
        <v>5</v>
      </c>
      <c r="D36" s="20" t="e">
        <f>'Shenimet shpjeguese'!G63</f>
        <v>#REF!</v>
      </c>
      <c r="E36" s="20"/>
      <c r="F36" s="16" t="e">
        <f t="shared" si="0"/>
        <v>#REF!</v>
      </c>
    </row>
    <row r="37" spans="1:6" ht="15">
      <c r="A37" s="26" t="s">
        <v>21</v>
      </c>
      <c r="B37" s="47" t="s">
        <v>50</v>
      </c>
      <c r="C37" s="144">
        <f>'Shenimet shpjeguese'!A58</f>
        <v>5</v>
      </c>
      <c r="D37" s="20" t="e">
        <f>'Shenimet shpjeguese'!G66</f>
        <v>#REF!</v>
      </c>
      <c r="E37" s="20"/>
      <c r="F37" s="16" t="e">
        <f t="shared" si="0"/>
        <v>#REF!</v>
      </c>
    </row>
    <row r="38" spans="1:6" ht="15">
      <c r="A38" s="26" t="s">
        <v>21</v>
      </c>
      <c r="B38" s="47" t="s">
        <v>51</v>
      </c>
      <c r="C38" s="144">
        <f>'Shenimet shpjeguese'!A58</f>
        <v>5</v>
      </c>
      <c r="D38" s="20" t="e">
        <f>'Shenimet shpjeguese'!G72</f>
        <v>#REF!</v>
      </c>
      <c r="E38" s="20">
        <v>54800</v>
      </c>
      <c r="F38" s="16" t="e">
        <f t="shared" si="0"/>
        <v>#REF!</v>
      </c>
    </row>
    <row r="39" spans="1:6" ht="15">
      <c r="A39" s="26" t="s">
        <v>21</v>
      </c>
      <c r="B39" s="47" t="s">
        <v>52</v>
      </c>
      <c r="C39" s="144">
        <f>'Shenimet shpjeguese'!A58</f>
        <v>5</v>
      </c>
      <c r="D39" s="28" t="e">
        <f>'Shenimet shpjeguese'!G75+'Shenimet shpjeguese'!G78+'Shenimet shpjeguese'!G81+'Shenimet shpjeguese'!G69</f>
        <v>#REF!</v>
      </c>
      <c r="E39" s="20"/>
      <c r="F39" s="16" t="e">
        <f t="shared" si="0"/>
        <v>#REF!</v>
      </c>
    </row>
    <row r="40" spans="1:6" ht="15">
      <c r="A40" s="27">
        <v>3</v>
      </c>
      <c r="B40" s="48" t="s">
        <v>53</v>
      </c>
      <c r="C40" s="143"/>
      <c r="D40" s="23"/>
      <c r="E40" s="23"/>
      <c r="F40" s="23">
        <f t="shared" si="0"/>
        <v>0</v>
      </c>
    </row>
    <row r="41" spans="1:6" ht="15">
      <c r="A41" s="27">
        <v>4</v>
      </c>
      <c r="B41" s="48" t="s">
        <v>54</v>
      </c>
      <c r="C41" s="143"/>
      <c r="D41" s="24">
        <f>SUM(D42:D44)</f>
        <v>0</v>
      </c>
      <c r="E41" s="24">
        <f>SUM(E42:E44)</f>
        <v>0</v>
      </c>
      <c r="F41" s="23">
        <f t="shared" si="0"/>
        <v>0</v>
      </c>
    </row>
    <row r="42" spans="1:6" ht="15">
      <c r="A42" s="26" t="s">
        <v>21</v>
      </c>
      <c r="B42" s="47" t="s">
        <v>55</v>
      </c>
      <c r="C42" s="144"/>
      <c r="D42" s="20"/>
      <c r="E42" s="20"/>
      <c r="F42" s="16">
        <f t="shared" si="0"/>
        <v>0</v>
      </c>
    </row>
    <row r="43" spans="1:6" ht="15">
      <c r="A43" s="26" t="s">
        <v>21</v>
      </c>
      <c r="B43" s="47" t="s">
        <v>56</v>
      </c>
      <c r="C43" s="144"/>
      <c r="D43" s="20"/>
      <c r="E43" s="20"/>
      <c r="F43" s="16">
        <f t="shared" si="0"/>
        <v>0</v>
      </c>
    </row>
    <row r="44" spans="1:6" ht="15">
      <c r="A44" s="26" t="s">
        <v>21</v>
      </c>
      <c r="B44" s="47" t="s">
        <v>57</v>
      </c>
      <c r="C44" s="144"/>
      <c r="D44" s="20"/>
      <c r="E44" s="20"/>
      <c r="F44" s="16">
        <f t="shared" si="0"/>
        <v>0</v>
      </c>
    </row>
    <row r="45" spans="1:6" ht="15">
      <c r="A45" s="27">
        <v>5</v>
      </c>
      <c r="B45" s="48" t="s">
        <v>58</v>
      </c>
      <c r="C45" s="143"/>
      <c r="D45" s="23"/>
      <c r="E45" s="23"/>
      <c r="F45" s="23">
        <f t="shared" si="0"/>
        <v>0</v>
      </c>
    </row>
    <row r="46" spans="1:6" ht="15">
      <c r="A46" s="27">
        <v>6</v>
      </c>
      <c r="B46" s="48" t="s">
        <v>59</v>
      </c>
      <c r="C46" s="143"/>
      <c r="D46" s="23"/>
      <c r="E46" s="23"/>
      <c r="F46" s="23">
        <f t="shared" si="0"/>
        <v>0</v>
      </c>
    </row>
    <row r="47" spans="1:6" ht="15">
      <c r="A47" s="18"/>
      <c r="B47" s="46" t="s">
        <v>60</v>
      </c>
      <c r="C47" s="134"/>
      <c r="D47" s="30" t="e">
        <f>D30+D35+D40+D41+D45+D46</f>
        <v>#REF!</v>
      </c>
      <c r="E47" s="30">
        <f>E30+E35+E40+E41+E45+E46</f>
        <v>54800</v>
      </c>
      <c r="F47" s="29" t="e">
        <f t="shared" si="0"/>
        <v>#REF!</v>
      </c>
    </row>
    <row r="48" spans="1:6" ht="15">
      <c r="A48" s="19"/>
      <c r="B48" s="19" t="s">
        <v>101</v>
      </c>
      <c r="C48" s="146"/>
      <c r="D48" s="24" t="e">
        <f>D28+D47</f>
        <v>#REF!</v>
      </c>
      <c r="E48" s="24">
        <f>E28+E47</f>
        <v>3011144.63</v>
      </c>
      <c r="F48" s="23" t="e">
        <f t="shared" si="0"/>
        <v>#REF!</v>
      </c>
    </row>
    <row r="50" ht="15">
      <c r="E50" s="65" t="str">
        <f>Kopertina!C43</f>
        <v>Administratori i shoqerise</v>
      </c>
    </row>
    <row r="51" ht="15">
      <c r="E51" s="66" t="str">
        <f>Kopertina!C45</f>
        <v>Muharrem Sheshori</v>
      </c>
    </row>
  </sheetData>
  <sheetProtection/>
  <protectedRanges>
    <protectedRange sqref="D9:E10 D12:E13 D15:E18 D20:E27 D31:E34 D36:E40 D42:E46" name="Range1"/>
  </protectedRanges>
  <mergeCells count="2">
    <mergeCell ref="A6:B6"/>
    <mergeCell ref="B3:E3"/>
  </mergeCells>
  <printOptions/>
  <pageMargins left="0.63" right="0.32" top="0.55" bottom="0.55" header="0.3" footer="0.3"/>
  <pageSetup horizontalDpi="600" verticalDpi="600" orientation="portrait" paperSize="9" scale="95" r:id="rId1"/>
  <ignoredErrors>
    <ignoredError sqref="D8:E8 D11 D14:E14 D30 D19 D35:E35 D41:E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4">
      <selection activeCell="A1" sqref="A1:F47"/>
    </sheetView>
  </sheetViews>
  <sheetFormatPr defaultColWidth="9.140625" defaultRowHeight="15"/>
  <cols>
    <col min="1" max="1" width="2.7109375" style="0" bestFit="1" customWidth="1"/>
    <col min="2" max="2" width="36.8515625" style="0" customWidth="1"/>
    <col min="3" max="3" width="7.7109375" style="0" bestFit="1" customWidth="1"/>
    <col min="4" max="5" width="14.57421875" style="0" customWidth="1"/>
    <col min="6" max="6" width="16.421875" style="0" customWidth="1"/>
  </cols>
  <sheetData>
    <row r="1" ht="15">
      <c r="B1" t="str">
        <f>Kopertina!C4</f>
        <v>"SHESHORI" Shpk</v>
      </c>
    </row>
    <row r="2" ht="15">
      <c r="B2" t="str">
        <f>Kopertina!C5</f>
        <v>K31506030M</v>
      </c>
    </row>
    <row r="3" spans="2:5" ht="15">
      <c r="B3" s="187" t="s">
        <v>131</v>
      </c>
      <c r="C3" s="187"/>
      <c r="D3" s="187"/>
      <c r="E3" s="187"/>
    </row>
    <row r="4" spans="2:3" ht="15">
      <c r="B4" s="70" t="str">
        <f>Kopertina!B32</f>
        <v>Periudha Kontabël: </v>
      </c>
      <c r="C4" s="71" t="str">
        <f>Kopertina!C32</f>
        <v>01/01/2011 - 31/12/2011</v>
      </c>
    </row>
    <row r="5" ht="15">
      <c r="E5" s="49" t="s">
        <v>13</v>
      </c>
    </row>
    <row r="6" spans="1:6" ht="25.5">
      <c r="A6" s="188" t="s">
        <v>97</v>
      </c>
      <c r="B6" s="189"/>
      <c r="C6" s="51" t="s">
        <v>103</v>
      </c>
      <c r="D6" s="38" t="s">
        <v>14</v>
      </c>
      <c r="E6" s="38" t="s">
        <v>15</v>
      </c>
      <c r="F6" s="50" t="s">
        <v>16</v>
      </c>
    </row>
    <row r="7" spans="1:6" ht="15">
      <c r="A7" s="39" t="s">
        <v>18</v>
      </c>
      <c r="B7" s="48" t="s">
        <v>61</v>
      </c>
      <c r="C7" s="143"/>
      <c r="D7" s="37"/>
      <c r="E7" s="37"/>
      <c r="F7" s="37"/>
    </row>
    <row r="8" spans="1:6" ht="15">
      <c r="A8" s="40">
        <v>1</v>
      </c>
      <c r="B8" s="48" t="s">
        <v>62</v>
      </c>
      <c r="C8" s="143"/>
      <c r="D8" s="36"/>
      <c r="E8" s="36"/>
      <c r="F8" s="37">
        <f>D8-E8</f>
        <v>0</v>
      </c>
    </row>
    <row r="9" spans="1:6" ht="15">
      <c r="A9" s="40">
        <v>2</v>
      </c>
      <c r="B9" s="48" t="s">
        <v>63</v>
      </c>
      <c r="C9" s="143"/>
      <c r="D9" s="37">
        <f>SUM(D10:D12)</f>
        <v>0</v>
      </c>
      <c r="E9" s="37">
        <f>SUM(E10:E12)</f>
        <v>0</v>
      </c>
      <c r="F9" s="37">
        <f aca="true" t="shared" si="0" ref="F9:F44">D9-E9</f>
        <v>0</v>
      </c>
    </row>
    <row r="10" spans="1:6" ht="15">
      <c r="A10" s="26" t="s">
        <v>21</v>
      </c>
      <c r="B10" s="47" t="s">
        <v>64</v>
      </c>
      <c r="C10" s="144">
        <f>'Shenimet shpjeguese'!A86</f>
        <v>6</v>
      </c>
      <c r="D10" s="31">
        <f>'Shenimet shpjeguese'!G91</f>
        <v>0</v>
      </c>
      <c r="E10" s="31"/>
      <c r="F10" s="31">
        <f t="shared" si="0"/>
        <v>0</v>
      </c>
    </row>
    <row r="11" spans="1:6" ht="15">
      <c r="A11" s="26" t="s">
        <v>21</v>
      </c>
      <c r="B11" s="47" t="s">
        <v>65</v>
      </c>
      <c r="C11" s="144">
        <f>'Shenimet shpjeguese'!A86</f>
        <v>6</v>
      </c>
      <c r="D11" s="31">
        <f>'Shenimet shpjeguese'!G92</f>
        <v>0</v>
      </c>
      <c r="E11" s="31"/>
      <c r="F11" s="31">
        <f t="shared" si="0"/>
        <v>0</v>
      </c>
    </row>
    <row r="12" spans="1:6" ht="15">
      <c r="A12" s="26" t="s">
        <v>21</v>
      </c>
      <c r="B12" s="47" t="s">
        <v>66</v>
      </c>
      <c r="C12" s="144"/>
      <c r="D12" s="31"/>
      <c r="E12" s="31"/>
      <c r="F12" s="31">
        <f t="shared" si="0"/>
        <v>0</v>
      </c>
    </row>
    <row r="13" spans="1:6" ht="15">
      <c r="A13" s="40">
        <v>3</v>
      </c>
      <c r="B13" s="48" t="s">
        <v>67</v>
      </c>
      <c r="C13" s="143"/>
      <c r="D13" s="37">
        <f>SUM(D14:D18)</f>
        <v>7080716.08</v>
      </c>
      <c r="E13" s="37">
        <f>SUM(E14:E18)</f>
        <v>2791881.63</v>
      </c>
      <c r="F13" s="37">
        <f t="shared" si="0"/>
        <v>4288834.45</v>
      </c>
    </row>
    <row r="14" spans="1:6" ht="15">
      <c r="A14" s="26" t="s">
        <v>21</v>
      </c>
      <c r="B14" s="47" t="s">
        <v>68</v>
      </c>
      <c r="C14" s="144">
        <f>'Shenimet shpjeguese'!A95</f>
        <v>7</v>
      </c>
      <c r="D14" s="31">
        <f>'Shenimet shpjeguese'!G101</f>
        <v>859075</v>
      </c>
      <c r="E14" s="31">
        <v>1375640</v>
      </c>
      <c r="F14" s="31">
        <f t="shared" si="0"/>
        <v>-516565</v>
      </c>
    </row>
    <row r="15" spans="1:6" ht="15">
      <c r="A15" s="26" t="s">
        <v>21</v>
      </c>
      <c r="B15" s="47" t="s">
        <v>69</v>
      </c>
      <c r="C15" s="144">
        <f>'Shenimet shpjeguese'!A103</f>
        <v>8</v>
      </c>
      <c r="D15" s="31">
        <f>'Shenimet shpjeguese'!G109</f>
        <v>627680</v>
      </c>
      <c r="E15" s="31">
        <v>139407</v>
      </c>
      <c r="F15" s="31">
        <f t="shared" si="0"/>
        <v>488273</v>
      </c>
    </row>
    <row r="16" spans="1:6" ht="15">
      <c r="A16" s="26" t="s">
        <v>21</v>
      </c>
      <c r="B16" s="47" t="s">
        <v>70</v>
      </c>
      <c r="C16" s="144">
        <f>'Shenimet shpjeguese'!A110</f>
        <v>9</v>
      </c>
      <c r="D16" s="31">
        <f>'Shenimet shpjeguese'!G121</f>
        <v>43480</v>
      </c>
      <c r="E16" s="31">
        <v>47046</v>
      </c>
      <c r="F16" s="31">
        <f t="shared" si="0"/>
        <v>-3566</v>
      </c>
    </row>
    <row r="17" spans="1:6" ht="15">
      <c r="A17" s="26" t="s">
        <v>21</v>
      </c>
      <c r="B17" s="47" t="s">
        <v>71</v>
      </c>
      <c r="C17" s="144">
        <f>'Shenimet shpjeguese'!A123</f>
        <v>10</v>
      </c>
      <c r="D17" s="31">
        <f>'Shenimet shpjeguese'!G129</f>
        <v>5550481.08</v>
      </c>
      <c r="E17" s="31">
        <v>1229788.63</v>
      </c>
      <c r="F17" s="31">
        <f t="shared" si="0"/>
        <v>4320692.45</v>
      </c>
    </row>
    <row r="18" spans="1:6" ht="15">
      <c r="A18" s="26" t="s">
        <v>21</v>
      </c>
      <c r="B18" s="47" t="s">
        <v>72</v>
      </c>
      <c r="C18" s="144">
        <f>'Shenimet shpjeguese'!A131</f>
        <v>11</v>
      </c>
      <c r="D18" s="31">
        <f>'Shenimet shpjeguese'!G137</f>
        <v>0</v>
      </c>
      <c r="E18" s="31"/>
      <c r="F18" s="31">
        <f t="shared" si="0"/>
        <v>0</v>
      </c>
    </row>
    <row r="19" spans="1:6" ht="15">
      <c r="A19" s="40">
        <v>4</v>
      </c>
      <c r="B19" s="48" t="s">
        <v>73</v>
      </c>
      <c r="C19" s="143"/>
      <c r="D19" s="41"/>
      <c r="E19" s="41"/>
      <c r="F19" s="37">
        <f t="shared" si="0"/>
        <v>0</v>
      </c>
    </row>
    <row r="20" spans="1:6" ht="15">
      <c r="A20" s="40">
        <v>5</v>
      </c>
      <c r="B20" s="48" t="s">
        <v>74</v>
      </c>
      <c r="C20" s="143"/>
      <c r="D20" s="41"/>
      <c r="E20" s="41"/>
      <c r="F20" s="37">
        <f t="shared" si="0"/>
        <v>0</v>
      </c>
    </row>
    <row r="21" spans="1:6" ht="15">
      <c r="A21" s="35"/>
      <c r="B21" s="46" t="s">
        <v>75</v>
      </c>
      <c r="C21" s="134"/>
      <c r="D21" s="42">
        <f>D8+D9+D13+D19+D20</f>
        <v>7080716.08</v>
      </c>
      <c r="E21" s="42">
        <f>E8+E9+E13+E19+E20</f>
        <v>2791881.63</v>
      </c>
      <c r="F21" s="33">
        <f t="shared" si="0"/>
        <v>4288834.45</v>
      </c>
    </row>
    <row r="22" spans="1:6" ht="15">
      <c r="A22" s="34" t="s">
        <v>42</v>
      </c>
      <c r="B22" s="48" t="s">
        <v>76</v>
      </c>
      <c r="C22" s="143"/>
      <c r="D22" s="31"/>
      <c r="E22" s="31"/>
      <c r="F22" s="37"/>
    </row>
    <row r="23" spans="1:6" ht="15">
      <c r="A23" s="40">
        <v>1</v>
      </c>
      <c r="B23" s="48" t="s">
        <v>77</v>
      </c>
      <c r="C23" s="143"/>
      <c r="D23" s="37">
        <f>SUM(D24:D25)</f>
        <v>0</v>
      </c>
      <c r="E23" s="37">
        <f>SUM(E24:E25)</f>
        <v>0</v>
      </c>
      <c r="F23" s="37">
        <f t="shared" si="0"/>
        <v>0</v>
      </c>
    </row>
    <row r="24" spans="1:6" ht="15">
      <c r="A24" s="26" t="s">
        <v>21</v>
      </c>
      <c r="B24" s="47" t="s">
        <v>99</v>
      </c>
      <c r="C24" s="144">
        <f>'Shenimet shpjeguese'!A138</f>
        <v>12</v>
      </c>
      <c r="D24" s="31">
        <f>'Shenimet shpjeguese'!G147</f>
        <v>0</v>
      </c>
      <c r="E24" s="31"/>
      <c r="F24" s="31">
        <f t="shared" si="0"/>
        <v>0</v>
      </c>
    </row>
    <row r="25" spans="1:6" ht="15">
      <c r="A25" s="26" t="s">
        <v>21</v>
      </c>
      <c r="B25" s="47" t="s">
        <v>78</v>
      </c>
      <c r="C25" s="144"/>
      <c r="D25" s="31"/>
      <c r="E25" s="31"/>
      <c r="F25" s="31">
        <f t="shared" si="0"/>
        <v>0</v>
      </c>
    </row>
    <row r="26" spans="1:6" ht="15">
      <c r="A26" s="40">
        <v>2</v>
      </c>
      <c r="B26" s="48" t="s">
        <v>79</v>
      </c>
      <c r="C26" s="143"/>
      <c r="D26" s="36"/>
      <c r="E26" s="36"/>
      <c r="F26" s="37">
        <f t="shared" si="0"/>
        <v>0</v>
      </c>
    </row>
    <row r="27" spans="1:6" ht="15">
      <c r="A27" s="40">
        <v>3</v>
      </c>
      <c r="B27" s="48" t="s">
        <v>80</v>
      </c>
      <c r="C27" s="143"/>
      <c r="D27" s="36"/>
      <c r="E27" s="36"/>
      <c r="F27" s="37">
        <f t="shared" si="0"/>
        <v>0</v>
      </c>
    </row>
    <row r="28" spans="1:6" ht="15">
      <c r="A28" s="40">
        <v>4</v>
      </c>
      <c r="B28" s="48" t="s">
        <v>81</v>
      </c>
      <c r="C28" s="143"/>
      <c r="D28" s="36"/>
      <c r="E28" s="36"/>
      <c r="F28" s="37">
        <f t="shared" si="0"/>
        <v>0</v>
      </c>
    </row>
    <row r="29" spans="1:6" ht="15">
      <c r="A29" s="35"/>
      <c r="B29" s="46" t="s">
        <v>82</v>
      </c>
      <c r="C29" s="134"/>
      <c r="D29" s="42">
        <f>D23+D26+D27+D28</f>
        <v>0</v>
      </c>
      <c r="E29" s="42">
        <f>E23+E26+E27+E28</f>
        <v>0</v>
      </c>
      <c r="F29" s="33">
        <f t="shared" si="0"/>
        <v>0</v>
      </c>
    </row>
    <row r="30" spans="1:6" ht="15">
      <c r="A30" s="35"/>
      <c r="B30" s="46" t="s">
        <v>83</v>
      </c>
      <c r="C30" s="134"/>
      <c r="D30" s="33">
        <f>D29+D21</f>
        <v>7080716.08</v>
      </c>
      <c r="E30" s="33">
        <f>E29+E21</f>
        <v>2791881.63</v>
      </c>
      <c r="F30" s="33">
        <f t="shared" si="0"/>
        <v>4288834.45</v>
      </c>
    </row>
    <row r="31" spans="1:6" ht="15">
      <c r="A31" s="34" t="s">
        <v>102</v>
      </c>
      <c r="B31" s="48" t="s">
        <v>84</v>
      </c>
      <c r="C31" s="143"/>
      <c r="D31" s="31"/>
      <c r="E31" s="31"/>
      <c r="F31" s="37"/>
    </row>
    <row r="32" spans="1:6" ht="15">
      <c r="A32" s="40">
        <v>1</v>
      </c>
      <c r="B32" s="48" t="s">
        <v>85</v>
      </c>
      <c r="C32" s="143"/>
      <c r="D32" s="36"/>
      <c r="E32" s="36"/>
      <c r="F32" s="37">
        <f t="shared" si="0"/>
        <v>0</v>
      </c>
    </row>
    <row r="33" spans="1:6" ht="15">
      <c r="A33" s="40">
        <v>2</v>
      </c>
      <c r="B33" s="48" t="s">
        <v>86</v>
      </c>
      <c r="C33" s="143"/>
      <c r="D33" s="36"/>
      <c r="E33" s="36"/>
      <c r="F33" s="37">
        <f t="shared" si="0"/>
        <v>0</v>
      </c>
    </row>
    <row r="34" spans="1:6" ht="15">
      <c r="A34" s="40">
        <v>3</v>
      </c>
      <c r="B34" s="48" t="s">
        <v>87</v>
      </c>
      <c r="C34" s="143"/>
      <c r="D34" s="36">
        <v>0</v>
      </c>
      <c r="E34" s="36">
        <v>0</v>
      </c>
      <c r="F34" s="37">
        <f t="shared" si="0"/>
        <v>0</v>
      </c>
    </row>
    <row r="35" spans="1:6" ht="15">
      <c r="A35" s="40">
        <v>4</v>
      </c>
      <c r="B35" s="48" t="s">
        <v>88</v>
      </c>
      <c r="C35" s="143"/>
      <c r="D35" s="36"/>
      <c r="E35" s="36"/>
      <c r="F35" s="37">
        <f t="shared" si="0"/>
        <v>0</v>
      </c>
    </row>
    <row r="36" spans="1:6" ht="15">
      <c r="A36" s="40">
        <v>5</v>
      </c>
      <c r="B36" s="48" t="s">
        <v>89</v>
      </c>
      <c r="C36" s="143"/>
      <c r="D36" s="36"/>
      <c r="E36" s="36"/>
      <c r="F36" s="37">
        <f t="shared" si="0"/>
        <v>0</v>
      </c>
    </row>
    <row r="37" spans="1:6" ht="15">
      <c r="A37" s="40">
        <v>6</v>
      </c>
      <c r="B37" s="48" t="s">
        <v>90</v>
      </c>
      <c r="C37" s="143"/>
      <c r="D37" s="37">
        <f>SUM(D38:D40)</f>
        <v>0</v>
      </c>
      <c r="E37" s="37">
        <f>SUM(E38:E40)</f>
        <v>0</v>
      </c>
      <c r="F37" s="37">
        <f t="shared" si="0"/>
        <v>0</v>
      </c>
    </row>
    <row r="38" spans="1:6" ht="15">
      <c r="A38" s="26" t="s">
        <v>21</v>
      </c>
      <c r="B38" s="47" t="s">
        <v>91</v>
      </c>
      <c r="C38" s="144"/>
      <c r="D38" s="32"/>
      <c r="E38" s="32"/>
      <c r="F38" s="31">
        <f t="shared" si="0"/>
        <v>0</v>
      </c>
    </row>
    <row r="39" spans="1:6" ht="15">
      <c r="A39" s="26" t="s">
        <v>21</v>
      </c>
      <c r="B39" s="47" t="s">
        <v>92</v>
      </c>
      <c r="C39" s="144"/>
      <c r="D39" s="32"/>
      <c r="E39" s="32"/>
      <c r="F39" s="31">
        <f t="shared" si="0"/>
        <v>0</v>
      </c>
    </row>
    <row r="40" spans="1:6" ht="15">
      <c r="A40" s="26" t="s">
        <v>21</v>
      </c>
      <c r="B40" s="47" t="s">
        <v>93</v>
      </c>
      <c r="C40" s="144"/>
      <c r="D40" s="32"/>
      <c r="E40" s="32"/>
      <c r="F40" s="31">
        <f t="shared" si="0"/>
        <v>0</v>
      </c>
    </row>
    <row r="41" spans="1:6" ht="15">
      <c r="A41" s="40">
        <v>7</v>
      </c>
      <c r="B41" s="48" t="s">
        <v>94</v>
      </c>
      <c r="C41" s="143"/>
      <c r="D41" s="36">
        <v>219263</v>
      </c>
      <c r="E41" s="36"/>
      <c r="F41" s="37">
        <f t="shared" si="0"/>
        <v>219263</v>
      </c>
    </row>
    <row r="42" spans="1:6" ht="15">
      <c r="A42" s="40">
        <v>8</v>
      </c>
      <c r="B42" s="48" t="s">
        <v>95</v>
      </c>
      <c r="C42" s="143"/>
      <c r="D42" s="36">
        <f>'Ardhura-Shpenzime'!D34</f>
        <v>-866486.6699999999</v>
      </c>
      <c r="E42" s="36">
        <v>219263</v>
      </c>
      <c r="F42" s="37">
        <f t="shared" si="0"/>
        <v>-1085749.67</v>
      </c>
    </row>
    <row r="43" spans="1:6" ht="15">
      <c r="A43" s="35"/>
      <c r="B43" s="46" t="s">
        <v>96</v>
      </c>
      <c r="C43" s="134"/>
      <c r="D43" s="43">
        <f>D32+D33+D34+D35+D36+D37+D41+D42</f>
        <v>-647223.6699999999</v>
      </c>
      <c r="E43" s="43">
        <f>E32+E33+E34+E35+E36+E37+E41+E42</f>
        <v>219263</v>
      </c>
      <c r="F43" s="33">
        <f t="shared" si="0"/>
        <v>-866486.6699999999</v>
      </c>
    </row>
    <row r="44" spans="1:6" ht="15">
      <c r="A44" s="34"/>
      <c r="B44" s="44" t="s">
        <v>100</v>
      </c>
      <c r="C44" s="145"/>
      <c r="D44" s="36">
        <f>D30+D43</f>
        <v>6433492.41</v>
      </c>
      <c r="E44" s="36">
        <f>E30+E43</f>
        <v>3011144.63</v>
      </c>
      <c r="F44" s="37">
        <f t="shared" si="0"/>
        <v>3422347.7800000003</v>
      </c>
    </row>
    <row r="45" spans="4:6" ht="15">
      <c r="D45" s="177" t="e">
        <f>Aktivi!D48-Pasivi!D44</f>
        <v>#REF!</v>
      </c>
      <c r="E45" s="177">
        <f>Aktivi!E48-Pasivi!E44</f>
        <v>0</v>
      </c>
      <c r="F45" s="177" t="e">
        <f>Aktivi!F48-Pasivi!F44</f>
        <v>#REF!</v>
      </c>
    </row>
    <row r="46" ht="15">
      <c r="E46" s="65" t="str">
        <f>Kopertina!C43</f>
        <v>Administratori i shoqerise</v>
      </c>
    </row>
    <row r="47" ht="15">
      <c r="E47" s="66" t="str">
        <f>Kopertina!C45</f>
        <v>Muharrem Sheshori</v>
      </c>
    </row>
  </sheetData>
  <sheetProtection/>
  <protectedRanges>
    <protectedRange sqref="D8:E8 D10:E12 D14:E20 D24:E28 D32:E36 D38:E42" name="Range1"/>
  </protectedRanges>
  <mergeCells count="2">
    <mergeCell ref="A6:B6"/>
    <mergeCell ref="B3:E3"/>
  </mergeCells>
  <printOptions/>
  <pageMargins left="0.7" right="0.27" top="0.75" bottom="0.75" header="0.3" footer="0.3"/>
  <pageSetup horizontalDpi="600" verticalDpi="600" orientation="portrait" paperSize="9" scale="95" r:id="rId1"/>
  <ignoredErrors>
    <ignoredError sqref="E9 D37:E37 D13:E13 D21:E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F37"/>
    </sheetView>
  </sheetViews>
  <sheetFormatPr defaultColWidth="9.140625" defaultRowHeight="15"/>
  <cols>
    <col min="1" max="1" width="2.7109375" style="0" customWidth="1"/>
    <col min="2" max="2" width="39.57421875" style="0" customWidth="1"/>
    <col min="3" max="3" width="6.8515625" style="0" customWidth="1"/>
    <col min="4" max="5" width="14.57421875" style="0" customWidth="1"/>
    <col min="6" max="6" width="14.7109375" style="0" customWidth="1"/>
  </cols>
  <sheetData>
    <row r="1" spans="2:6" ht="15">
      <c r="B1" t="str">
        <f>Kopertina!C4</f>
        <v>"SHESHORI" Shpk</v>
      </c>
      <c r="D1" s="53"/>
      <c r="E1" s="53"/>
      <c r="F1" s="53"/>
    </row>
    <row r="2" spans="2:6" ht="15">
      <c r="B2" t="str">
        <f>Kopertina!C5</f>
        <v>K31506030M</v>
      </c>
      <c r="D2" s="53"/>
      <c r="E2" s="53"/>
      <c r="F2" s="53"/>
    </row>
    <row r="3" spans="2:6" ht="15">
      <c r="B3" s="190" t="s">
        <v>132</v>
      </c>
      <c r="C3" s="190"/>
      <c r="D3" s="190"/>
      <c r="E3" s="190"/>
      <c r="F3" s="53"/>
    </row>
    <row r="4" spans="1:6" ht="15">
      <c r="A4" s="52"/>
      <c r="B4" s="70" t="str">
        <f>Kopertina!B32</f>
        <v>Periudha Kontabël: </v>
      </c>
      <c r="C4" s="71" t="str">
        <f>Kopertina!C32</f>
        <v>01/01/2011 - 31/12/2011</v>
      </c>
      <c r="E4" s="54"/>
      <c r="F4" s="53"/>
    </row>
    <row r="5" spans="1:6" ht="15">
      <c r="A5" s="52"/>
      <c r="B5" s="52"/>
      <c r="C5" s="52"/>
      <c r="D5" s="53"/>
      <c r="E5" s="49" t="s">
        <v>13</v>
      </c>
      <c r="F5" s="53"/>
    </row>
    <row r="6" spans="1:6" ht="15">
      <c r="A6" s="55" t="s">
        <v>104</v>
      </c>
      <c r="B6" s="79" t="s">
        <v>105</v>
      </c>
      <c r="C6" s="80" t="s">
        <v>103</v>
      </c>
      <c r="D6" s="56" t="s">
        <v>106</v>
      </c>
      <c r="E6" s="56" t="s">
        <v>107</v>
      </c>
      <c r="F6" s="57" t="s">
        <v>108</v>
      </c>
    </row>
    <row r="7" spans="1:6" ht="15">
      <c r="A7" s="55">
        <v>1</v>
      </c>
      <c r="B7" s="81" t="s">
        <v>109</v>
      </c>
      <c r="C7" s="138">
        <f>'Shenimet shpjeguese'!A152</f>
        <v>13</v>
      </c>
      <c r="D7" s="58">
        <f>'Shenimet shpjeguese'!G162</f>
        <v>8412603</v>
      </c>
      <c r="E7" s="58">
        <v>6170960</v>
      </c>
      <c r="F7" s="58">
        <f>+D7-E7</f>
        <v>2241643</v>
      </c>
    </row>
    <row r="8" spans="1:6" ht="15">
      <c r="A8" s="55">
        <v>2</v>
      </c>
      <c r="B8" s="81" t="s">
        <v>110</v>
      </c>
      <c r="C8" s="138">
        <f>'Shenimet shpjeguese'!A164</f>
        <v>14</v>
      </c>
      <c r="D8" s="58">
        <f>'Shenimet shpjeguese'!G172</f>
        <v>0</v>
      </c>
      <c r="E8" s="58"/>
      <c r="F8" s="58">
        <f>+D8-E8</f>
        <v>0</v>
      </c>
    </row>
    <row r="9" spans="1:6" ht="15">
      <c r="A9" s="55">
        <v>3</v>
      </c>
      <c r="B9" s="81" t="s">
        <v>111</v>
      </c>
      <c r="C9" s="138">
        <f>'Shenimet shpjeguese'!A174</f>
        <v>15</v>
      </c>
      <c r="D9" s="58">
        <f>'Shenimet shpjeguese'!G181</f>
        <v>2793440.08</v>
      </c>
      <c r="E9" s="58"/>
      <c r="F9" s="58">
        <f>+D9-E9</f>
        <v>2793440.08</v>
      </c>
    </row>
    <row r="10" spans="1:6" ht="15">
      <c r="A10" s="55">
        <v>4</v>
      </c>
      <c r="B10" s="82" t="s">
        <v>112</v>
      </c>
      <c r="C10" s="139"/>
      <c r="D10" s="58"/>
      <c r="E10" s="58"/>
      <c r="F10" s="58">
        <f>+D10-E10</f>
        <v>0</v>
      </c>
    </row>
    <row r="11" spans="1:6" ht="15">
      <c r="A11" s="55"/>
      <c r="B11" s="83" t="s">
        <v>113</v>
      </c>
      <c r="C11" s="140"/>
      <c r="D11" s="59">
        <f>SUM(D7:D10)</f>
        <v>11206043.08</v>
      </c>
      <c r="E11" s="59">
        <f>SUM(E7:E10)</f>
        <v>6170960</v>
      </c>
      <c r="F11" s="59">
        <f>+D11-E11</f>
        <v>5035083.08</v>
      </c>
    </row>
    <row r="12" spans="1:6" ht="15">
      <c r="A12" s="55"/>
      <c r="B12" s="81"/>
      <c r="C12" s="138"/>
      <c r="D12" s="58"/>
      <c r="E12" s="58"/>
      <c r="F12" s="58"/>
    </row>
    <row r="13" spans="1:6" ht="15">
      <c r="A13" s="55">
        <v>5</v>
      </c>
      <c r="B13" s="81" t="s">
        <v>114</v>
      </c>
      <c r="C13" s="138">
        <f>'Shenimet shpjeguese'!A183</f>
        <v>16</v>
      </c>
      <c r="D13" s="58">
        <f>'Shenimet shpjeguese'!G194</f>
        <v>10902487</v>
      </c>
      <c r="E13" s="58">
        <v>5253602</v>
      </c>
      <c r="F13" s="58">
        <f aca="true" t="shared" si="0" ref="F13:F18">+D13-E13</f>
        <v>5648885</v>
      </c>
    </row>
    <row r="14" spans="1:6" ht="15">
      <c r="A14" s="55">
        <v>6</v>
      </c>
      <c r="B14" s="81" t="s">
        <v>115</v>
      </c>
      <c r="C14" s="138">
        <f>'Shenimet shpjeguese'!A196</f>
        <v>17</v>
      </c>
      <c r="D14" s="58">
        <f>'Shenimet shpjeguese'!G214</f>
        <v>80656</v>
      </c>
      <c r="E14" s="58">
        <v>192426</v>
      </c>
      <c r="F14" s="58">
        <f t="shared" si="0"/>
        <v>-111770</v>
      </c>
    </row>
    <row r="15" spans="1:6" ht="15">
      <c r="A15" s="55">
        <v>7</v>
      </c>
      <c r="B15" s="81" t="s">
        <v>116</v>
      </c>
      <c r="C15" s="138"/>
      <c r="D15" s="58">
        <f>SUM(D16:D17)</f>
        <v>1083967</v>
      </c>
      <c r="E15" s="58">
        <f>SUM(E16:E17)</f>
        <v>505675</v>
      </c>
      <c r="F15" s="58">
        <f t="shared" si="0"/>
        <v>578292</v>
      </c>
    </row>
    <row r="16" spans="1:6" ht="15">
      <c r="A16" s="73" t="s">
        <v>117</v>
      </c>
      <c r="B16" s="77" t="s">
        <v>118</v>
      </c>
      <c r="C16" s="138">
        <f>'Shenimet shpjeguese'!A216</f>
        <v>18</v>
      </c>
      <c r="D16" s="78">
        <f>'Shenimet shpjeguese'!G220</f>
        <v>906000</v>
      </c>
      <c r="E16" s="78">
        <v>412990</v>
      </c>
      <c r="F16" s="78">
        <f t="shared" si="0"/>
        <v>493010</v>
      </c>
    </row>
    <row r="17" spans="1:6" ht="15">
      <c r="A17" s="73" t="s">
        <v>117</v>
      </c>
      <c r="B17" s="77" t="s">
        <v>119</v>
      </c>
      <c r="C17" s="138">
        <f>'Shenimet shpjeguese'!A216</f>
        <v>18</v>
      </c>
      <c r="D17" s="78">
        <f>'Shenimet shpjeguese'!G221</f>
        <v>177967</v>
      </c>
      <c r="E17" s="78">
        <v>92685</v>
      </c>
      <c r="F17" s="78">
        <f t="shared" si="0"/>
        <v>85282</v>
      </c>
    </row>
    <row r="18" spans="1:6" ht="15">
      <c r="A18" s="55">
        <v>8</v>
      </c>
      <c r="B18" s="81" t="s">
        <v>120</v>
      </c>
      <c r="C18" s="138">
        <f>'Shenimet shpjeguese'!A224</f>
        <v>19</v>
      </c>
      <c r="D18" s="112">
        <f>'Shenimet shpjeguese'!G234</f>
        <v>0</v>
      </c>
      <c r="E18" s="58"/>
      <c r="F18" s="58">
        <f t="shared" si="0"/>
        <v>0</v>
      </c>
    </row>
    <row r="19" spans="1:6" ht="15">
      <c r="A19" s="55"/>
      <c r="B19" s="75" t="s">
        <v>121</v>
      </c>
      <c r="C19" s="140"/>
      <c r="D19" s="59">
        <f>SUM(D13:D15)+D18</f>
        <v>12067110</v>
      </c>
      <c r="E19" s="59">
        <f>SUM(E13:E15)+E18</f>
        <v>5951703</v>
      </c>
      <c r="F19" s="59">
        <f>+D19-E19</f>
        <v>6115407</v>
      </c>
    </row>
    <row r="20" spans="1:6" ht="15">
      <c r="A20" s="55"/>
      <c r="B20" s="83" t="s">
        <v>133</v>
      </c>
      <c r="C20" s="140"/>
      <c r="D20" s="59">
        <f>D11-D19</f>
        <v>-861066.9199999999</v>
      </c>
      <c r="E20" s="59">
        <f>E11-E19</f>
        <v>219257</v>
      </c>
      <c r="F20" s="59">
        <f>+D20-E20</f>
        <v>-1080323.92</v>
      </c>
    </row>
    <row r="21" spans="1:6" ht="15">
      <c r="A21" s="55"/>
      <c r="B21" s="74"/>
      <c r="C21" s="138"/>
      <c r="D21" s="58"/>
      <c r="E21" s="58"/>
      <c r="F21" s="58"/>
    </row>
    <row r="22" spans="1:6" ht="15">
      <c r="A22" s="55">
        <v>1</v>
      </c>
      <c r="B22" s="82" t="s">
        <v>122</v>
      </c>
      <c r="C22" s="139"/>
      <c r="D22" s="58"/>
      <c r="E22" s="58"/>
      <c r="F22" s="58">
        <f aca="true" t="shared" si="1" ref="F22:F28">+D22-E22</f>
        <v>0</v>
      </c>
    </row>
    <row r="23" spans="1:6" ht="15">
      <c r="A23" s="55">
        <v>2</v>
      </c>
      <c r="B23" s="81" t="s">
        <v>135</v>
      </c>
      <c r="C23" s="138"/>
      <c r="D23" s="58"/>
      <c r="E23" s="58"/>
      <c r="F23" s="58">
        <f t="shared" si="1"/>
        <v>0</v>
      </c>
    </row>
    <row r="24" spans="1:6" ht="15">
      <c r="A24" s="55">
        <v>3</v>
      </c>
      <c r="B24" s="81" t="s">
        <v>123</v>
      </c>
      <c r="C24" s="138"/>
      <c r="D24" s="58">
        <f>SUM(D25:D28)</f>
        <v>-5419.75</v>
      </c>
      <c r="E24" s="58">
        <f>SUM(E25:E28)</f>
        <v>6</v>
      </c>
      <c r="F24" s="58">
        <f t="shared" si="1"/>
        <v>-5425.75</v>
      </c>
    </row>
    <row r="25" spans="1:6" ht="15">
      <c r="A25" s="73" t="s">
        <v>117</v>
      </c>
      <c r="B25" s="76" t="s">
        <v>134</v>
      </c>
      <c r="C25" s="141"/>
      <c r="D25" s="58"/>
      <c r="E25" s="58"/>
      <c r="F25" s="58">
        <f t="shared" si="1"/>
        <v>0</v>
      </c>
    </row>
    <row r="26" spans="1:6" ht="15">
      <c r="A26" s="73" t="s">
        <v>117</v>
      </c>
      <c r="B26" s="77" t="s">
        <v>124</v>
      </c>
      <c r="C26" s="142">
        <f>'Shenimet shpjeguese'!A236</f>
        <v>20</v>
      </c>
      <c r="D26" s="58">
        <f>'Shenimet shpjeguese'!G241+'Shenimet shpjeguese'!G242+'Shenimet shpjeguese'!G243+'Shenimet shpjeguese'!G244+'Shenimet shpjeguese'!G245</f>
        <v>-5419.75</v>
      </c>
      <c r="E26" s="58">
        <v>6</v>
      </c>
      <c r="F26" s="58">
        <f t="shared" si="1"/>
        <v>-5425.75</v>
      </c>
    </row>
    <row r="27" spans="1:6" ht="15">
      <c r="A27" s="73" t="s">
        <v>117</v>
      </c>
      <c r="B27" s="77" t="s">
        <v>125</v>
      </c>
      <c r="C27" s="142">
        <f>'Shenimet shpjeguese'!A236</f>
        <v>20</v>
      </c>
      <c r="D27" s="58">
        <f>'Shenimet shpjeguese'!G246</f>
        <v>0</v>
      </c>
      <c r="E27" s="58"/>
      <c r="F27" s="58">
        <f t="shared" si="1"/>
        <v>0</v>
      </c>
    </row>
    <row r="28" spans="1:6" ht="15">
      <c r="A28" s="73" t="s">
        <v>117</v>
      </c>
      <c r="B28" s="77" t="s">
        <v>126</v>
      </c>
      <c r="C28" s="142"/>
      <c r="D28" s="58"/>
      <c r="E28" s="58"/>
      <c r="F28" s="58">
        <f t="shared" si="1"/>
        <v>0</v>
      </c>
    </row>
    <row r="29" spans="1:6" ht="15">
      <c r="A29" s="55"/>
      <c r="B29" s="74"/>
      <c r="C29" s="138"/>
      <c r="D29" s="58"/>
      <c r="E29" s="58"/>
      <c r="F29" s="58"/>
    </row>
    <row r="30" spans="1:6" ht="15">
      <c r="A30" s="55"/>
      <c r="B30" s="83" t="s">
        <v>127</v>
      </c>
      <c r="C30" s="140"/>
      <c r="D30" s="59">
        <f>D20+D22+D23+D24</f>
        <v>-866486.6699999999</v>
      </c>
      <c r="E30" s="59">
        <f>E20+E22+E23+E24</f>
        <v>219263</v>
      </c>
      <c r="F30" s="58">
        <f>+D30-E30</f>
        <v>-1085749.67</v>
      </c>
    </row>
    <row r="31" spans="1:6" ht="15">
      <c r="A31" s="55"/>
      <c r="B31" s="74"/>
      <c r="C31" s="138"/>
      <c r="D31" s="58"/>
      <c r="E31" s="58"/>
      <c r="F31" s="58"/>
    </row>
    <row r="32" spans="1:6" ht="15">
      <c r="A32" s="55"/>
      <c r="B32" s="74" t="s">
        <v>128</v>
      </c>
      <c r="C32" s="138">
        <f>'Shenimet shpjeguese'!A249</f>
        <v>21</v>
      </c>
      <c r="D32" s="58">
        <v>0</v>
      </c>
      <c r="E32" s="58">
        <v>21926</v>
      </c>
      <c r="F32" s="58">
        <f>+D32-E32</f>
        <v>-21926</v>
      </c>
    </row>
    <row r="33" spans="1:6" ht="15">
      <c r="A33" s="55"/>
      <c r="B33" s="74"/>
      <c r="C33" s="138"/>
      <c r="D33" s="58"/>
      <c r="E33" s="58"/>
      <c r="F33" s="58"/>
    </row>
    <row r="34" spans="1:6" ht="15">
      <c r="A34" s="55"/>
      <c r="B34" s="83" t="s">
        <v>129</v>
      </c>
      <c r="C34" s="140"/>
      <c r="D34" s="59">
        <f>D30-D32</f>
        <v>-866486.6699999999</v>
      </c>
      <c r="E34" s="59">
        <f>E30-E32</f>
        <v>197337</v>
      </c>
      <c r="F34" s="59">
        <f>+D34-E34</f>
        <v>-1063823.67</v>
      </c>
    </row>
    <row r="35" spans="1:6" ht="15">
      <c r="A35" s="52"/>
      <c r="B35" s="52"/>
      <c r="C35" s="52"/>
      <c r="D35" s="53">
        <f>D34-Pasivi!D42</f>
        <v>0</v>
      </c>
      <c r="E35" s="53">
        <f>E34-Pasivi!E42</f>
        <v>-21926</v>
      </c>
      <c r="F35" s="53">
        <f>F34-Pasivi!F42</f>
        <v>21926</v>
      </c>
    </row>
    <row r="36" spans="1:6" ht="15.75">
      <c r="A36" s="52"/>
      <c r="B36" s="62"/>
      <c r="C36" s="62"/>
      <c r="D36" s="53"/>
      <c r="E36" s="69" t="str">
        <f>Kopertina!C43</f>
        <v>Administratori i shoqerise</v>
      </c>
      <c r="F36" s="53"/>
    </row>
    <row r="37" spans="1:6" ht="15">
      <c r="A37" s="52"/>
      <c r="B37" s="63"/>
      <c r="C37" s="63"/>
      <c r="D37" s="53"/>
      <c r="E37" s="69" t="str">
        <f>Kopertina!C45</f>
        <v>Muharrem Sheshori</v>
      </c>
      <c r="F37" s="53"/>
    </row>
  </sheetData>
  <sheetProtection/>
  <protectedRanges>
    <protectedRange sqref="D7:E10 D22:E23 D25:E28 D32:E32 D13:E18" name="Range1"/>
  </protectedRanges>
  <mergeCells count="1">
    <mergeCell ref="B3:E3"/>
  </mergeCells>
  <printOptions/>
  <pageMargins left="0.6" right="0.24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3">
      <selection activeCell="A1" sqref="A1:D45"/>
    </sheetView>
  </sheetViews>
  <sheetFormatPr defaultColWidth="9.140625" defaultRowHeight="15"/>
  <cols>
    <col min="1" max="1" width="2.7109375" style="93" customWidth="1"/>
    <col min="2" max="2" width="45.57421875" style="93" customWidth="1"/>
    <col min="3" max="3" width="17.140625" style="93" customWidth="1"/>
    <col min="4" max="4" width="17.140625" style="94" customWidth="1"/>
    <col min="5" max="16384" width="9.140625" style="93" customWidth="1"/>
  </cols>
  <sheetData>
    <row r="1" ht="15">
      <c r="B1" t="str">
        <f>Kopertina!C4</f>
        <v>"SHESHORI" Shpk</v>
      </c>
    </row>
    <row r="2" ht="15">
      <c r="B2" t="str">
        <f>Kopertina!C5</f>
        <v>K31506030M</v>
      </c>
    </row>
    <row r="3" spans="2:4" ht="21" customHeight="1">
      <c r="B3" s="191" t="s">
        <v>168</v>
      </c>
      <c r="C3" s="191"/>
      <c r="D3" s="191"/>
    </row>
    <row r="4" spans="2:3" ht="12.75">
      <c r="B4" s="70" t="str">
        <f>Kopertina!B32</f>
        <v>Periudha Kontabël: </v>
      </c>
      <c r="C4" s="71" t="str">
        <f>Kopertina!C32</f>
        <v>01/01/2011 - 31/12/2011</v>
      </c>
    </row>
    <row r="6" ht="12.75">
      <c r="C6" s="95" t="s">
        <v>13</v>
      </c>
    </row>
    <row r="7" spans="1:4" ht="12.75">
      <c r="A7" s="96"/>
      <c r="B7" s="96"/>
      <c r="C7" s="97" t="s">
        <v>14</v>
      </c>
      <c r="D7" s="97" t="s">
        <v>15</v>
      </c>
    </row>
    <row r="8" spans="1:4" ht="12.75">
      <c r="A8" s="55" t="s">
        <v>139</v>
      </c>
      <c r="B8" s="96"/>
      <c r="C8" s="96"/>
      <c r="D8" s="98"/>
    </row>
    <row r="9" spans="1:4" ht="12.75">
      <c r="A9" s="96"/>
      <c r="B9" s="96" t="s">
        <v>136</v>
      </c>
      <c r="C9" s="98">
        <f>Pasivi!D42</f>
        <v>-866486.6699999999</v>
      </c>
      <c r="D9" s="98"/>
    </row>
    <row r="10" spans="1:4" ht="12.75">
      <c r="A10" s="96"/>
      <c r="B10" s="60" t="s">
        <v>140</v>
      </c>
      <c r="C10" s="96"/>
      <c r="D10" s="98"/>
    </row>
    <row r="11" spans="1:4" ht="12.75">
      <c r="A11" s="96" t="s">
        <v>21</v>
      </c>
      <c r="B11" s="96" t="s">
        <v>137</v>
      </c>
      <c r="C11" s="98">
        <f>'Ardhura-Shpenzime'!D18</f>
        <v>0</v>
      </c>
      <c r="D11" s="98"/>
    </row>
    <row r="12" spans="1:4" ht="12.75">
      <c r="A12" s="96" t="s">
        <v>21</v>
      </c>
      <c r="B12" s="60" t="s">
        <v>141</v>
      </c>
      <c r="C12" s="96"/>
      <c r="D12" s="98"/>
    </row>
    <row r="13" spans="1:4" ht="12.75">
      <c r="A13" s="96" t="s">
        <v>21</v>
      </c>
      <c r="B13" s="60" t="s">
        <v>142</v>
      </c>
      <c r="C13" s="96"/>
      <c r="D13" s="98"/>
    </row>
    <row r="14" spans="1:4" ht="12.75">
      <c r="A14" s="96" t="s">
        <v>21</v>
      </c>
      <c r="B14" s="60" t="s">
        <v>143</v>
      </c>
      <c r="C14" s="96"/>
      <c r="D14" s="98"/>
    </row>
    <row r="15" spans="1:4" ht="12.75">
      <c r="A15" s="96" t="s">
        <v>21</v>
      </c>
      <c r="B15" s="60" t="s">
        <v>144</v>
      </c>
      <c r="C15" s="98">
        <f>-Aktivi!F19</f>
        <v>-2793440.5300000003</v>
      </c>
      <c r="D15" s="98"/>
    </row>
    <row r="16" spans="1:4" ht="12.75">
      <c r="A16" s="96" t="s">
        <v>21</v>
      </c>
      <c r="B16" s="84" t="s">
        <v>167</v>
      </c>
      <c r="C16" s="98">
        <f>-Aktivi!F15</f>
        <v>68400</v>
      </c>
      <c r="D16" s="98"/>
    </row>
    <row r="17" spans="1:4" ht="12.75">
      <c r="A17" s="96" t="s">
        <v>21</v>
      </c>
      <c r="B17" s="84" t="s">
        <v>145</v>
      </c>
      <c r="C17" s="98">
        <f>-SUM(Aktivi!F16:F18)</f>
        <v>-493284</v>
      </c>
      <c r="D17" s="98"/>
    </row>
    <row r="18" spans="1:4" ht="12.75">
      <c r="A18" s="96" t="s">
        <v>21</v>
      </c>
      <c r="B18" s="96" t="s">
        <v>138</v>
      </c>
      <c r="C18" s="98">
        <f>-Aktivi!F27</f>
        <v>0</v>
      </c>
      <c r="D18" s="98"/>
    </row>
    <row r="19" spans="1:4" ht="12.75">
      <c r="A19" s="96" t="s">
        <v>21</v>
      </c>
      <c r="B19" s="84" t="s">
        <v>165</v>
      </c>
      <c r="C19" s="98">
        <f>Pasivi!F14</f>
        <v>-516565</v>
      </c>
      <c r="D19" s="98"/>
    </row>
    <row r="20" spans="1:4" ht="12.75">
      <c r="A20" s="96" t="s">
        <v>21</v>
      </c>
      <c r="B20" s="84" t="s">
        <v>166</v>
      </c>
      <c r="C20" s="98">
        <f>Pasivi!F15</f>
        <v>488273</v>
      </c>
      <c r="D20" s="98"/>
    </row>
    <row r="21" spans="1:4" ht="12.75">
      <c r="A21" s="96" t="s">
        <v>21</v>
      </c>
      <c r="B21" s="60" t="s">
        <v>70</v>
      </c>
      <c r="C21" s="98">
        <f>Pasivi!F16</f>
        <v>-3566</v>
      </c>
      <c r="D21" s="98"/>
    </row>
    <row r="22" spans="1:4" ht="12.75">
      <c r="A22" s="96" t="s">
        <v>21</v>
      </c>
      <c r="B22" s="84" t="s">
        <v>146</v>
      </c>
      <c r="C22" s="98">
        <f>Pasivi!F10+Pasivi!F17+Pasivi!F18</f>
        <v>4320692.45</v>
      </c>
      <c r="D22" s="98"/>
    </row>
    <row r="23" spans="1:4" ht="12.75">
      <c r="A23" s="96" t="s">
        <v>21</v>
      </c>
      <c r="B23" s="60" t="s">
        <v>147</v>
      </c>
      <c r="C23" s="98">
        <f>Pasivi!F19</f>
        <v>0</v>
      </c>
      <c r="D23" s="98"/>
    </row>
    <row r="24" spans="1:4" ht="12.75">
      <c r="A24" s="61" t="s">
        <v>148</v>
      </c>
      <c r="B24" s="96"/>
      <c r="C24" s="98">
        <f>SUM(C9:C23)</f>
        <v>204023.25</v>
      </c>
      <c r="D24" s="98">
        <f>SUM(D9:D23)</f>
        <v>0</v>
      </c>
    </row>
    <row r="25" spans="1:4" ht="12.75">
      <c r="A25" s="55" t="s">
        <v>149</v>
      </c>
      <c r="B25" s="96"/>
      <c r="C25" s="98"/>
      <c r="D25" s="98"/>
    </row>
    <row r="26" spans="1:4" ht="12.75">
      <c r="A26" s="96" t="s">
        <v>21</v>
      </c>
      <c r="B26" s="60" t="s">
        <v>162</v>
      </c>
      <c r="C26" s="98"/>
      <c r="D26" s="98"/>
    </row>
    <row r="27" spans="1:4" ht="12.75">
      <c r="A27" s="96" t="s">
        <v>21</v>
      </c>
      <c r="B27" s="60" t="s">
        <v>150</v>
      </c>
      <c r="C27" s="98" t="e">
        <f>-Aktivi!F35-Aktivi!F41-Aktivi!F40-C11</f>
        <v>#REF!</v>
      </c>
      <c r="D27" s="98"/>
    </row>
    <row r="28" spans="1:4" ht="12.75">
      <c r="A28" s="96" t="s">
        <v>21</v>
      </c>
      <c r="B28" s="60" t="s">
        <v>151</v>
      </c>
      <c r="C28" s="96"/>
      <c r="D28" s="98"/>
    </row>
    <row r="29" spans="1:4" ht="12.75">
      <c r="A29" s="96" t="s">
        <v>21</v>
      </c>
      <c r="B29" s="60" t="s">
        <v>152</v>
      </c>
      <c r="C29" s="98"/>
      <c r="D29" s="98"/>
    </row>
    <row r="30" spans="1:4" ht="12.75">
      <c r="A30" s="96" t="s">
        <v>21</v>
      </c>
      <c r="B30" s="60" t="s">
        <v>153</v>
      </c>
      <c r="C30" s="98"/>
      <c r="D30" s="98"/>
    </row>
    <row r="31" spans="1:4" ht="12.75">
      <c r="A31" s="61" t="s">
        <v>154</v>
      </c>
      <c r="B31" s="96"/>
      <c r="C31" s="98" t="e">
        <f>SUM(C26:C30)</f>
        <v>#REF!</v>
      </c>
      <c r="D31" s="98">
        <f>SUM(D26:D30)</f>
        <v>0</v>
      </c>
    </row>
    <row r="32" spans="1:4" ht="12.75">
      <c r="A32" s="55" t="s">
        <v>155</v>
      </c>
      <c r="B32" s="96"/>
      <c r="C32" s="98"/>
      <c r="D32" s="98"/>
    </row>
    <row r="33" spans="1:4" ht="12.75">
      <c r="A33" s="96" t="s">
        <v>21</v>
      </c>
      <c r="B33" s="60" t="s">
        <v>156</v>
      </c>
      <c r="C33" s="98"/>
      <c r="D33" s="98"/>
    </row>
    <row r="34" spans="1:4" ht="12.75">
      <c r="A34" s="96" t="s">
        <v>21</v>
      </c>
      <c r="B34" s="60" t="s">
        <v>157</v>
      </c>
      <c r="C34" s="98">
        <f>Pasivi!F26</f>
        <v>0</v>
      </c>
      <c r="D34" s="98"/>
    </row>
    <row r="35" spans="1:4" ht="12.75">
      <c r="A35" s="96" t="s">
        <v>21</v>
      </c>
      <c r="B35" s="60" t="s">
        <v>158</v>
      </c>
      <c r="C35" s="98">
        <f>Pasivi!F24</f>
        <v>0</v>
      </c>
      <c r="D35" s="98"/>
    </row>
    <row r="36" spans="1:4" ht="12.75">
      <c r="A36" s="96" t="s">
        <v>21</v>
      </c>
      <c r="B36" s="60" t="s">
        <v>159</v>
      </c>
      <c r="C36" s="98"/>
      <c r="D36" s="98"/>
    </row>
    <row r="37" spans="1:4" ht="12.75">
      <c r="A37" s="61" t="s">
        <v>160</v>
      </c>
      <c r="B37" s="96"/>
      <c r="C37" s="98">
        <f>SUM(C33:C36)</f>
        <v>0</v>
      </c>
      <c r="D37" s="98">
        <f>SUM(D33:D36)</f>
        <v>0</v>
      </c>
    </row>
    <row r="38" spans="1:4" ht="12.75">
      <c r="A38" s="55" t="s">
        <v>161</v>
      </c>
      <c r="B38" s="96"/>
      <c r="C38" s="98" t="e">
        <f>C37+C31+C24</f>
        <v>#REF!</v>
      </c>
      <c r="D38" s="98">
        <f>D37+D31+D24</f>
        <v>0</v>
      </c>
    </row>
    <row r="39" spans="1:4" ht="12.75">
      <c r="A39" s="96"/>
      <c r="B39" s="96"/>
      <c r="C39" s="98"/>
      <c r="D39" s="98"/>
    </row>
    <row r="40" spans="1:4" ht="12.75">
      <c r="A40" s="55" t="s">
        <v>163</v>
      </c>
      <c r="B40" s="96"/>
      <c r="C40" s="98">
        <f>Aktivi!E8</f>
        <v>82519.63</v>
      </c>
      <c r="D40" s="98"/>
    </row>
    <row r="41" spans="1:4" ht="12.75">
      <c r="A41" s="55" t="s">
        <v>164</v>
      </c>
      <c r="B41" s="96"/>
      <c r="C41" s="98">
        <f>Aktivi!D8</f>
        <v>286542.8800000008</v>
      </c>
      <c r="D41" s="98"/>
    </row>
    <row r="42" ht="12.75">
      <c r="C42" s="103" t="e">
        <f>C38+C40</f>
        <v>#REF!</v>
      </c>
    </row>
    <row r="44" ht="12.75">
      <c r="C44" s="99" t="str">
        <f>Kopertina!C43</f>
        <v>Administratori i shoqerise</v>
      </c>
    </row>
    <row r="45" ht="12.75">
      <c r="C45" s="99" t="str">
        <f>Kopertina!C45</f>
        <v>Muharrem Sheshori</v>
      </c>
    </row>
  </sheetData>
  <sheetProtection/>
  <protectedRanges>
    <protectedRange sqref="D8:D23 D25:D30 D32:D36 D39:D41" name="Range1"/>
  </protectedRanges>
  <mergeCells count="1">
    <mergeCell ref="B3:D3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31.8515625" style="0" customWidth="1"/>
    <col min="2" max="2" width="17.421875" style="0" customWidth="1"/>
    <col min="3" max="3" width="13.57421875" style="0" customWidth="1"/>
    <col min="4" max="4" width="11.57421875" style="0" customWidth="1"/>
    <col min="5" max="5" width="14.421875" style="0" customWidth="1"/>
    <col min="6" max="6" width="17.7109375" style="0" customWidth="1"/>
    <col min="7" max="7" width="17.57421875" style="0" customWidth="1"/>
  </cols>
  <sheetData>
    <row r="1" spans="1:8" ht="15">
      <c r="A1" t="str">
        <f>Kopertina!C4</f>
        <v>"SHESHORI" Shpk</v>
      </c>
      <c r="B1" s="85"/>
      <c r="C1" s="85"/>
      <c r="D1" s="85"/>
      <c r="E1" s="85"/>
      <c r="F1" s="85"/>
      <c r="G1" s="85"/>
      <c r="H1" s="85"/>
    </row>
    <row r="2" spans="1:8" ht="15">
      <c r="A2" t="str">
        <f>Kopertina!C5</f>
        <v>K31506030M</v>
      </c>
      <c r="B2" s="85"/>
      <c r="C2" s="85"/>
      <c r="D2" s="85"/>
      <c r="E2" s="85"/>
      <c r="F2" s="85"/>
      <c r="G2" s="85"/>
      <c r="H2" s="85"/>
    </row>
    <row r="3" spans="1:8" ht="15">
      <c r="A3" s="86"/>
      <c r="B3" s="85"/>
      <c r="C3" s="85"/>
      <c r="D3" s="85"/>
      <c r="E3" s="85"/>
      <c r="F3" s="85"/>
      <c r="G3" s="85"/>
      <c r="H3" s="85"/>
    </row>
    <row r="4" spans="1:8" ht="15">
      <c r="A4" s="190" t="s">
        <v>175</v>
      </c>
      <c r="B4" s="190"/>
      <c r="C4" s="190"/>
      <c r="D4" s="190"/>
      <c r="E4" s="190"/>
      <c r="F4" s="190"/>
      <c r="G4" s="85"/>
      <c r="H4" s="85"/>
    </row>
    <row r="5" spans="1:8" ht="15">
      <c r="A5" s="72"/>
      <c r="B5" s="72"/>
      <c r="C5" s="70" t="str">
        <f>Kopertina!B32</f>
        <v>Periudha Kontabël: </v>
      </c>
      <c r="D5" s="71" t="str">
        <f>Kopertina!C32</f>
        <v>01/01/2011 - 31/12/2011</v>
      </c>
      <c r="E5" s="72"/>
      <c r="F5" s="72"/>
      <c r="G5" s="85"/>
      <c r="H5" s="85"/>
    </row>
    <row r="6" spans="1:8" ht="15">
      <c r="A6" s="87"/>
      <c r="B6" s="88"/>
      <c r="C6" s="88"/>
      <c r="D6" s="88"/>
      <c r="E6" s="88"/>
      <c r="F6" s="95" t="s">
        <v>13</v>
      </c>
      <c r="G6" s="88"/>
      <c r="H6" s="88"/>
    </row>
    <row r="7" spans="1:8" ht="22.5">
      <c r="A7" s="89"/>
      <c r="B7" s="90" t="s">
        <v>201</v>
      </c>
      <c r="C7" s="90" t="s">
        <v>169</v>
      </c>
      <c r="D7" s="90" t="s">
        <v>170</v>
      </c>
      <c r="E7" s="90" t="s">
        <v>202</v>
      </c>
      <c r="F7" s="90" t="s">
        <v>203</v>
      </c>
      <c r="G7" s="90" t="s">
        <v>171</v>
      </c>
      <c r="H7" s="88"/>
    </row>
    <row r="8" spans="1:8" ht="15">
      <c r="A8" s="100" t="s">
        <v>200</v>
      </c>
      <c r="B8" s="92"/>
      <c r="C8" s="92"/>
      <c r="D8" s="59"/>
      <c r="E8" s="92"/>
      <c r="F8" s="92"/>
      <c r="G8" s="92">
        <f>B8+C8+D8+E8+F8</f>
        <v>0</v>
      </c>
      <c r="H8" s="88"/>
    </row>
    <row r="9" spans="1:8" ht="15">
      <c r="A9" s="101" t="s">
        <v>176</v>
      </c>
      <c r="B9" s="91"/>
      <c r="C9" s="91"/>
      <c r="D9" s="91"/>
      <c r="E9" s="91"/>
      <c r="F9" s="91"/>
      <c r="G9" s="91">
        <f aca="true" t="shared" si="0" ref="G9:G22">B9+C9+D9+E9+F9</f>
        <v>0</v>
      </c>
      <c r="H9" s="88"/>
    </row>
    <row r="10" spans="1:8" ht="15">
      <c r="A10" s="100" t="s">
        <v>172</v>
      </c>
      <c r="B10" s="92">
        <f>B8</f>
        <v>0</v>
      </c>
      <c r="C10" s="92">
        <f>C8</f>
        <v>0</v>
      </c>
      <c r="D10" s="92">
        <f>D8</f>
        <v>0</v>
      </c>
      <c r="E10" s="92">
        <f>E8</f>
        <v>0</v>
      </c>
      <c r="F10" s="92">
        <f>F8</f>
        <v>0</v>
      </c>
      <c r="G10" s="92">
        <f t="shared" si="0"/>
        <v>0</v>
      </c>
      <c r="H10" s="88"/>
    </row>
    <row r="11" spans="1:8" ht="15">
      <c r="A11" s="101" t="s">
        <v>196</v>
      </c>
      <c r="B11" s="91"/>
      <c r="C11" s="91"/>
      <c r="D11" s="91"/>
      <c r="E11" s="91"/>
      <c r="F11" s="91">
        <f>+Pasivi!E42</f>
        <v>219263</v>
      </c>
      <c r="G11" s="91">
        <f t="shared" si="0"/>
        <v>219263</v>
      </c>
      <c r="H11" s="88"/>
    </row>
    <row r="12" spans="1:8" ht="15">
      <c r="A12" s="101" t="s">
        <v>197</v>
      </c>
      <c r="B12" s="91"/>
      <c r="C12" s="91"/>
      <c r="D12" s="91"/>
      <c r="E12" s="91"/>
      <c r="F12" s="91"/>
      <c r="G12" s="91">
        <f t="shared" si="0"/>
        <v>0</v>
      </c>
      <c r="H12" s="88"/>
    </row>
    <row r="13" spans="1:8" ht="15">
      <c r="A13" s="101" t="s">
        <v>198</v>
      </c>
      <c r="B13" s="91"/>
      <c r="C13" s="91"/>
      <c r="D13" s="91"/>
      <c r="E13" s="91"/>
      <c r="F13" s="91"/>
      <c r="G13" s="91">
        <f t="shared" si="0"/>
        <v>0</v>
      </c>
      <c r="H13" s="88"/>
    </row>
    <row r="14" spans="1:8" ht="15">
      <c r="A14" s="101" t="s">
        <v>199</v>
      </c>
      <c r="B14" s="91"/>
      <c r="C14" s="91"/>
      <c r="D14" s="91"/>
      <c r="E14" s="91"/>
      <c r="F14" s="91"/>
      <c r="G14" s="91">
        <f t="shared" si="0"/>
        <v>0</v>
      </c>
      <c r="H14" s="88"/>
    </row>
    <row r="15" spans="1:8" ht="15">
      <c r="A15" s="101" t="s">
        <v>174</v>
      </c>
      <c r="B15" s="91"/>
      <c r="C15" s="91"/>
      <c r="D15" s="91"/>
      <c r="E15" s="91"/>
      <c r="F15" s="91"/>
      <c r="G15" s="91">
        <f t="shared" si="0"/>
        <v>0</v>
      </c>
      <c r="H15" s="88"/>
    </row>
    <row r="16" spans="1:8" ht="15">
      <c r="A16" s="100" t="s">
        <v>341</v>
      </c>
      <c r="B16" s="92">
        <f>B10+SUM(B11:B15)</f>
        <v>0</v>
      </c>
      <c r="C16" s="92">
        <f>C10+SUM(C11:C15)</f>
        <v>0</v>
      </c>
      <c r="D16" s="92">
        <f>D10+SUM(D11:D15)</f>
        <v>0</v>
      </c>
      <c r="E16" s="92">
        <f>E10+SUM(E11:E15)</f>
        <v>0</v>
      </c>
      <c r="F16" s="92">
        <f>F10+SUM(F11:F15)</f>
        <v>219263</v>
      </c>
      <c r="G16" s="92">
        <f t="shared" si="0"/>
        <v>219263</v>
      </c>
      <c r="H16" s="88"/>
    </row>
    <row r="17" spans="1:8" ht="15">
      <c r="A17" s="101" t="s">
        <v>173</v>
      </c>
      <c r="B17" s="91"/>
      <c r="C17" s="91"/>
      <c r="D17" s="91"/>
      <c r="E17" s="91"/>
      <c r="F17" s="91">
        <f>+Pasivi!D42</f>
        <v>-866486.6699999999</v>
      </c>
      <c r="G17" s="91">
        <f t="shared" si="0"/>
        <v>-866486.6699999999</v>
      </c>
      <c r="H17" s="88"/>
    </row>
    <row r="18" spans="1:8" ht="15">
      <c r="A18" s="101" t="s">
        <v>197</v>
      </c>
      <c r="B18" s="91"/>
      <c r="C18" s="91"/>
      <c r="D18" s="91"/>
      <c r="E18" s="91"/>
      <c r="F18" s="91"/>
      <c r="G18" s="91">
        <f t="shared" si="0"/>
        <v>0</v>
      </c>
      <c r="H18" s="88"/>
    </row>
    <row r="19" spans="1:8" ht="15">
      <c r="A19" s="101" t="s">
        <v>198</v>
      </c>
      <c r="B19" s="91"/>
      <c r="C19" s="91"/>
      <c r="D19" s="91"/>
      <c r="E19" s="91"/>
      <c r="F19" s="91"/>
      <c r="G19" s="91">
        <f t="shared" si="0"/>
        <v>0</v>
      </c>
      <c r="H19" s="88"/>
    </row>
    <row r="20" spans="1:8" ht="15">
      <c r="A20" s="101" t="s">
        <v>199</v>
      </c>
      <c r="B20" s="91"/>
      <c r="C20" s="91"/>
      <c r="D20" s="91"/>
      <c r="E20" s="91"/>
      <c r="F20" s="91"/>
      <c r="G20" s="91">
        <f t="shared" si="0"/>
        <v>0</v>
      </c>
      <c r="H20" s="88"/>
    </row>
    <row r="21" spans="1:8" ht="15">
      <c r="A21" s="101" t="s">
        <v>174</v>
      </c>
      <c r="B21" s="91"/>
      <c r="C21" s="91"/>
      <c r="D21" s="91"/>
      <c r="E21" s="91"/>
      <c r="F21" s="91"/>
      <c r="G21" s="91">
        <f t="shared" si="0"/>
        <v>0</v>
      </c>
      <c r="H21" s="88"/>
    </row>
    <row r="22" spans="1:8" ht="15">
      <c r="A22" s="100" t="s">
        <v>342</v>
      </c>
      <c r="B22" s="92">
        <f>B16+SUM(B17:B21)</f>
        <v>0</v>
      </c>
      <c r="C22" s="92">
        <f>C16+SUM(C17:C21)</f>
        <v>0</v>
      </c>
      <c r="D22" s="92">
        <f>D16+SUM(D17:D21)</f>
        <v>0</v>
      </c>
      <c r="E22" s="92">
        <f>E16+SUM(E17:E21)</f>
        <v>0</v>
      </c>
      <c r="F22" s="92">
        <f>F16+SUM(F17:F21)</f>
        <v>-647223.6699999999</v>
      </c>
      <c r="G22" s="92">
        <f t="shared" si="0"/>
        <v>-647223.6699999999</v>
      </c>
      <c r="H22" s="88"/>
    </row>
    <row r="24" ht="15">
      <c r="E24" s="99" t="str">
        <f>Kopertina!C43</f>
        <v>Administratori i shoqerise</v>
      </c>
    </row>
    <row r="25" ht="15">
      <c r="E25" s="99" t="str">
        <f>Kopertina!C45</f>
        <v>Muharrem Sheshori</v>
      </c>
    </row>
  </sheetData>
  <sheetProtection/>
  <mergeCells count="1">
    <mergeCell ref="A4:F4"/>
  </mergeCells>
  <printOptions/>
  <pageMargins left="0.63" right="0.3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6"/>
  <sheetViews>
    <sheetView showGridLines="0" zoomScalePageLayoutView="0" workbookViewId="0" topLeftCell="A241">
      <selection activeCell="M259" sqref="M259"/>
    </sheetView>
  </sheetViews>
  <sheetFormatPr defaultColWidth="9.140625" defaultRowHeight="15"/>
  <cols>
    <col min="1" max="1" width="3.28125" style="125" customWidth="1"/>
    <col min="2" max="2" width="3.7109375" style="114" customWidth="1"/>
    <col min="3" max="3" width="20.140625" style="114" customWidth="1"/>
    <col min="4" max="4" width="17.140625" style="94" customWidth="1"/>
    <col min="5" max="5" width="14.00390625" style="94" customWidth="1"/>
    <col min="6" max="6" width="15.140625" style="94" customWidth="1"/>
    <col min="7" max="7" width="17.140625" style="114" customWidth="1"/>
    <col min="8" max="16384" width="9.140625" style="114" customWidth="1"/>
  </cols>
  <sheetData>
    <row r="1" ht="12.75">
      <c r="D1" s="148" t="s">
        <v>3</v>
      </c>
    </row>
    <row r="3" ht="12.75">
      <c r="A3" s="181" t="s">
        <v>338</v>
      </c>
    </row>
    <row r="4" ht="12.75">
      <c r="A4" s="125" t="s">
        <v>177</v>
      </c>
    </row>
    <row r="5" ht="12.75">
      <c r="A5" s="125" t="s">
        <v>178</v>
      </c>
    </row>
    <row r="6" ht="12.75">
      <c r="A6" s="125" t="s">
        <v>179</v>
      </c>
    </row>
    <row r="8" spans="1:3" ht="12.75">
      <c r="A8" s="126" t="s">
        <v>180</v>
      </c>
      <c r="B8" s="115"/>
      <c r="C8" s="115" t="s">
        <v>182</v>
      </c>
    </row>
    <row r="9" spans="1:2" ht="12.75">
      <c r="A9" s="127">
        <v>1</v>
      </c>
      <c r="B9" s="114" t="s">
        <v>20</v>
      </c>
    </row>
    <row r="10" spans="1:2" ht="12.75">
      <c r="A10" s="180" t="s">
        <v>343</v>
      </c>
      <c r="B10" s="116"/>
    </row>
    <row r="11" spans="1:3" ht="12.75">
      <c r="A11" s="127"/>
      <c r="B11" s="116"/>
      <c r="C11" s="180" t="s">
        <v>332</v>
      </c>
    </row>
    <row r="12" spans="1:7" ht="12.75">
      <c r="A12" s="127"/>
      <c r="F12" s="149" t="s">
        <v>183</v>
      </c>
      <c r="G12" s="128">
        <f>A9</f>
        <v>1</v>
      </c>
    </row>
    <row r="13" spans="1:7" ht="25.5">
      <c r="A13" s="127"/>
      <c r="B13" s="113" t="s">
        <v>104</v>
      </c>
      <c r="C13" s="113" t="s">
        <v>187</v>
      </c>
      <c r="D13" s="150" t="s">
        <v>204</v>
      </c>
      <c r="E13" s="151" t="s">
        <v>205</v>
      </c>
      <c r="F13" s="151" t="s">
        <v>206</v>
      </c>
      <c r="G13" s="117" t="s">
        <v>207</v>
      </c>
    </row>
    <row r="14" spans="1:7" ht="12.75">
      <c r="A14" s="127"/>
      <c r="B14" s="113" t="s">
        <v>318</v>
      </c>
      <c r="C14" s="147" t="s">
        <v>320</v>
      </c>
      <c r="D14" s="152">
        <f>SUM(D15:D23)</f>
        <v>82519.63</v>
      </c>
      <c r="E14" s="152">
        <f>SUM(E15:E23)</f>
        <v>13822761.6</v>
      </c>
      <c r="F14" s="152">
        <f>SUM(F15:F23)</f>
        <v>13618738.35</v>
      </c>
      <c r="G14" s="152">
        <f>SUM(G15:G23)</f>
        <v>286542.8800000008</v>
      </c>
    </row>
    <row r="15" spans="1:7" ht="12.75">
      <c r="A15" s="127"/>
      <c r="B15" s="113">
        <v>1</v>
      </c>
      <c r="C15" s="113" t="s">
        <v>23</v>
      </c>
      <c r="D15" s="98">
        <v>82519.63</v>
      </c>
      <c r="E15" s="98">
        <v>13822761.6</v>
      </c>
      <c r="F15" s="98">
        <v>13618738.35</v>
      </c>
      <c r="G15" s="98">
        <f aca="true" t="shared" si="0" ref="G15:G24">D15+E15-F15</f>
        <v>286542.8800000008</v>
      </c>
    </row>
    <row r="16" spans="1:7" ht="12.75">
      <c r="A16" s="127"/>
      <c r="B16" s="113">
        <f>B15+1</f>
        <v>2</v>
      </c>
      <c r="C16" s="113"/>
      <c r="D16" s="98"/>
      <c r="E16" s="98"/>
      <c r="F16" s="98"/>
      <c r="G16" s="98">
        <f t="shared" si="0"/>
        <v>0</v>
      </c>
    </row>
    <row r="17" spans="1:7" ht="12.75">
      <c r="A17" s="127"/>
      <c r="B17" s="113">
        <f aca="true" t="shared" si="1" ref="B17:B22">B16+1</f>
        <v>3</v>
      </c>
      <c r="C17" s="113"/>
      <c r="D17" s="98"/>
      <c r="E17" s="98"/>
      <c r="F17" s="98"/>
      <c r="G17" s="98">
        <f t="shared" si="0"/>
        <v>0</v>
      </c>
    </row>
    <row r="18" spans="1:7" ht="12.75">
      <c r="A18" s="127"/>
      <c r="B18" s="113">
        <f t="shared" si="1"/>
        <v>4</v>
      </c>
      <c r="C18" s="113"/>
      <c r="D18" s="98"/>
      <c r="E18" s="98"/>
      <c r="F18" s="98"/>
      <c r="G18" s="98">
        <f t="shared" si="0"/>
        <v>0</v>
      </c>
    </row>
    <row r="19" spans="1:7" ht="12.75">
      <c r="A19" s="127"/>
      <c r="B19" s="113">
        <f t="shared" si="1"/>
        <v>5</v>
      </c>
      <c r="C19" s="113"/>
      <c r="D19" s="98"/>
      <c r="E19" s="98"/>
      <c r="F19" s="98"/>
      <c r="G19" s="98">
        <f t="shared" si="0"/>
        <v>0</v>
      </c>
    </row>
    <row r="20" spans="1:7" ht="12.75">
      <c r="A20" s="127"/>
      <c r="B20" s="113">
        <f t="shared" si="1"/>
        <v>6</v>
      </c>
      <c r="C20" s="113"/>
      <c r="D20" s="98"/>
      <c r="E20" s="98"/>
      <c r="F20" s="98"/>
      <c r="G20" s="98">
        <f t="shared" si="0"/>
        <v>0</v>
      </c>
    </row>
    <row r="21" spans="1:7" ht="12.75">
      <c r="A21" s="127"/>
      <c r="B21" s="113">
        <f t="shared" si="1"/>
        <v>7</v>
      </c>
      <c r="C21" s="113"/>
      <c r="D21" s="98"/>
      <c r="E21" s="98"/>
      <c r="F21" s="98"/>
      <c r="G21" s="98">
        <f t="shared" si="0"/>
        <v>0</v>
      </c>
    </row>
    <row r="22" spans="1:7" ht="12.75">
      <c r="A22" s="127"/>
      <c r="B22" s="113">
        <f t="shared" si="1"/>
        <v>8</v>
      </c>
      <c r="C22" s="113"/>
      <c r="D22" s="98"/>
      <c r="E22" s="98"/>
      <c r="F22" s="98"/>
      <c r="G22" s="98">
        <f t="shared" si="0"/>
        <v>0</v>
      </c>
    </row>
    <row r="23" spans="1:7" ht="12.75">
      <c r="A23" s="127"/>
      <c r="B23" s="113">
        <f>B22+1</f>
        <v>9</v>
      </c>
      <c r="C23" s="113"/>
      <c r="D23" s="98"/>
      <c r="E23" s="98"/>
      <c r="F23" s="98"/>
      <c r="G23" s="98">
        <f t="shared" si="0"/>
        <v>0</v>
      </c>
    </row>
    <row r="24" spans="1:7" ht="12.75">
      <c r="A24" s="127"/>
      <c r="B24" s="113" t="s">
        <v>319</v>
      </c>
      <c r="C24" s="113" t="s">
        <v>321</v>
      </c>
      <c r="D24" s="98">
        <v>0</v>
      </c>
      <c r="E24" s="98">
        <v>9598877</v>
      </c>
      <c r="F24" s="98">
        <v>9598877</v>
      </c>
      <c r="G24" s="98">
        <f t="shared" si="0"/>
        <v>0</v>
      </c>
    </row>
    <row r="25" spans="1:7" ht="12.75">
      <c r="A25" s="127"/>
      <c r="B25" s="119"/>
      <c r="C25" s="119" t="s">
        <v>171</v>
      </c>
      <c r="D25" s="153">
        <f>D14+D24</f>
        <v>82519.63</v>
      </c>
      <c r="E25" s="153">
        <f>E14+E24</f>
        <v>23421638.6</v>
      </c>
      <c r="F25" s="153">
        <f>F14+F24</f>
        <v>23217615.35</v>
      </c>
      <c r="G25" s="153">
        <f>G14+G24</f>
        <v>286542.8800000008</v>
      </c>
    </row>
    <row r="26" spans="1:2" ht="12.75">
      <c r="A26" s="127"/>
      <c r="B26" s="118"/>
    </row>
    <row r="27" spans="1:2" ht="12.75">
      <c r="A27" s="127">
        <f>A9+1</f>
        <v>2</v>
      </c>
      <c r="B27" s="114" t="s">
        <v>27</v>
      </c>
    </row>
    <row r="28" spans="1:3" ht="12.75">
      <c r="A28" s="127"/>
      <c r="B28" s="116"/>
      <c r="C28" s="114" t="s">
        <v>211</v>
      </c>
    </row>
    <row r="29" spans="1:7" ht="12.75">
      <c r="A29" s="127"/>
      <c r="F29" s="149" t="s">
        <v>183</v>
      </c>
      <c r="G29" s="128">
        <f>A27</f>
        <v>2</v>
      </c>
    </row>
    <row r="30" spans="1:7" ht="12.75">
      <c r="A30" s="127"/>
      <c r="C30" s="120" t="s">
        <v>246</v>
      </c>
      <c r="D30" s="154"/>
      <c r="E30" s="154"/>
      <c r="F30" s="154"/>
      <c r="G30" s="98">
        <v>68400</v>
      </c>
    </row>
    <row r="31" spans="1:7" ht="12.75">
      <c r="A31" s="127"/>
      <c r="C31" s="120" t="s">
        <v>184</v>
      </c>
      <c r="D31" s="154"/>
      <c r="E31" s="154"/>
      <c r="F31" s="154"/>
      <c r="G31" s="98">
        <v>10026725</v>
      </c>
    </row>
    <row r="32" spans="1:7" ht="12.75">
      <c r="A32" s="127"/>
      <c r="C32" s="120" t="s">
        <v>185</v>
      </c>
      <c r="D32" s="154"/>
      <c r="E32" s="154"/>
      <c r="F32" s="154"/>
      <c r="G32" s="98">
        <v>10095125</v>
      </c>
    </row>
    <row r="33" spans="1:7" ht="12.75">
      <c r="A33" s="127"/>
      <c r="C33" s="122" t="s">
        <v>250</v>
      </c>
      <c r="D33" s="154"/>
      <c r="E33" s="154"/>
      <c r="F33" s="154"/>
      <c r="G33" s="153">
        <f>G30+G31-G32</f>
        <v>0</v>
      </c>
    </row>
    <row r="34" spans="1:7" ht="12.75">
      <c r="A34" s="127"/>
      <c r="C34" s="132"/>
      <c r="D34" s="155"/>
      <c r="E34" s="155"/>
      <c r="F34" s="155"/>
      <c r="G34" s="173"/>
    </row>
    <row r="35" spans="1:7" ht="12.75">
      <c r="A35" s="127">
        <f>A27+1</f>
        <v>3</v>
      </c>
      <c r="B35" s="133" t="s">
        <v>29</v>
      </c>
      <c r="D35" s="155"/>
      <c r="E35" s="155"/>
      <c r="F35" s="155"/>
      <c r="G35" s="132"/>
    </row>
    <row r="36" spans="1:7" ht="12.75">
      <c r="A36" s="127"/>
      <c r="C36" s="133" t="s">
        <v>240</v>
      </c>
      <c r="D36" s="155"/>
      <c r="E36" s="155"/>
      <c r="F36" s="155"/>
      <c r="G36" s="132"/>
    </row>
    <row r="37" spans="1:7" ht="12.75">
      <c r="A37" s="127"/>
      <c r="C37" s="133" t="s">
        <v>241</v>
      </c>
      <c r="D37" s="155"/>
      <c r="E37" s="155"/>
      <c r="F37" s="155"/>
      <c r="G37" s="132"/>
    </row>
    <row r="38" spans="1:7" ht="12.75">
      <c r="A38" s="127"/>
      <c r="C38" s="132"/>
      <c r="D38" s="155"/>
      <c r="F38" s="149" t="s">
        <v>183</v>
      </c>
      <c r="G38" s="128">
        <f>A35</f>
        <v>3</v>
      </c>
    </row>
    <row r="39" spans="1:7" ht="25.5">
      <c r="A39" s="127"/>
      <c r="C39" s="132"/>
      <c r="D39" s="155"/>
      <c r="E39" s="156" t="s">
        <v>187</v>
      </c>
      <c r="F39" s="157"/>
      <c r="G39" s="130" t="s">
        <v>207</v>
      </c>
    </row>
    <row r="40" spans="1:7" ht="12.75">
      <c r="A40" s="127"/>
      <c r="C40" s="132"/>
      <c r="D40" s="155"/>
      <c r="E40" s="158" t="s">
        <v>322</v>
      </c>
      <c r="F40" s="159"/>
      <c r="G40" s="98"/>
    </row>
    <row r="41" spans="1:7" ht="12.75">
      <c r="A41" s="127"/>
      <c r="C41" s="132"/>
      <c r="D41" s="155"/>
      <c r="E41" s="158" t="s">
        <v>323</v>
      </c>
      <c r="F41" s="159"/>
      <c r="G41" s="98"/>
    </row>
    <row r="42" spans="1:7" ht="12.75">
      <c r="A42" s="127"/>
      <c r="C42" s="132"/>
      <c r="D42" s="155"/>
      <c r="E42" s="158" t="s">
        <v>324</v>
      </c>
      <c r="F42" s="159"/>
      <c r="G42" s="98">
        <v>859491</v>
      </c>
    </row>
    <row r="43" spans="1:7" ht="12.75">
      <c r="A43" s="127"/>
      <c r="E43" s="158" t="s">
        <v>230</v>
      </c>
      <c r="F43" s="159"/>
      <c r="G43" s="98"/>
    </row>
    <row r="44" spans="1:7" ht="12.75">
      <c r="A44" s="127"/>
      <c r="E44" s="160" t="s">
        <v>171</v>
      </c>
      <c r="F44" s="161"/>
      <c r="G44" s="153">
        <f>SUM(G40:G43)</f>
        <v>859491</v>
      </c>
    </row>
    <row r="45" spans="1:7" ht="12.75">
      <c r="A45" s="127"/>
      <c r="E45" s="155"/>
      <c r="F45" s="155"/>
      <c r="G45" s="155"/>
    </row>
    <row r="46" spans="1:7" ht="12.75">
      <c r="A46" s="127">
        <f>A35+1</f>
        <v>4</v>
      </c>
      <c r="B46" s="114" t="s">
        <v>32</v>
      </c>
      <c r="G46" s="94"/>
    </row>
    <row r="47" spans="1:3" ht="12.75">
      <c r="A47" s="127"/>
      <c r="B47" s="116"/>
      <c r="C47" s="114" t="s">
        <v>212</v>
      </c>
    </row>
    <row r="48" spans="1:7" ht="12.75">
      <c r="A48" s="127"/>
      <c r="F48" s="149" t="s">
        <v>183</v>
      </c>
      <c r="G48" s="128">
        <f>A46</f>
        <v>4</v>
      </c>
    </row>
    <row r="49" spans="1:7" ht="12.75">
      <c r="A49" s="127"/>
      <c r="B49" s="123">
        <v>1</v>
      </c>
      <c r="C49" s="124" t="s">
        <v>33</v>
      </c>
      <c r="D49" s="154"/>
      <c r="E49" s="154"/>
      <c r="F49" s="159"/>
      <c r="G49" s="98"/>
    </row>
    <row r="50" spans="1:7" ht="12.75">
      <c r="A50" s="127"/>
      <c r="B50" s="123">
        <v>2</v>
      </c>
      <c r="C50" s="124" t="s">
        <v>186</v>
      </c>
      <c r="D50" s="154"/>
      <c r="E50" s="154"/>
      <c r="F50" s="159"/>
      <c r="G50" s="98"/>
    </row>
    <row r="51" spans="1:7" ht="12.75">
      <c r="A51" s="127"/>
      <c r="B51" s="123">
        <v>3</v>
      </c>
      <c r="C51" s="124" t="s">
        <v>208</v>
      </c>
      <c r="D51" s="154"/>
      <c r="E51" s="154"/>
      <c r="F51" s="159"/>
      <c r="G51" s="98"/>
    </row>
    <row r="52" spans="1:7" ht="12.75">
      <c r="A52" s="127"/>
      <c r="B52" s="123">
        <v>4</v>
      </c>
      <c r="C52" s="124" t="s">
        <v>34</v>
      </c>
      <c r="D52" s="154"/>
      <c r="E52" s="154"/>
      <c r="F52" s="159"/>
      <c r="G52" s="98"/>
    </row>
    <row r="53" spans="1:7" ht="12.75">
      <c r="A53" s="127"/>
      <c r="B53" s="123">
        <v>5</v>
      </c>
      <c r="C53" s="124" t="s">
        <v>35</v>
      </c>
      <c r="D53" s="154"/>
      <c r="E53" s="154"/>
      <c r="F53" s="159"/>
      <c r="G53" s="98"/>
    </row>
    <row r="54" spans="1:7" ht="12.75">
      <c r="A54" s="127"/>
      <c r="B54" s="123">
        <v>6</v>
      </c>
      <c r="C54" s="124" t="s">
        <v>36</v>
      </c>
      <c r="D54" s="154"/>
      <c r="E54" s="154"/>
      <c r="F54" s="159"/>
      <c r="G54" s="98">
        <v>5232658.53</v>
      </c>
    </row>
    <row r="55" spans="1:7" ht="12.75">
      <c r="A55" s="127"/>
      <c r="B55" s="123">
        <v>7</v>
      </c>
      <c r="C55" s="124" t="s">
        <v>37</v>
      </c>
      <c r="D55" s="154"/>
      <c r="E55" s="154"/>
      <c r="F55" s="159"/>
      <c r="G55" s="98"/>
    </row>
    <row r="56" spans="1:7" ht="12.75">
      <c r="A56" s="127"/>
      <c r="B56" s="120"/>
      <c r="C56" s="129"/>
      <c r="D56" s="160" t="s">
        <v>181</v>
      </c>
      <c r="E56" s="154"/>
      <c r="F56" s="159"/>
      <c r="G56" s="98">
        <f>SUM(G49:G55)</f>
        <v>5232658.53</v>
      </c>
    </row>
    <row r="57" ht="12.75">
      <c r="A57" s="127"/>
    </row>
    <row r="58" spans="1:2" ht="12.75">
      <c r="A58" s="127">
        <f>A46+1</f>
        <v>5</v>
      </c>
      <c r="B58" s="114" t="s">
        <v>48</v>
      </c>
    </row>
    <row r="59" spans="1:3" ht="12.75">
      <c r="A59" s="127"/>
      <c r="C59" s="114" t="s">
        <v>224</v>
      </c>
    </row>
    <row r="60" spans="1:3" ht="12.75">
      <c r="A60" s="127"/>
      <c r="C60" s="114" t="s">
        <v>225</v>
      </c>
    </row>
    <row r="61" spans="1:7" ht="12.75">
      <c r="A61" s="127"/>
      <c r="F61" s="149" t="s">
        <v>183</v>
      </c>
      <c r="G61" s="128">
        <f>A58</f>
        <v>5</v>
      </c>
    </row>
    <row r="62" spans="1:7" ht="25.5">
      <c r="A62" s="127"/>
      <c r="B62" s="113" t="s">
        <v>104</v>
      </c>
      <c r="C62" s="113" t="s">
        <v>187</v>
      </c>
      <c r="D62" s="162" t="s">
        <v>204</v>
      </c>
      <c r="E62" s="163" t="s">
        <v>195</v>
      </c>
      <c r="F62" s="163" t="s">
        <v>189</v>
      </c>
      <c r="G62" s="130" t="s">
        <v>207</v>
      </c>
    </row>
    <row r="63" spans="1:7" ht="12.75">
      <c r="A63" s="127"/>
      <c r="B63" s="113">
        <v>1</v>
      </c>
      <c r="C63" s="113" t="s">
        <v>190</v>
      </c>
      <c r="D63" s="98" t="e">
        <f>#REF!</f>
        <v>#REF!</v>
      </c>
      <c r="E63" s="98" t="e">
        <f>#REF!</f>
        <v>#REF!</v>
      </c>
      <c r="F63" s="98" t="e">
        <f>#REF!</f>
        <v>#REF!</v>
      </c>
      <c r="G63" s="98" t="e">
        <f>D63+E63-F63</f>
        <v>#REF!</v>
      </c>
    </row>
    <row r="64" spans="1:7" ht="12.75">
      <c r="A64" s="127"/>
      <c r="B64" s="113">
        <f>B63+1</f>
        <v>2</v>
      </c>
      <c r="C64" s="113" t="s">
        <v>50</v>
      </c>
      <c r="D64" s="98" t="e">
        <f>#REF!</f>
        <v>#REF!</v>
      </c>
      <c r="E64" s="98" t="e">
        <f>#REF!</f>
        <v>#REF!</v>
      </c>
      <c r="F64" s="98" t="e">
        <f>#REF!</f>
        <v>#REF!</v>
      </c>
      <c r="G64" s="98" t="e">
        <f>D64+E64-F64</f>
        <v>#REF!</v>
      </c>
    </row>
    <row r="65" spans="1:7" ht="12.75">
      <c r="A65" s="127"/>
      <c r="B65" s="113" t="s">
        <v>21</v>
      </c>
      <c r="C65" s="113" t="s">
        <v>209</v>
      </c>
      <c r="D65" s="98" t="e">
        <f>#REF!</f>
        <v>#REF!</v>
      </c>
      <c r="E65" s="98" t="e">
        <f>#REF!</f>
        <v>#REF!</v>
      </c>
      <c r="F65" s="98" t="e">
        <f>#REF!</f>
        <v>#REF!</v>
      </c>
      <c r="G65" s="98" t="e">
        <f>D65+E65-F65</f>
        <v>#REF!</v>
      </c>
    </row>
    <row r="66" spans="1:7" ht="12.75">
      <c r="A66" s="127"/>
      <c r="B66" s="119" t="s">
        <v>21</v>
      </c>
      <c r="C66" s="119" t="s">
        <v>188</v>
      </c>
      <c r="D66" s="153" t="e">
        <f>D64-D65</f>
        <v>#REF!</v>
      </c>
      <c r="E66" s="153"/>
      <c r="F66" s="153"/>
      <c r="G66" s="153" t="e">
        <f>G64-G65</f>
        <v>#REF!</v>
      </c>
    </row>
    <row r="67" spans="1:7" ht="12.75">
      <c r="A67" s="127"/>
      <c r="B67" s="113">
        <f>+B64+1</f>
        <v>3</v>
      </c>
      <c r="C67" s="113" t="s">
        <v>210</v>
      </c>
      <c r="D67" s="98" t="e">
        <f>#REF!</f>
        <v>#REF!</v>
      </c>
      <c r="E67" s="98" t="e">
        <f>#REF!</f>
        <v>#REF!</v>
      </c>
      <c r="F67" s="98" t="e">
        <f>#REF!</f>
        <v>#REF!</v>
      </c>
      <c r="G67" s="98" t="e">
        <f>D67+E67-F67</f>
        <v>#REF!</v>
      </c>
    </row>
    <row r="68" spans="1:7" ht="12.75">
      <c r="A68" s="127"/>
      <c r="B68" s="113" t="s">
        <v>21</v>
      </c>
      <c r="C68" s="113" t="s">
        <v>209</v>
      </c>
      <c r="D68" s="98" t="e">
        <f>#REF!</f>
        <v>#REF!</v>
      </c>
      <c r="E68" s="98" t="e">
        <f>#REF!</f>
        <v>#REF!</v>
      </c>
      <c r="F68" s="98" t="e">
        <f>#REF!</f>
        <v>#REF!</v>
      </c>
      <c r="G68" s="98" t="e">
        <f>D68+E68-F68</f>
        <v>#REF!</v>
      </c>
    </row>
    <row r="69" spans="1:7" ht="12.75">
      <c r="A69" s="127"/>
      <c r="B69" s="119" t="s">
        <v>21</v>
      </c>
      <c r="C69" s="119" t="s">
        <v>188</v>
      </c>
      <c r="D69" s="153" t="e">
        <f>D67-D68</f>
        <v>#REF!</v>
      </c>
      <c r="E69" s="153"/>
      <c r="F69" s="153"/>
      <c r="G69" s="153" t="e">
        <f>G67-G68</f>
        <v>#REF!</v>
      </c>
    </row>
    <row r="70" spans="1:7" ht="12.75">
      <c r="A70" s="127"/>
      <c r="B70" s="113">
        <f>+B67+1</f>
        <v>4</v>
      </c>
      <c r="C70" s="113" t="s">
        <v>191</v>
      </c>
      <c r="D70" s="98">
        <v>54800</v>
      </c>
      <c r="E70" s="98" t="e">
        <f>#REF!</f>
        <v>#REF!</v>
      </c>
      <c r="F70" s="98" t="e">
        <f>#REF!</f>
        <v>#REF!</v>
      </c>
      <c r="G70" s="98" t="e">
        <f>D70+E70-F70</f>
        <v>#REF!</v>
      </c>
    </row>
    <row r="71" spans="1:7" ht="12.75">
      <c r="A71" s="127"/>
      <c r="B71" s="113" t="s">
        <v>21</v>
      </c>
      <c r="C71" s="113" t="s">
        <v>209</v>
      </c>
      <c r="D71" s="98" t="e">
        <f>#REF!</f>
        <v>#REF!</v>
      </c>
      <c r="E71" s="98" t="e">
        <f>#REF!</f>
        <v>#REF!</v>
      </c>
      <c r="F71" s="98" t="e">
        <f>#REF!</f>
        <v>#REF!</v>
      </c>
      <c r="G71" s="98" t="e">
        <f>D71+E71-F71</f>
        <v>#REF!</v>
      </c>
    </row>
    <row r="72" spans="1:7" ht="12.75">
      <c r="A72" s="127"/>
      <c r="B72" s="119" t="s">
        <v>21</v>
      </c>
      <c r="C72" s="119" t="s">
        <v>188</v>
      </c>
      <c r="D72" s="153" t="e">
        <f>D70-D71</f>
        <v>#REF!</v>
      </c>
      <c r="E72" s="153"/>
      <c r="F72" s="153"/>
      <c r="G72" s="153" t="e">
        <f>G70-G71</f>
        <v>#REF!</v>
      </c>
    </row>
    <row r="73" spans="1:7" ht="12.75">
      <c r="A73" s="127"/>
      <c r="B73" s="113">
        <f>+B70+1</f>
        <v>5</v>
      </c>
      <c r="C73" s="113" t="s">
        <v>192</v>
      </c>
      <c r="D73" s="98" t="e">
        <f>#REF!</f>
        <v>#REF!</v>
      </c>
      <c r="E73" s="98" t="e">
        <f>#REF!</f>
        <v>#REF!</v>
      </c>
      <c r="F73" s="98" t="e">
        <f>#REF!</f>
        <v>#REF!</v>
      </c>
      <c r="G73" s="98" t="e">
        <f>D73+E73-F73</f>
        <v>#REF!</v>
      </c>
    </row>
    <row r="74" spans="1:7" ht="12.75">
      <c r="A74" s="127"/>
      <c r="B74" s="113" t="s">
        <v>21</v>
      </c>
      <c r="C74" s="113" t="s">
        <v>209</v>
      </c>
      <c r="D74" s="98" t="e">
        <f>#REF!</f>
        <v>#REF!</v>
      </c>
      <c r="E74" s="98" t="e">
        <f>#REF!</f>
        <v>#REF!</v>
      </c>
      <c r="F74" s="98" t="e">
        <f>#REF!</f>
        <v>#REF!</v>
      </c>
      <c r="G74" s="98" t="e">
        <f>D74+E74-F74</f>
        <v>#REF!</v>
      </c>
    </row>
    <row r="75" spans="1:7" ht="12.75">
      <c r="A75" s="127"/>
      <c r="B75" s="119" t="s">
        <v>21</v>
      </c>
      <c r="C75" s="119" t="s">
        <v>188</v>
      </c>
      <c r="D75" s="153" t="e">
        <f>D73-D74</f>
        <v>#REF!</v>
      </c>
      <c r="E75" s="153"/>
      <c r="F75" s="153"/>
      <c r="G75" s="153" t="e">
        <f>G73-G74</f>
        <v>#REF!</v>
      </c>
    </row>
    <row r="76" spans="1:7" ht="12.75">
      <c r="A76" s="127"/>
      <c r="B76" s="113">
        <f>+B73+1</f>
        <v>6</v>
      </c>
      <c r="C76" s="113" t="s">
        <v>193</v>
      </c>
      <c r="D76" s="98" t="e">
        <f>#REF!</f>
        <v>#REF!</v>
      </c>
      <c r="E76" s="98" t="e">
        <f>#REF!</f>
        <v>#REF!</v>
      </c>
      <c r="F76" s="98" t="e">
        <f>#REF!</f>
        <v>#REF!</v>
      </c>
      <c r="G76" s="98" t="e">
        <f>D76+E76-F76</f>
        <v>#REF!</v>
      </c>
    </row>
    <row r="77" spans="1:7" ht="12.75">
      <c r="A77" s="127"/>
      <c r="B77" s="113" t="s">
        <v>21</v>
      </c>
      <c r="C77" s="113" t="s">
        <v>209</v>
      </c>
      <c r="D77" s="98" t="e">
        <f>#REF!</f>
        <v>#REF!</v>
      </c>
      <c r="E77" s="98" t="e">
        <f>#REF!</f>
        <v>#REF!</v>
      </c>
      <c r="F77" s="98" t="e">
        <f>#REF!</f>
        <v>#REF!</v>
      </c>
      <c r="G77" s="98" t="e">
        <f>D77+E77-F77</f>
        <v>#REF!</v>
      </c>
    </row>
    <row r="78" spans="1:7" ht="12.75">
      <c r="A78" s="127"/>
      <c r="B78" s="119" t="s">
        <v>21</v>
      </c>
      <c r="C78" s="119" t="s">
        <v>188</v>
      </c>
      <c r="D78" s="153" t="e">
        <f>D76-D77</f>
        <v>#REF!</v>
      </c>
      <c r="E78" s="153"/>
      <c r="F78" s="153"/>
      <c r="G78" s="153" t="e">
        <f>G76-G77</f>
        <v>#REF!</v>
      </c>
    </row>
    <row r="79" spans="1:7" ht="12.75">
      <c r="A79" s="127"/>
      <c r="B79" s="113">
        <f>+B76+1</f>
        <v>7</v>
      </c>
      <c r="C79" s="113" t="s">
        <v>194</v>
      </c>
      <c r="D79" s="98" t="e">
        <f>#REF!</f>
        <v>#REF!</v>
      </c>
      <c r="E79" s="98" t="e">
        <f>#REF!</f>
        <v>#REF!</v>
      </c>
      <c r="F79" s="98" t="e">
        <f>#REF!</f>
        <v>#REF!</v>
      </c>
      <c r="G79" s="98" t="e">
        <f>D79+E79-F79</f>
        <v>#REF!</v>
      </c>
    </row>
    <row r="80" spans="1:7" ht="12.75">
      <c r="A80" s="127"/>
      <c r="B80" s="113" t="s">
        <v>21</v>
      </c>
      <c r="C80" s="113" t="s">
        <v>209</v>
      </c>
      <c r="D80" s="98" t="e">
        <f>#REF!</f>
        <v>#REF!</v>
      </c>
      <c r="E80" s="98" t="e">
        <f>#REF!</f>
        <v>#REF!</v>
      </c>
      <c r="F80" s="98" t="e">
        <f>#REF!</f>
        <v>#REF!</v>
      </c>
      <c r="G80" s="98" t="e">
        <f>D80+E80-F80</f>
        <v>#REF!</v>
      </c>
    </row>
    <row r="81" spans="1:7" ht="12.75">
      <c r="A81" s="127"/>
      <c r="B81" s="119" t="s">
        <v>21</v>
      </c>
      <c r="C81" s="119" t="s">
        <v>188</v>
      </c>
      <c r="D81" s="153" t="e">
        <f>D79-D80</f>
        <v>#REF!</v>
      </c>
      <c r="E81" s="153"/>
      <c r="F81" s="153"/>
      <c r="G81" s="153" t="e">
        <f>G79-G80</f>
        <v>#REF!</v>
      </c>
    </row>
    <row r="82" spans="1:7" ht="12.75">
      <c r="A82" s="127"/>
      <c r="B82" s="119"/>
      <c r="C82" s="119" t="s">
        <v>216</v>
      </c>
      <c r="D82" s="153" t="e">
        <f>D63+D66+D69+D72+D75+D78+D81</f>
        <v>#REF!</v>
      </c>
      <c r="E82" s="153"/>
      <c r="F82" s="153"/>
      <c r="G82" s="153" t="e">
        <f>G63+G66+G69+G72+G75+G78+G81</f>
        <v>#REF!</v>
      </c>
    </row>
    <row r="83" ht="12.75">
      <c r="A83" s="127"/>
    </row>
    <row r="84" spans="1:3" ht="12.75">
      <c r="A84" s="126" t="s">
        <v>242</v>
      </c>
      <c r="B84" s="115"/>
      <c r="C84" s="115" t="s">
        <v>213</v>
      </c>
    </row>
    <row r="85" ht="12.75">
      <c r="A85" s="127"/>
    </row>
    <row r="86" spans="1:2" ht="12.75">
      <c r="A86" s="127">
        <f>A58+1</f>
        <v>6</v>
      </c>
      <c r="B86" s="114" t="s">
        <v>219</v>
      </c>
    </row>
    <row r="87" spans="1:3" ht="12.75">
      <c r="A87" s="127"/>
      <c r="C87" s="114" t="s">
        <v>217</v>
      </c>
    </row>
    <row r="88" spans="1:3" ht="12.75">
      <c r="A88" s="127"/>
      <c r="C88" s="114" t="s">
        <v>218</v>
      </c>
    </row>
    <row r="89" spans="1:7" ht="12.75">
      <c r="A89" s="127"/>
      <c r="F89" s="149" t="s">
        <v>183</v>
      </c>
      <c r="G89" s="128">
        <f>A86</f>
        <v>6</v>
      </c>
    </row>
    <row r="90" spans="1:7" ht="25.5">
      <c r="A90" s="127"/>
      <c r="B90" s="120" t="s">
        <v>187</v>
      </c>
      <c r="C90" s="121"/>
      <c r="D90" s="162" t="s">
        <v>204</v>
      </c>
      <c r="E90" s="163" t="s">
        <v>195</v>
      </c>
      <c r="F90" s="163" t="s">
        <v>189</v>
      </c>
      <c r="G90" s="130" t="s">
        <v>207</v>
      </c>
    </row>
    <row r="91" spans="1:7" ht="12.75">
      <c r="A91" s="127" t="s">
        <v>21</v>
      </c>
      <c r="B91" s="113" t="s">
        <v>214</v>
      </c>
      <c r="C91" s="113"/>
      <c r="D91" s="98"/>
      <c r="E91" s="98"/>
      <c r="F91" s="98">
        <f>D91+E91-G91</f>
        <v>0</v>
      </c>
      <c r="G91" s="98"/>
    </row>
    <row r="92" spans="1:7" ht="12.75">
      <c r="A92" s="127" t="s">
        <v>21</v>
      </c>
      <c r="B92" s="113" t="s">
        <v>215</v>
      </c>
      <c r="C92" s="113"/>
      <c r="D92" s="98"/>
      <c r="E92" s="98"/>
      <c r="F92" s="98">
        <f>D92+E92-G92</f>
        <v>0</v>
      </c>
      <c r="G92" s="98"/>
    </row>
    <row r="93" spans="1:7" ht="12.75">
      <c r="A93" s="127"/>
      <c r="B93" s="119" t="s">
        <v>171</v>
      </c>
      <c r="C93" s="119"/>
      <c r="D93" s="153">
        <f>SUM(D91:D92)</f>
        <v>0</v>
      </c>
      <c r="E93" s="153">
        <f>SUM(E91:E92)</f>
        <v>0</v>
      </c>
      <c r="F93" s="153">
        <f>SUM(F91:F92)</f>
        <v>0</v>
      </c>
      <c r="G93" s="153">
        <f>SUM(G91:G92)</f>
        <v>0</v>
      </c>
    </row>
    <row r="94" ht="12.75">
      <c r="A94" s="127"/>
    </row>
    <row r="95" spans="1:2" ht="12.75">
      <c r="A95" s="127">
        <f>A86+1</f>
        <v>7</v>
      </c>
      <c r="B95" s="114" t="s">
        <v>68</v>
      </c>
    </row>
    <row r="96" spans="1:3" ht="12.75">
      <c r="A96" s="127"/>
      <c r="C96" s="114" t="s">
        <v>220</v>
      </c>
    </row>
    <row r="97" spans="1:7" ht="12.75">
      <c r="A97" s="127"/>
      <c r="F97" s="149" t="s">
        <v>183</v>
      </c>
      <c r="G97" s="128">
        <f>A95</f>
        <v>7</v>
      </c>
    </row>
    <row r="98" spans="1:7" ht="12.75">
      <c r="A98" s="127"/>
      <c r="C98" s="120" t="s">
        <v>248</v>
      </c>
      <c r="D98" s="154"/>
      <c r="E98" s="154"/>
      <c r="F98" s="154"/>
      <c r="G98" s="98">
        <v>1375640</v>
      </c>
    </row>
    <row r="99" spans="1:7" ht="12.75">
      <c r="A99" s="127"/>
      <c r="C99" s="120" t="s">
        <v>223</v>
      </c>
      <c r="D99" s="154"/>
      <c r="E99" s="154"/>
      <c r="F99" s="154"/>
      <c r="G99" s="98">
        <v>13158945</v>
      </c>
    </row>
    <row r="100" spans="1:7" ht="12.75">
      <c r="A100" s="127"/>
      <c r="C100" s="120" t="s">
        <v>221</v>
      </c>
      <c r="D100" s="154"/>
      <c r="E100" s="154"/>
      <c r="F100" s="154"/>
      <c r="G100" s="98">
        <v>13675510</v>
      </c>
    </row>
    <row r="101" spans="1:7" ht="12.75">
      <c r="A101" s="127"/>
      <c r="C101" s="122" t="s">
        <v>222</v>
      </c>
      <c r="D101" s="154"/>
      <c r="E101" s="154"/>
      <c r="F101" s="154"/>
      <c r="G101" s="153">
        <f>G98+G99-G100</f>
        <v>859075</v>
      </c>
    </row>
    <row r="102" ht="12.75">
      <c r="A102" s="127"/>
    </row>
    <row r="103" spans="1:2" ht="12.75">
      <c r="A103" s="127">
        <f>A95+1</f>
        <v>8</v>
      </c>
      <c r="B103" s="114" t="s">
        <v>69</v>
      </c>
    </row>
    <row r="104" spans="1:3" ht="12.75">
      <c r="A104" s="127"/>
      <c r="C104" s="114" t="s">
        <v>226</v>
      </c>
    </row>
    <row r="105" spans="1:7" ht="15">
      <c r="A105" s="127"/>
      <c r="B105"/>
      <c r="C105"/>
      <c r="D105" s="164"/>
      <c r="F105" s="149" t="s">
        <v>183</v>
      </c>
      <c r="G105" s="128">
        <f>A103</f>
        <v>8</v>
      </c>
    </row>
    <row r="106" spans="1:7" ht="25.5">
      <c r="A106" s="127"/>
      <c r="B106"/>
      <c r="C106"/>
      <c r="D106" s="164"/>
      <c r="E106" s="158" t="s">
        <v>187</v>
      </c>
      <c r="F106" s="157"/>
      <c r="G106" s="117" t="s">
        <v>207</v>
      </c>
    </row>
    <row r="107" spans="1:7" ht="15">
      <c r="A107" s="127"/>
      <c r="B107"/>
      <c r="C107"/>
      <c r="D107" s="165" t="s">
        <v>21</v>
      </c>
      <c r="E107" s="158" t="s">
        <v>247</v>
      </c>
      <c r="F107" s="157"/>
      <c r="G107" s="150">
        <v>627680</v>
      </c>
    </row>
    <row r="108" spans="1:7" ht="15">
      <c r="A108" s="127"/>
      <c r="B108"/>
      <c r="C108"/>
      <c r="D108" s="165" t="s">
        <v>21</v>
      </c>
      <c r="E108" s="158" t="s">
        <v>230</v>
      </c>
      <c r="F108" s="157"/>
      <c r="G108" s="150"/>
    </row>
    <row r="109" spans="1:7" ht="12.75">
      <c r="A109" s="127"/>
      <c r="E109" s="160" t="s">
        <v>181</v>
      </c>
      <c r="F109" s="166"/>
      <c r="G109" s="174">
        <f>G107+G108</f>
        <v>627680</v>
      </c>
    </row>
    <row r="110" spans="1:2" ht="12.75">
      <c r="A110" s="127">
        <f>A103+1</f>
        <v>9</v>
      </c>
      <c r="B110" s="114" t="s">
        <v>70</v>
      </c>
    </row>
    <row r="111" spans="1:3" ht="12.75">
      <c r="A111" s="127"/>
      <c r="C111" s="114" t="s">
        <v>233</v>
      </c>
    </row>
    <row r="112" ht="12.75">
      <c r="A112" s="127"/>
    </row>
    <row r="113" spans="1:7" ht="15">
      <c r="A113" s="127"/>
      <c r="B113"/>
      <c r="C113"/>
      <c r="F113" s="149" t="s">
        <v>183</v>
      </c>
      <c r="G113" s="128">
        <f>A110</f>
        <v>9</v>
      </c>
    </row>
    <row r="114" spans="1:7" ht="25.5">
      <c r="A114" s="127"/>
      <c r="B114"/>
      <c r="C114"/>
      <c r="E114" s="158" t="s">
        <v>187</v>
      </c>
      <c r="F114" s="157"/>
      <c r="G114" s="117" t="s">
        <v>207</v>
      </c>
    </row>
    <row r="115" spans="1:7" ht="15">
      <c r="A115" s="127"/>
      <c r="B115"/>
      <c r="C115"/>
      <c r="D115" s="165" t="s">
        <v>21</v>
      </c>
      <c r="E115" s="158" t="s">
        <v>227</v>
      </c>
      <c r="F115" s="157"/>
      <c r="G115" s="150"/>
    </row>
    <row r="116" spans="1:7" ht="15">
      <c r="A116" s="127"/>
      <c r="B116"/>
      <c r="C116"/>
      <c r="D116" s="165" t="s">
        <v>21</v>
      </c>
      <c r="E116" s="158" t="s">
        <v>231</v>
      </c>
      <c r="F116" s="157"/>
      <c r="G116" s="150"/>
    </row>
    <row r="117" spans="1:7" ht="12.75">
      <c r="A117" s="127"/>
      <c r="D117" s="165" t="s">
        <v>21</v>
      </c>
      <c r="E117" s="158" t="s">
        <v>229</v>
      </c>
      <c r="F117" s="157"/>
      <c r="G117" s="150">
        <v>33480</v>
      </c>
    </row>
    <row r="118" spans="1:7" ht="12.75">
      <c r="A118" s="127"/>
      <c r="D118" s="165" t="s">
        <v>21</v>
      </c>
      <c r="E118" s="158" t="s">
        <v>232</v>
      </c>
      <c r="F118" s="157"/>
      <c r="G118" s="150">
        <v>10000</v>
      </c>
    </row>
    <row r="119" spans="1:7" ht="12.75">
      <c r="A119" s="127"/>
      <c r="D119" s="165" t="s">
        <v>21</v>
      </c>
      <c r="E119" s="158" t="s">
        <v>228</v>
      </c>
      <c r="F119" s="157"/>
      <c r="G119" s="150"/>
    </row>
    <row r="120" spans="1:7" ht="12.75">
      <c r="A120" s="127"/>
      <c r="D120" s="165" t="s">
        <v>21</v>
      </c>
      <c r="E120" s="158" t="s">
        <v>230</v>
      </c>
      <c r="F120" s="157"/>
      <c r="G120" s="150"/>
    </row>
    <row r="121" spans="1:7" ht="12.75">
      <c r="A121" s="127"/>
      <c r="E121" s="160" t="s">
        <v>171</v>
      </c>
      <c r="F121" s="166"/>
      <c r="G121" s="174">
        <f>SUM(G115:G120)</f>
        <v>43480</v>
      </c>
    </row>
    <row r="122" ht="12.75">
      <c r="A122" s="127"/>
    </row>
    <row r="123" spans="1:2" ht="12.75">
      <c r="A123" s="127">
        <f>A110+1</f>
        <v>10</v>
      </c>
      <c r="B123" s="114" t="s">
        <v>71</v>
      </c>
    </row>
    <row r="124" spans="1:3" ht="12.75">
      <c r="A124" s="127"/>
      <c r="C124" s="114" t="s">
        <v>234</v>
      </c>
    </row>
    <row r="125" spans="1:7" ht="12.75">
      <c r="A125" s="127"/>
      <c r="F125" s="149" t="s">
        <v>183</v>
      </c>
      <c r="G125" s="128">
        <f>A123</f>
        <v>10</v>
      </c>
    </row>
    <row r="126" spans="1:7" ht="25.5">
      <c r="A126" s="127"/>
      <c r="E126" s="158" t="s">
        <v>187</v>
      </c>
      <c r="F126" s="157"/>
      <c r="G126" s="117" t="s">
        <v>207</v>
      </c>
    </row>
    <row r="127" spans="1:7" ht="12.75">
      <c r="A127" s="127"/>
      <c r="E127" s="158" t="s">
        <v>249</v>
      </c>
      <c r="F127" s="157"/>
      <c r="G127" s="150">
        <v>5550481.08</v>
      </c>
    </row>
    <row r="128" spans="1:7" ht="12.75">
      <c r="A128" s="127"/>
      <c r="E128" s="158" t="s">
        <v>230</v>
      </c>
      <c r="F128" s="157"/>
      <c r="G128" s="150"/>
    </row>
    <row r="129" spans="1:7" ht="12.75">
      <c r="A129" s="127"/>
      <c r="E129" s="160" t="s">
        <v>171</v>
      </c>
      <c r="F129" s="166"/>
      <c r="G129" s="174">
        <f>SUM(G127:G128)</f>
        <v>5550481.08</v>
      </c>
    </row>
    <row r="130" ht="12.75">
      <c r="A130" s="127"/>
    </row>
    <row r="131" spans="1:2" ht="12.75">
      <c r="A131" s="127">
        <f>A123+1</f>
        <v>11</v>
      </c>
      <c r="B131" s="114" t="s">
        <v>72</v>
      </c>
    </row>
    <row r="132" spans="1:3" ht="12.75">
      <c r="A132" s="127"/>
      <c r="C132" s="114" t="s">
        <v>235</v>
      </c>
    </row>
    <row r="133" spans="1:7" ht="12.75">
      <c r="A133" s="127"/>
      <c r="F133" s="149" t="s">
        <v>183</v>
      </c>
      <c r="G133" s="128">
        <f>A131</f>
        <v>11</v>
      </c>
    </row>
    <row r="134" spans="1:7" ht="25.5">
      <c r="A134" s="127"/>
      <c r="E134" s="158" t="s">
        <v>187</v>
      </c>
      <c r="F134" s="157"/>
      <c r="G134" s="117" t="s">
        <v>207</v>
      </c>
    </row>
    <row r="135" spans="1:7" ht="12.75">
      <c r="A135" s="127"/>
      <c r="E135" s="158" t="s">
        <v>236</v>
      </c>
      <c r="F135" s="157"/>
      <c r="G135" s="150"/>
    </row>
    <row r="136" spans="1:7" ht="12.75">
      <c r="A136" s="127"/>
      <c r="E136" s="158" t="s">
        <v>230</v>
      </c>
      <c r="F136" s="157"/>
      <c r="G136" s="98"/>
    </row>
    <row r="137" spans="1:7" ht="12.75">
      <c r="A137" s="127"/>
      <c r="E137" s="160" t="s">
        <v>171</v>
      </c>
      <c r="F137" s="166"/>
      <c r="G137" s="153">
        <f>SUM(G135:G136)</f>
        <v>0</v>
      </c>
    </row>
    <row r="138" spans="1:2" ht="12.75">
      <c r="A138" s="127">
        <f>A131+1</f>
        <v>12</v>
      </c>
      <c r="B138" s="114" t="s">
        <v>77</v>
      </c>
    </row>
    <row r="139" spans="1:3" ht="12.75">
      <c r="A139" s="127"/>
      <c r="C139" s="114" t="s">
        <v>302</v>
      </c>
    </row>
    <row r="140" spans="1:3" ht="12.75">
      <c r="A140" s="127"/>
      <c r="C140" s="114" t="s">
        <v>245</v>
      </c>
    </row>
    <row r="141" spans="1:7" ht="12.75">
      <c r="A141" s="127"/>
      <c r="F141" s="149" t="s">
        <v>183</v>
      </c>
      <c r="G141" s="128">
        <f>A138</f>
        <v>12</v>
      </c>
    </row>
    <row r="142" spans="1:7" ht="25.5">
      <c r="A142" s="127"/>
      <c r="B142" s="131" t="s">
        <v>104</v>
      </c>
      <c r="C142" s="131" t="s">
        <v>187</v>
      </c>
      <c r="D142" s="162" t="s">
        <v>204</v>
      </c>
      <c r="E142" s="163" t="s">
        <v>195</v>
      </c>
      <c r="F142" s="163" t="s">
        <v>189</v>
      </c>
      <c r="G142" s="130" t="s">
        <v>207</v>
      </c>
    </row>
    <row r="143" spans="1:7" ht="12.75">
      <c r="A143" s="127"/>
      <c r="B143" s="113">
        <v>1</v>
      </c>
      <c r="C143" s="120" t="s">
        <v>237</v>
      </c>
      <c r="D143" s="98"/>
      <c r="E143" s="98"/>
      <c r="F143" s="98">
        <f>D143+E143-G143</f>
        <v>0</v>
      </c>
      <c r="G143" s="98"/>
    </row>
    <row r="144" spans="1:7" ht="12.75">
      <c r="A144" s="127"/>
      <c r="B144" s="113">
        <v>2</v>
      </c>
      <c r="C144" s="120" t="s">
        <v>238</v>
      </c>
      <c r="D144" s="98"/>
      <c r="E144" s="98"/>
      <c r="F144" s="98">
        <f>D144+E144-G144</f>
        <v>0</v>
      </c>
      <c r="G144" s="98"/>
    </row>
    <row r="145" spans="1:7" ht="12.75">
      <c r="A145" s="127"/>
      <c r="B145" s="113">
        <v>3</v>
      </c>
      <c r="C145" s="120" t="s">
        <v>239</v>
      </c>
      <c r="D145" s="98"/>
      <c r="E145" s="98"/>
      <c r="F145" s="98">
        <f>D145+E145-G145</f>
        <v>0</v>
      </c>
      <c r="G145" s="98"/>
    </row>
    <row r="146" spans="1:7" ht="12.75">
      <c r="A146" s="127"/>
      <c r="B146" s="113">
        <v>4</v>
      </c>
      <c r="C146" s="120" t="s">
        <v>230</v>
      </c>
      <c r="D146" s="98"/>
      <c r="E146" s="98"/>
      <c r="F146" s="98">
        <f>D146+E146-G146</f>
        <v>0</v>
      </c>
      <c r="G146" s="98"/>
    </row>
    <row r="147" spans="1:7" ht="12.75">
      <c r="A147" s="127"/>
      <c r="B147" s="119" t="s">
        <v>171</v>
      </c>
      <c r="C147" s="119"/>
      <c r="D147" s="153">
        <f>SUM(D143:D146)</f>
        <v>0</v>
      </c>
      <c r="E147" s="153">
        <f>SUM(E143:E146)</f>
        <v>0</v>
      </c>
      <c r="F147" s="153">
        <f>SUM(F143:F146)</f>
        <v>0</v>
      </c>
      <c r="G147" s="153">
        <f>SUM(G143:G146)</f>
        <v>0</v>
      </c>
    </row>
    <row r="148" ht="12.75">
      <c r="A148" s="127"/>
    </row>
    <row r="149" ht="12.75">
      <c r="A149" s="127"/>
    </row>
    <row r="150" spans="1:3" ht="12.75">
      <c r="A150" s="126" t="s">
        <v>244</v>
      </c>
      <c r="B150" s="115"/>
      <c r="C150" s="115" t="s">
        <v>243</v>
      </c>
    </row>
    <row r="151" ht="12.75">
      <c r="A151" s="127"/>
    </row>
    <row r="152" spans="1:2" ht="12.75">
      <c r="A152" s="127">
        <f>A138+1</f>
        <v>13</v>
      </c>
      <c r="B152" s="114" t="s">
        <v>109</v>
      </c>
    </row>
    <row r="153" spans="1:3" ht="12.75">
      <c r="A153" s="127"/>
      <c r="C153" s="114" t="s">
        <v>281</v>
      </c>
    </row>
    <row r="154" spans="1:3" ht="12.75">
      <c r="A154" s="127"/>
      <c r="C154" s="114" t="s">
        <v>282</v>
      </c>
    </row>
    <row r="155" spans="1:7" ht="12.75">
      <c r="A155" s="127"/>
      <c r="F155" s="149" t="s">
        <v>183</v>
      </c>
      <c r="G155" s="135">
        <f>A152</f>
        <v>13</v>
      </c>
    </row>
    <row r="156" spans="1:7" ht="25.5">
      <c r="A156" s="127"/>
      <c r="D156" s="158" t="s">
        <v>187</v>
      </c>
      <c r="E156" s="154"/>
      <c r="F156" s="157"/>
      <c r="G156" s="117" t="s">
        <v>207</v>
      </c>
    </row>
    <row r="157" spans="4:7" ht="12.75">
      <c r="D157" s="158" t="s">
        <v>271</v>
      </c>
      <c r="E157" s="154"/>
      <c r="F157" s="159"/>
      <c r="G157" s="98"/>
    </row>
    <row r="158" spans="4:7" ht="12.75">
      <c r="D158" s="158" t="s">
        <v>272</v>
      </c>
      <c r="E158" s="154"/>
      <c r="F158" s="159"/>
      <c r="G158" s="98"/>
    </row>
    <row r="159" spans="4:7" ht="12.75">
      <c r="D159" s="158" t="s">
        <v>273</v>
      </c>
      <c r="E159" s="154"/>
      <c r="F159" s="159"/>
      <c r="G159" s="98">
        <v>8412603</v>
      </c>
    </row>
    <row r="160" spans="4:7" ht="12.75">
      <c r="D160" s="158" t="s">
        <v>274</v>
      </c>
      <c r="E160" s="154"/>
      <c r="F160" s="159"/>
      <c r="G160" s="98"/>
    </row>
    <row r="161" spans="4:7" ht="12.75">
      <c r="D161" s="158" t="s">
        <v>275</v>
      </c>
      <c r="E161" s="154"/>
      <c r="F161" s="159"/>
      <c r="G161" s="98"/>
    </row>
    <row r="162" spans="4:7" ht="12.75">
      <c r="D162" s="160"/>
      <c r="E162" s="167" t="s">
        <v>171</v>
      </c>
      <c r="F162" s="161"/>
      <c r="G162" s="153">
        <f>SUM(G157:G161)</f>
        <v>8412603</v>
      </c>
    </row>
    <row r="164" spans="1:2" ht="12.75">
      <c r="A164" s="125">
        <f>A152+1</f>
        <v>14</v>
      </c>
      <c r="B164" s="114" t="s">
        <v>110</v>
      </c>
    </row>
    <row r="165" ht="12.75">
      <c r="C165" s="114" t="s">
        <v>283</v>
      </c>
    </row>
    <row r="167" spans="6:7" ht="12.75">
      <c r="F167" s="149" t="s">
        <v>183</v>
      </c>
      <c r="G167" s="135">
        <f>A164</f>
        <v>14</v>
      </c>
    </row>
    <row r="168" spans="4:7" ht="25.5">
      <c r="D168" s="158" t="s">
        <v>187</v>
      </c>
      <c r="E168" s="154"/>
      <c r="F168" s="157"/>
      <c r="G168" s="117" t="s">
        <v>207</v>
      </c>
    </row>
    <row r="169" spans="4:7" ht="12.75">
      <c r="D169" s="158" t="s">
        <v>277</v>
      </c>
      <c r="E169" s="154"/>
      <c r="F169" s="159"/>
      <c r="G169" s="98"/>
    </row>
    <row r="170" spans="4:7" ht="12.75">
      <c r="D170" s="158" t="s">
        <v>278</v>
      </c>
      <c r="E170" s="154"/>
      <c r="F170" s="159"/>
      <c r="G170" s="98"/>
    </row>
    <row r="171" spans="4:7" ht="12.75">
      <c r="D171" s="158" t="s">
        <v>287</v>
      </c>
      <c r="E171" s="154"/>
      <c r="F171" s="159"/>
      <c r="G171" s="98"/>
    </row>
    <row r="172" spans="4:7" ht="12.75">
      <c r="D172" s="160"/>
      <c r="E172" s="167" t="s">
        <v>171</v>
      </c>
      <c r="F172" s="161"/>
      <c r="G172" s="153">
        <f>SUM(G169:G171)</f>
        <v>0</v>
      </c>
    </row>
    <row r="174" spans="1:2" ht="12.75">
      <c r="A174" s="125">
        <f>A164+1</f>
        <v>15</v>
      </c>
      <c r="B174" s="114" t="s">
        <v>285</v>
      </c>
    </row>
    <row r="175" ht="12.75">
      <c r="C175" s="114" t="s">
        <v>284</v>
      </c>
    </row>
    <row r="176" ht="12.75">
      <c r="C176" s="114" t="s">
        <v>286</v>
      </c>
    </row>
    <row r="177" spans="6:7" ht="12.75">
      <c r="F177" s="149" t="s">
        <v>183</v>
      </c>
      <c r="G177" s="135">
        <f>A174</f>
        <v>15</v>
      </c>
    </row>
    <row r="178" spans="4:7" ht="25.5">
      <c r="D178" s="158" t="s">
        <v>187</v>
      </c>
      <c r="E178" s="154"/>
      <c r="F178" s="157"/>
      <c r="G178" s="117" t="s">
        <v>207</v>
      </c>
    </row>
    <row r="179" spans="4:7" ht="12.75">
      <c r="D179" s="158" t="s">
        <v>252</v>
      </c>
      <c r="E179" s="154"/>
      <c r="F179" s="159"/>
      <c r="G179" s="98">
        <v>2793440.08</v>
      </c>
    </row>
    <row r="180" spans="4:7" ht="12.75">
      <c r="D180" s="158" t="s">
        <v>276</v>
      </c>
      <c r="E180" s="154"/>
      <c r="F180" s="159"/>
      <c r="G180" s="98"/>
    </row>
    <row r="181" spans="4:7" ht="12.75">
      <c r="D181" s="158"/>
      <c r="E181" s="167" t="s">
        <v>171</v>
      </c>
      <c r="F181" s="159"/>
      <c r="G181" s="153">
        <f>SUM(G179:G180)</f>
        <v>2793440.08</v>
      </c>
    </row>
    <row r="182" ht="12.75">
      <c r="G182" s="94"/>
    </row>
    <row r="183" spans="1:2" ht="12.75">
      <c r="A183" s="125">
        <f>A174+1</f>
        <v>16</v>
      </c>
      <c r="B183" s="114" t="s">
        <v>114</v>
      </c>
    </row>
    <row r="184" ht="12.75">
      <c r="C184" s="114" t="s">
        <v>290</v>
      </c>
    </row>
    <row r="185" ht="12.75">
      <c r="C185" s="114" t="s">
        <v>291</v>
      </c>
    </row>
    <row r="186" spans="6:7" ht="12.75">
      <c r="F186" s="149" t="s">
        <v>183</v>
      </c>
      <c r="G186" s="135">
        <f>A183</f>
        <v>16</v>
      </c>
    </row>
    <row r="187" spans="4:7" ht="25.5">
      <c r="D187" s="158" t="s">
        <v>187</v>
      </c>
      <c r="E187" s="154"/>
      <c r="F187" s="157"/>
      <c r="G187" s="117" t="s">
        <v>207</v>
      </c>
    </row>
    <row r="188" spans="4:7" ht="12.75">
      <c r="D188" s="158" t="s">
        <v>251</v>
      </c>
      <c r="E188" s="154"/>
      <c r="F188" s="159"/>
      <c r="G188" s="98"/>
    </row>
    <row r="189" spans="4:7" ht="12.75">
      <c r="D189" s="158" t="s">
        <v>325</v>
      </c>
      <c r="E189" s="154"/>
      <c r="F189" s="159"/>
      <c r="G189" s="98"/>
    </row>
    <row r="190" spans="4:7" ht="12.75">
      <c r="D190" s="158" t="s">
        <v>253</v>
      </c>
      <c r="E190" s="154"/>
      <c r="F190" s="159"/>
      <c r="G190" s="98"/>
    </row>
    <row r="191" spans="4:7" ht="12.75">
      <c r="D191" s="158" t="s">
        <v>254</v>
      </c>
      <c r="E191" s="154"/>
      <c r="F191" s="159"/>
      <c r="G191" s="98">
        <v>10902487</v>
      </c>
    </row>
    <row r="192" spans="4:7" ht="12.75">
      <c r="D192" s="158" t="s">
        <v>289</v>
      </c>
      <c r="E192" s="154"/>
      <c r="F192" s="159"/>
      <c r="G192" s="98"/>
    </row>
    <row r="193" spans="4:7" ht="12.75">
      <c r="D193" s="158" t="s">
        <v>261</v>
      </c>
      <c r="E193" s="154"/>
      <c r="F193" s="159"/>
      <c r="G193" s="98"/>
    </row>
    <row r="194" spans="4:7" ht="12.75">
      <c r="D194" s="158"/>
      <c r="E194" s="167" t="s">
        <v>171</v>
      </c>
      <c r="F194" s="159"/>
      <c r="G194" s="153">
        <f>SUM(G188:G193)</f>
        <v>10902487</v>
      </c>
    </row>
    <row r="195" spans="4:7" ht="15">
      <c r="D195" s="164"/>
      <c r="E195" s="164"/>
      <c r="F195" s="164"/>
      <c r="G195"/>
    </row>
    <row r="196" spans="1:2" ht="12.75">
      <c r="A196" s="125">
        <f>A183+1</f>
        <v>17</v>
      </c>
      <c r="B196" s="114" t="s">
        <v>115</v>
      </c>
    </row>
    <row r="197" ht="12.75">
      <c r="C197" s="114" t="s">
        <v>293</v>
      </c>
    </row>
    <row r="198" ht="12.75">
      <c r="C198" s="114" t="s">
        <v>292</v>
      </c>
    </row>
    <row r="199" spans="6:7" ht="12.75">
      <c r="F199" s="149" t="s">
        <v>183</v>
      </c>
      <c r="G199" s="135">
        <f>A196</f>
        <v>17</v>
      </c>
    </row>
    <row r="200" spans="4:7" ht="25.5">
      <c r="D200" s="158" t="s">
        <v>187</v>
      </c>
      <c r="E200" s="154"/>
      <c r="F200" s="157"/>
      <c r="G200" s="117" t="s">
        <v>207</v>
      </c>
    </row>
    <row r="201" spans="4:7" ht="12.75">
      <c r="D201" s="158" t="s">
        <v>260</v>
      </c>
      <c r="E201" s="154"/>
      <c r="F201" s="159"/>
      <c r="G201" s="98">
        <v>70656</v>
      </c>
    </row>
    <row r="202" spans="4:7" ht="12.75">
      <c r="D202" s="158" t="s">
        <v>255</v>
      </c>
      <c r="E202" s="154"/>
      <c r="F202" s="159"/>
      <c r="G202" s="98"/>
    </row>
    <row r="203" spans="4:7" ht="12.75">
      <c r="D203" s="158" t="s">
        <v>256</v>
      </c>
      <c r="E203" s="154"/>
      <c r="F203" s="159"/>
      <c r="G203" s="98">
        <v>5000</v>
      </c>
    </row>
    <row r="204" spans="4:7" ht="12.75">
      <c r="D204" s="158" t="s">
        <v>257</v>
      </c>
      <c r="E204" s="154"/>
      <c r="F204" s="159"/>
      <c r="G204" s="98"/>
    </row>
    <row r="205" spans="4:7" ht="12.75">
      <c r="D205" s="158" t="s">
        <v>258</v>
      </c>
      <c r="E205" s="154"/>
      <c r="F205" s="159"/>
      <c r="G205" s="98"/>
    </row>
    <row r="206" spans="4:7" ht="12.75">
      <c r="D206" s="158" t="s">
        <v>267</v>
      </c>
      <c r="E206" s="154"/>
      <c r="F206" s="159"/>
      <c r="G206" s="98"/>
    </row>
    <row r="207" spans="4:7" ht="12.75">
      <c r="D207" s="158" t="s">
        <v>259</v>
      </c>
      <c r="E207" s="154"/>
      <c r="F207" s="159"/>
      <c r="G207" s="98"/>
    </row>
    <row r="208" spans="4:7" ht="12.75">
      <c r="D208" s="158" t="s">
        <v>268</v>
      </c>
      <c r="E208" s="154"/>
      <c r="F208" s="159"/>
      <c r="G208" s="98"/>
    </row>
    <row r="209" spans="4:7" ht="12.75">
      <c r="D209" s="182" t="s">
        <v>340</v>
      </c>
      <c r="E209" s="154"/>
      <c r="F209" s="159"/>
      <c r="G209" s="98">
        <v>5000</v>
      </c>
    </row>
    <row r="210" spans="4:7" ht="12.75">
      <c r="D210" s="158" t="s">
        <v>265</v>
      </c>
      <c r="E210" s="154"/>
      <c r="F210" s="159"/>
      <c r="G210" s="98"/>
    </row>
    <row r="211" spans="4:7" ht="12.75">
      <c r="D211" s="158" t="s">
        <v>266</v>
      </c>
      <c r="E211" s="154"/>
      <c r="F211" s="159"/>
      <c r="G211" s="98"/>
    </row>
    <row r="212" spans="4:7" ht="12.75">
      <c r="D212" s="158" t="s">
        <v>288</v>
      </c>
      <c r="E212" s="154"/>
      <c r="F212" s="159"/>
      <c r="G212" s="98"/>
    </row>
    <row r="213" spans="4:7" ht="12.75">
      <c r="D213" s="158" t="s">
        <v>295</v>
      </c>
      <c r="E213" s="154"/>
      <c r="F213" s="159"/>
      <c r="G213" s="98"/>
    </row>
    <row r="214" spans="4:7" ht="12.75">
      <c r="D214" s="158"/>
      <c r="E214" s="167" t="s">
        <v>171</v>
      </c>
      <c r="F214" s="159"/>
      <c r="G214" s="153">
        <f>SUM(G201:G213)</f>
        <v>80656</v>
      </c>
    </row>
    <row r="216" spans="1:2" ht="12.75">
      <c r="A216" s="125">
        <f>'Shenimet shpjeguese'!A196+1</f>
        <v>18</v>
      </c>
      <c r="B216" s="114" t="s">
        <v>116</v>
      </c>
    </row>
    <row r="217" spans="3:7" ht="15">
      <c r="C217" s="114" t="s">
        <v>294</v>
      </c>
      <c r="E217" s="164"/>
      <c r="F217" s="164"/>
      <c r="G217"/>
    </row>
    <row r="218" spans="6:7" ht="12.75">
      <c r="F218" s="149" t="s">
        <v>183</v>
      </c>
      <c r="G218" s="135">
        <f>A216</f>
        <v>18</v>
      </c>
    </row>
    <row r="219" spans="4:7" ht="25.5">
      <c r="D219" s="158" t="s">
        <v>187</v>
      </c>
      <c r="E219" s="154"/>
      <c r="F219" s="157"/>
      <c r="G219" s="117" t="s">
        <v>207</v>
      </c>
    </row>
    <row r="220" spans="4:7" ht="12.75">
      <c r="D220" s="158" t="s">
        <v>263</v>
      </c>
      <c r="E220" s="154"/>
      <c r="F220" s="159"/>
      <c r="G220" s="98">
        <v>906000</v>
      </c>
    </row>
    <row r="221" spans="4:7" ht="12.75">
      <c r="D221" s="158" t="s">
        <v>264</v>
      </c>
      <c r="E221" s="154"/>
      <c r="F221" s="159"/>
      <c r="G221" s="98">
        <v>177967</v>
      </c>
    </row>
    <row r="222" spans="4:7" ht="12.75">
      <c r="D222" s="158"/>
      <c r="E222" s="167" t="s">
        <v>171</v>
      </c>
      <c r="F222" s="159"/>
      <c r="G222" s="153">
        <f>SUM(G220:G221)</f>
        <v>1083967</v>
      </c>
    </row>
    <row r="223" ht="12.75">
      <c r="G223" s="94"/>
    </row>
    <row r="224" spans="1:2" ht="12.75">
      <c r="A224" s="125">
        <f>A216+1</f>
        <v>19</v>
      </c>
      <c r="B224" s="114" t="s">
        <v>120</v>
      </c>
    </row>
    <row r="225" ht="12.75">
      <c r="C225" s="114" t="s">
        <v>297</v>
      </c>
    </row>
    <row r="226" ht="12.75">
      <c r="C226" s="114" t="s">
        <v>298</v>
      </c>
    </row>
    <row r="227" spans="6:7" ht="12.75">
      <c r="F227" s="149" t="s">
        <v>183</v>
      </c>
      <c r="G227" s="135">
        <f>A224</f>
        <v>19</v>
      </c>
    </row>
    <row r="228" spans="4:7" ht="25.5">
      <c r="D228" s="158" t="s">
        <v>187</v>
      </c>
      <c r="E228" s="154"/>
      <c r="F228" s="157"/>
      <c r="G228" s="117" t="s">
        <v>207</v>
      </c>
    </row>
    <row r="229" spans="4:7" ht="12.75">
      <c r="D229" s="158" t="s">
        <v>326</v>
      </c>
      <c r="E229" s="154"/>
      <c r="F229" s="159"/>
      <c r="G229" s="98"/>
    </row>
    <row r="230" spans="4:7" ht="12.75">
      <c r="D230" s="158" t="s">
        <v>327</v>
      </c>
      <c r="E230" s="154"/>
      <c r="F230" s="159"/>
      <c r="G230" s="98"/>
    </row>
    <row r="231" spans="4:7" ht="12.75">
      <c r="D231" s="158" t="s">
        <v>328</v>
      </c>
      <c r="E231" s="154"/>
      <c r="F231" s="159"/>
      <c r="G231" s="98"/>
    </row>
    <row r="232" spans="4:7" ht="12.75">
      <c r="D232" s="158" t="s">
        <v>329</v>
      </c>
      <c r="E232" s="154"/>
      <c r="F232" s="159" t="s">
        <v>296</v>
      </c>
      <c r="G232" s="98"/>
    </row>
    <row r="233" spans="4:7" ht="12.75">
      <c r="D233" s="158" t="s">
        <v>330</v>
      </c>
      <c r="E233" s="154"/>
      <c r="F233" s="159"/>
      <c r="G233" s="98"/>
    </row>
    <row r="234" spans="4:7" ht="12.75">
      <c r="D234" s="158"/>
      <c r="E234" s="167" t="s">
        <v>171</v>
      </c>
      <c r="F234" s="159"/>
      <c r="G234" s="153">
        <f>SUM(G229:G233)</f>
        <v>0</v>
      </c>
    </row>
    <row r="235" ht="12.75">
      <c r="G235" s="94"/>
    </row>
    <row r="236" spans="1:2" ht="12.75">
      <c r="A236" s="125">
        <f>A224+1</f>
        <v>20</v>
      </c>
      <c r="B236" s="114" t="s">
        <v>122</v>
      </c>
    </row>
    <row r="237" ht="12.75">
      <c r="C237" s="114" t="s">
        <v>299</v>
      </c>
    </row>
    <row r="238" ht="12.75">
      <c r="C238" s="114" t="s">
        <v>300</v>
      </c>
    </row>
    <row r="239" spans="6:7" ht="12.75">
      <c r="F239" s="149" t="s">
        <v>183</v>
      </c>
      <c r="G239" s="135">
        <f>A236</f>
        <v>20</v>
      </c>
    </row>
    <row r="240" spans="4:7" ht="25.5">
      <c r="D240" s="158" t="s">
        <v>187</v>
      </c>
      <c r="E240" s="154"/>
      <c r="F240" s="157"/>
      <c r="G240" s="117" t="s">
        <v>207</v>
      </c>
    </row>
    <row r="241" spans="4:7" ht="12.75">
      <c r="D241" s="158" t="s">
        <v>280</v>
      </c>
      <c r="E241" s="154"/>
      <c r="F241" s="159"/>
      <c r="G241" s="98">
        <v>13.6</v>
      </c>
    </row>
    <row r="242" spans="4:7" ht="12.75">
      <c r="D242" s="158" t="s">
        <v>279</v>
      </c>
      <c r="E242" s="154"/>
      <c r="F242" s="159"/>
      <c r="G242" s="98"/>
    </row>
    <row r="243" spans="4:7" ht="12.75">
      <c r="D243" s="158" t="s">
        <v>262</v>
      </c>
      <c r="E243" s="154"/>
      <c r="F243" s="159"/>
      <c r="G243" s="98">
        <v>-5433.35</v>
      </c>
    </row>
    <row r="244" spans="4:7" ht="12.75">
      <c r="D244" s="158" t="s">
        <v>270</v>
      </c>
      <c r="E244" s="154"/>
      <c r="F244" s="159"/>
      <c r="G244" s="98"/>
    </row>
    <row r="245" spans="4:7" ht="12.75">
      <c r="D245" s="158" t="s">
        <v>269</v>
      </c>
      <c r="E245" s="154"/>
      <c r="F245" s="159"/>
      <c r="G245" s="98"/>
    </row>
    <row r="246" spans="4:7" ht="12.75">
      <c r="D246" s="158" t="s">
        <v>301</v>
      </c>
      <c r="E246" s="154"/>
      <c r="F246" s="159"/>
      <c r="G246" s="98"/>
    </row>
    <row r="247" spans="4:7" ht="12.75">
      <c r="D247" s="158"/>
      <c r="E247" s="167" t="s">
        <v>171</v>
      </c>
      <c r="F247" s="159"/>
      <c r="G247" s="153">
        <f>SUM(G242:G246)</f>
        <v>-5433.35</v>
      </c>
    </row>
    <row r="249" spans="1:2" ht="12.75">
      <c r="A249" s="125">
        <f>A236+1</f>
        <v>21</v>
      </c>
      <c r="B249" s="114" t="s">
        <v>128</v>
      </c>
    </row>
    <row r="250" ht="12.75">
      <c r="C250" s="114" t="s">
        <v>303</v>
      </c>
    </row>
    <row r="251" spans="6:7" ht="12.75">
      <c r="F251" s="168" t="s">
        <v>183</v>
      </c>
      <c r="G251" s="135">
        <f>A249</f>
        <v>21</v>
      </c>
    </row>
    <row r="252" spans="3:7" ht="12.75">
      <c r="C252" s="136" t="s">
        <v>304</v>
      </c>
      <c r="D252" s="175"/>
      <c r="E252" s="169" t="s">
        <v>313</v>
      </c>
      <c r="F252" s="170"/>
      <c r="G252" s="137" t="s">
        <v>305</v>
      </c>
    </row>
    <row r="253" spans="3:7" ht="12.75">
      <c r="C253" s="120" t="s">
        <v>306</v>
      </c>
      <c r="D253" s="159"/>
      <c r="E253" s="98">
        <f>+'Ardhura-Shpenzime'!D11</f>
        <v>11206043.08</v>
      </c>
      <c r="F253" s="155"/>
      <c r="G253" s="98">
        <f>E253</f>
        <v>11206043.08</v>
      </c>
    </row>
    <row r="254" spans="3:7" ht="12.75">
      <c r="C254" s="120" t="s">
        <v>307</v>
      </c>
      <c r="D254" s="159"/>
      <c r="E254" s="98">
        <f>+'Ardhura-Shpenzime'!D19-'Ardhura-Shpenzime'!D24</f>
        <v>12072529.75</v>
      </c>
      <c r="F254" s="155"/>
      <c r="G254" s="98">
        <f>E254</f>
        <v>12072529.75</v>
      </c>
    </row>
    <row r="255" spans="3:7" ht="12.75">
      <c r="C255" s="120" t="s">
        <v>308</v>
      </c>
      <c r="D255" s="159"/>
      <c r="E255" s="171"/>
      <c r="F255" s="155"/>
      <c r="G255" s="98">
        <v>482376</v>
      </c>
    </row>
    <row r="256" spans="3:7" ht="12.75">
      <c r="C256" s="120" t="s">
        <v>314</v>
      </c>
      <c r="D256" s="159"/>
      <c r="E256" s="98">
        <f>E253-E254</f>
        <v>-866486.6699999999</v>
      </c>
      <c r="F256" s="155"/>
      <c r="G256" s="98">
        <f>G253-G254+G255</f>
        <v>-384110.6699999999</v>
      </c>
    </row>
    <row r="257" spans="3:7" ht="15">
      <c r="C257" s="120" t="s">
        <v>309</v>
      </c>
      <c r="D257" s="159"/>
      <c r="E257" s="164"/>
      <c r="F257" s="155"/>
      <c r="G257" s="98"/>
    </row>
    <row r="258" spans="3:7" ht="15">
      <c r="C258" s="120" t="s">
        <v>310</v>
      </c>
      <c r="D258" s="159"/>
      <c r="E258" s="164"/>
      <c r="F258" s="155"/>
      <c r="G258" s="98">
        <f>G256-G257</f>
        <v>-384110.6699999999</v>
      </c>
    </row>
    <row r="259" spans="3:7" ht="15">
      <c r="C259" s="120" t="s">
        <v>311</v>
      </c>
      <c r="D259" s="159"/>
      <c r="E259" s="164"/>
      <c r="F259" s="155"/>
      <c r="G259" s="98">
        <f>G258*0.1</f>
        <v>-38411.066999999995</v>
      </c>
    </row>
    <row r="260" spans="3:7" ht="15">
      <c r="C260" s="120" t="s">
        <v>312</v>
      </c>
      <c r="D260" s="159"/>
      <c r="E260" s="164"/>
      <c r="F260" s="155"/>
      <c r="G260" s="98">
        <v>49500</v>
      </c>
    </row>
    <row r="261" spans="3:7" ht="15">
      <c r="C261" s="120" t="s">
        <v>315</v>
      </c>
      <c r="D261" s="159"/>
      <c r="E261" s="164"/>
      <c r="G261" s="98">
        <f>G259-G260</f>
        <v>-87911.067</v>
      </c>
    </row>
    <row r="264" ht="12.75">
      <c r="E264" s="172" t="s">
        <v>316</v>
      </c>
    </row>
    <row r="266" ht="12.75">
      <c r="E266" s="179" t="s">
        <v>331</v>
      </c>
    </row>
  </sheetData>
  <sheetProtection/>
  <protectedRanges>
    <protectedRange sqref="C15:F24 G30:G32 G40:G43 G49:G55 D91:E92 G91:G92 G98:G100 G107:G108 G115:G120 G127:G128 G135:G136 D143:E146 G143:G146 G157:G161 G169:G171 G179:G180 G188:G193 G201:G213 G220:G221 G229:G233 G241:G246 E253:E254 G255 G257 G260" name="Range1"/>
  </protectedRanges>
  <printOptions/>
  <pageMargins left="0.7" right="0.7" top="0.75" bottom="0.75" header="0.3" footer="0.3"/>
  <pageSetup horizontalDpi="600" verticalDpi="600" orientation="portrait" paperSize="9" scale="95" r:id="rId1"/>
  <ignoredErrors>
    <ignoredError sqref="G66:G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alakara</dc:creator>
  <cp:keywords/>
  <dc:description/>
  <cp:lastModifiedBy>Admin</cp:lastModifiedBy>
  <cp:lastPrinted>2012-03-24T09:29:48Z</cp:lastPrinted>
  <dcterms:created xsi:type="dcterms:W3CDTF">2011-03-10T07:36:50Z</dcterms:created>
  <dcterms:modified xsi:type="dcterms:W3CDTF">2012-07-18T14:49:13Z</dcterms:modified>
  <cp:category/>
  <cp:version/>
  <cp:contentType/>
  <cp:contentStatus/>
</cp:coreProperties>
</file>