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firstSheet="7" activeTab="13"/>
  </bookViews>
  <sheets>
    <sheet name="Kop." sheetId="1" r:id="rId1"/>
    <sheet name="Aktivet" sheetId="2" r:id="rId2"/>
    <sheet name="Pasivet" sheetId="3" r:id="rId3"/>
    <sheet name="Pash-i" sheetId="4" r:id="rId4"/>
    <sheet name="cash fly" sheetId="5" r:id="rId5"/>
    <sheet name="pasq kapitalit" sheetId="6" r:id="rId6"/>
    <sheet name="pasq  amortizimi" sheetId="7" r:id="rId7"/>
    <sheet name="IVENTARI AQT" sheetId="8" r:id="rId8"/>
    <sheet name="INVENTARI 31.12.2010" sheetId="9" r:id="rId9"/>
    <sheet name="AAM" sheetId="10" r:id="rId10"/>
    <sheet name="PASQ NR.1" sheetId="11" r:id="rId11"/>
    <sheet name="PASQ NR 2" sheetId="12" r:id="rId12"/>
    <sheet name="PSQ NR.3" sheetId="13" r:id="rId13"/>
    <sheet name="Sheet1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<sst xmlns="http://schemas.openxmlformats.org/spreadsheetml/2006/main" count="594" uniqueCount="426">
  <si>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</si>
  <si>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</si>
  <si>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</si>
  <si>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</si>
  <si>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</si>
  <si>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</si>
  <si>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</si>
  <si>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</si>
  <si>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</si>
  <si>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</si>
  <si>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</si>
  <si>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</si>
  <si>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</si>
  <si>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</si>
  <si>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</si>
  <si>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</si>
  <si>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</si>
  <si>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</si>
  <si>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Aktive afatgjata materiale</t>
  </si>
  <si>
    <t>Ativet biologjike afatgjata</t>
  </si>
  <si>
    <t>Aktive afatgjata jo materiale</t>
  </si>
  <si>
    <t>Kapitali aksioner i pa paguar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</si>
  <si>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</si>
  <si>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</si>
  <si>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</si>
  <si>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</si>
  <si>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</si>
  <si>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</si>
  <si>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</si>
  <si>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</si>
  <si>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</si>
  <si>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</si>
  <si>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</si>
  <si>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</si>
  <si>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</si>
  <si>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</si>
  <si>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</si>
  <si>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</si>
  <si>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</si>
  <si>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</si>
  <si>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</si>
  <si>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</si>
  <si>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</si>
  <si>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</si>
  <si>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</si>
  <si>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</si>
  <si>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</si>
  <si>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</si>
  <si>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</si>
  <si>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</si>
  <si>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</si>
  <si>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</si>
  <si>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</si>
  <si>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</si>
  <si>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</si>
  <si>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</si>
  <si>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</si>
  <si>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</si>
  <si>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 xml:space="preserve">(  Ne zbarim te Standartit Kombetar te Kontabilitetit Nr.2 dhe 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</si>
  <si>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</si>
  <si>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</si>
  <si>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</si>
  <si>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</si>
  <si>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</si>
  <si>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</si>
  <si>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</si>
  <si>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</si>
  <si>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</si>
  <si>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</si>
  <si>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</si>
  <si>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</si>
  <si>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</si>
  <si>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</si>
  <si>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</si>
  <si>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</si>
  <si>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</si>
  <si>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</si>
  <si>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</si>
  <si>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</si>
  <si>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</si>
  <si>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</si>
  <si>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</si>
  <si>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</si>
  <si>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</si>
  <si>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</si>
  <si>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</si>
  <si>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</si>
  <si>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</si>
  <si>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</si>
  <si>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</si>
  <si>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</si>
  <si>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</si>
  <si>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</si>
  <si>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Elementet e pasqyrave te konsoliduara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</si>
  <si>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</si>
  <si>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</si>
  <si>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</si>
  <si>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</si>
  <si>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</si>
  <si>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</si>
  <si>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</si>
  <si>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</si>
  <si>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</si>
  <si>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</si>
  <si>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</si>
  <si>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</si>
  <si>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</si>
  <si>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</si>
  <si>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</si>
  <si>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</si>
  <si>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</si>
  <si>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Para ardhese</t>
  </si>
  <si>
    <t>A K T I V E T    A F A T S H K U R T R A</t>
  </si>
  <si>
    <t>Emertimi dhe Forma ligjore</t>
  </si>
  <si>
    <t>Aktive te tjera afatgjata ( Invenstim ndertimi )</t>
  </si>
  <si>
    <t>Te ardhura nga shitja AQT-ve</t>
  </si>
  <si>
    <t>Furnitura , nentrajtime dhe sherbime</t>
  </si>
  <si>
    <t>Vlera kontabel AQT-ve te shitura</t>
  </si>
  <si>
    <t>Te tjera</t>
  </si>
  <si>
    <t>Debitore te tjere</t>
  </si>
  <si>
    <t xml:space="preserve">Pjesmarje dhe tituj financiare </t>
  </si>
  <si>
    <t>Tatimi mbi fitimin</t>
  </si>
  <si>
    <t>Personeli</t>
  </si>
  <si>
    <t>Aksione</t>
  </si>
  <si>
    <t>kerkesa te tjera te arketueshme</t>
  </si>
  <si>
    <t>Pasqyra e CASH FLOW</t>
  </si>
  <si>
    <t>Monedha: LEK</t>
  </si>
  <si>
    <t>Pershkrimi</t>
  </si>
  <si>
    <t>Fluksi i parave nga veprimtarite e shfrytezimit</t>
  </si>
  <si>
    <t>Parate e arketuara nga klientet</t>
  </si>
  <si>
    <t xml:space="preserve">Parate e paguara ndaj furnitoreve </t>
  </si>
  <si>
    <t>Parate e arketuara/paguara per tatimet</t>
  </si>
  <si>
    <t>Parate e ardhura (arketuara) nga veprimtarite</t>
  </si>
  <si>
    <t>Interesi i paguar</t>
  </si>
  <si>
    <t>Paraja neto nga veprimtarite e shfrytezimit</t>
  </si>
  <si>
    <t>Fluksi i parave nga veprimtarite investuese</t>
  </si>
  <si>
    <t>Blerja e kompanise se kontrolluar X minus parate e arketuara</t>
  </si>
  <si>
    <t>Blerja e aktiveve afatgjata materiale</t>
  </si>
  <si>
    <t>Te ardhurat nga shitja e pajisjeve</t>
  </si>
  <si>
    <t>Interesi i arketuar</t>
  </si>
  <si>
    <t>Dividentet e arketuar</t>
  </si>
  <si>
    <t>Paraja neto e perdorur ne veprimtarite investuese</t>
  </si>
  <si>
    <t>Fluksi i parave nga aktivitetet financiare</t>
  </si>
  <si>
    <t>Te ardhura nga emetimi i kapitalit aksionar</t>
  </si>
  <si>
    <t>Te ardhura nga huamarrje afatgjata</t>
  </si>
  <si>
    <t>Pagesat e detyrimeve te qirase financiare</t>
  </si>
  <si>
    <t>Dividente te paguar</t>
  </si>
  <si>
    <t>Paraja neto e perdorur ne veprimtarite financiare</t>
  </si>
  <si>
    <t>Rritja / renia neto e mjeteve monetare</t>
  </si>
  <si>
    <t>Mjetet monetare ne fillim te periudhes kontabel</t>
  </si>
  <si>
    <t>Mjetet monetare ne fund te periudhes kontabel</t>
  </si>
  <si>
    <t>PASQYRA E KAPITALIT</t>
  </si>
  <si>
    <t>Primi i aksionit</t>
  </si>
  <si>
    <t>Aksionet e thesarit</t>
  </si>
  <si>
    <t>Rezerva statusore dhe ligjore</t>
  </si>
  <si>
    <t>Rezerva te konvertimit te monedhave te huaja</t>
  </si>
  <si>
    <t>Fitimi i pashperndare</t>
  </si>
  <si>
    <t>Totali</t>
  </si>
  <si>
    <t>Efekti i ndryshimeve ne politikat kontabel</t>
  </si>
  <si>
    <t>Pozicioni i rregulluar</t>
  </si>
  <si>
    <t>Fitimi neto i vitit financiar</t>
  </si>
  <si>
    <t>Dividentet e paguar</t>
  </si>
  <si>
    <t>Transferime ne rezerven e detyrueshme statusore</t>
  </si>
  <si>
    <t>Emetim i kapitalit aksionar</t>
  </si>
  <si>
    <t>Fitimi neto per periudhen kontabel</t>
  </si>
  <si>
    <t>Aksione te thesarit te riblera</t>
  </si>
  <si>
    <t>EMERTIMI I 
AKTIVIT</t>
  </si>
  <si>
    <t>VLEREA 
FILLESTARE</t>
  </si>
  <si>
    <t>NDRYSHIME GJATE VITIT</t>
  </si>
  <si>
    <t>KOEFICIENTI 
I AMORTIZIMIT %</t>
  </si>
  <si>
    <t>HYRJE 
AKTIVESH</t>
  </si>
  <si>
    <t>DALJE 
AKTIVESH</t>
  </si>
  <si>
    <t>TOTALI 
31 DHJETOR</t>
  </si>
  <si>
    <t>a</t>
  </si>
  <si>
    <t>b</t>
  </si>
  <si>
    <t>c</t>
  </si>
  <si>
    <t>d=a+b+c</t>
  </si>
  <si>
    <t>e</t>
  </si>
  <si>
    <t>f</t>
  </si>
  <si>
    <t>g=d x e</t>
  </si>
  <si>
    <t>h=f+g</t>
  </si>
  <si>
    <t>LEKE</t>
  </si>
  <si>
    <t>Pozicioni me 31 dhjetor 2009</t>
  </si>
  <si>
    <t>Tatim fitimi i paguar(444,4458,4457)</t>
  </si>
  <si>
    <t>Parate e paguara ndaj punonjesve(401,421,442,431)</t>
  </si>
  <si>
    <t xml:space="preserve">Ndrysh.ne invent.prod.gatshme e prodhimit ne proces                        </t>
  </si>
  <si>
    <t>EKSPORT IMPORT TREGTI KARBURANTI ME PAKICE</t>
  </si>
  <si>
    <t xml:space="preserve"> Kreditore te tjere LLOG 455</t>
  </si>
  <si>
    <t>MARSOK</t>
  </si>
  <si>
    <t>J62904234Q</t>
  </si>
  <si>
    <t>FSHATI KUSARTH</t>
  </si>
  <si>
    <t>PRANE UNAZES STACIONI TRENIT ELBASAN</t>
  </si>
  <si>
    <t>Te ardhurat dhe shpenzimet nga interesat e KREDIVE</t>
  </si>
  <si>
    <t>TOTALI</t>
  </si>
  <si>
    <t>Instalime teknike e paisje</t>
  </si>
  <si>
    <t>Mjete transporti</t>
  </si>
  <si>
    <t>Paisje te ndryshme</t>
  </si>
  <si>
    <t>PASQYRA E LLOGARITJES SE AMORTIZIMIT TE AKTIVEVE PER VITIN 2010</t>
  </si>
  <si>
    <t>AMORTIZIMI I 
AKUMULUAR 
DERI NE 1 JANAR 2010</t>
  </si>
  <si>
    <t>AMORTIZIMI I 
LLGARITUR 
31 DHJETOR 2010</t>
  </si>
  <si>
    <t>GJITHSEJ 
AMORTIZIMI 
31 DHJETOR/2010</t>
  </si>
  <si>
    <t>VLERA E MBETUR ME 1 JANAR 2010</t>
  </si>
  <si>
    <t>VLERA E MBETUR 31 DHJETOR 2010</t>
  </si>
  <si>
    <t>Te ardhura te tjera( shitje produkti + komisjone)</t>
  </si>
  <si>
    <t>Te pacaktuara</t>
  </si>
  <si>
    <t>Pozicioni me 31 dhjetor 2010</t>
  </si>
  <si>
    <t>Marsok sh.p.k</t>
  </si>
  <si>
    <t>Elbasan</t>
  </si>
  <si>
    <t>nr</t>
  </si>
  <si>
    <t>artikulli</t>
  </si>
  <si>
    <t>njesia matjes</t>
  </si>
  <si>
    <t>sasi</t>
  </si>
  <si>
    <t>cmimi</t>
  </si>
  <si>
    <t xml:space="preserve">vlera </t>
  </si>
  <si>
    <t>gazoil</t>
  </si>
  <si>
    <t>litra</t>
  </si>
  <si>
    <t>benzol</t>
  </si>
  <si>
    <t>Oriz</t>
  </si>
  <si>
    <t>kg</t>
  </si>
  <si>
    <t>Amstel</t>
  </si>
  <si>
    <t>cope</t>
  </si>
  <si>
    <t>Kripe</t>
  </si>
  <si>
    <t>Sheqer pako</t>
  </si>
  <si>
    <t>Piper</t>
  </si>
  <si>
    <t>Amstel kanace</t>
  </si>
  <si>
    <t>Glina e madhe</t>
  </si>
  <si>
    <t>Oriz grejn</t>
  </si>
  <si>
    <t>pako</t>
  </si>
  <si>
    <t>Peroni shishe</t>
  </si>
  <si>
    <t>San benedeto 1.5l</t>
  </si>
  <si>
    <t>San benedeto 50cl*12</t>
  </si>
  <si>
    <t>Uje trebehina 0.5l</t>
  </si>
  <si>
    <t>Uje trebeshina 0.5l me gaz</t>
  </si>
  <si>
    <t>Lemon soda 33cl*24</t>
  </si>
  <si>
    <t>Birre shishe 0.5</t>
  </si>
  <si>
    <t>Birre bojnde</t>
  </si>
  <si>
    <t>Leng frutash 0.25</t>
  </si>
  <si>
    <t>Leng frutash 12</t>
  </si>
  <si>
    <t>Birre kanace 0.5</t>
  </si>
  <si>
    <t>Kafe e bluar</t>
  </si>
  <si>
    <t xml:space="preserve">ADMINISTRATORI </t>
  </si>
  <si>
    <t xml:space="preserve">PULLUMB QOSJA </t>
  </si>
  <si>
    <t>te tjera materiale e mallrra</t>
  </si>
  <si>
    <t>Emertimi</t>
  </si>
  <si>
    <t>Sasia</t>
  </si>
  <si>
    <t>Shtesa</t>
  </si>
  <si>
    <t>Pakesime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</si>
  <si>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</si>
  <si>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</si>
  <si>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</si>
  <si>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</si>
  <si>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</si>
  <si>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</si>
  <si>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</si>
  <si>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</si>
  <si>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</si>
  <si>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</si>
  <si>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</si>
  <si>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</si>
  <si>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</si>
  <si>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</si>
  <si>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</si>
  <si>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</si>
  <si>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</si>
  <si>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</si>
  <si>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</si>
  <si>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</si>
  <si>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</si>
  <si>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</si>
  <si>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</si>
  <si>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</si>
  <si>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</si>
  <si>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</si>
  <si>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</si>
  <si>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</si>
  <si>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</si>
  <si>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</si>
  <si>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</si>
  <si>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</si>
  <si>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</si>
  <si>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</si>
  <si>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</si>
  <si>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</si>
  <si>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</si>
  <si>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</si>
  <si>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</si>
  <si>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</si>
  <si>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</si>
  <si>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</si>
  <si>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</si>
  <si>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</si>
  <si>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</si>
  <si>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</si>
  <si>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</si>
  <si>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</si>
  <si>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</si>
  <si>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</si>
  <si>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</si>
  <si>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</si>
  <si>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</si>
  <si>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</si>
  <si>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</si>
  <si>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</si>
  <si>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</si>
  <si>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</si>
  <si>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</si>
  <si>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</si>
  <si>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</si>
  <si>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</si>
  <si>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</si>
  <si>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</si>
  <si>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</si>
  <si>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</si>
  <si>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</si>
  <si>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</si>
  <si>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</si>
  <si>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</si>
  <si>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</si>
  <si>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</si>
  <si>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</si>
  <si>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</si>
  <si>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</si>
  <si>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</si>
  <si>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</si>
  <si>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</si>
  <si>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</si>
  <si>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</si>
  <si>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</si>
  <si>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</si>
  <si>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</si>
  <si>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</si>
  <si>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</si>
  <si>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</si>
  <si>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</si>
  <si>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</si>
  <si>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</si>
  <si>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</si>
  <si>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</si>
  <si>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</si>
  <si>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</si>
  <si>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</si>
  <si>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</si>
  <si>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</si>
  <si>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</si>
  <si>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</si>
  <si>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</si>
  <si>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</si>
  <si>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</si>
  <si>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</si>
  <si>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</si>
  <si>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</si>
  <si>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</si>
  <si>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</si>
  <si>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</si>
  <si>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</si>
  <si>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</si>
  <si>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</si>
  <si>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</si>
  <si>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</si>
  <si>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</si>
  <si>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</si>
  <si>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</si>
  <si>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</si>
  <si>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</si>
  <si>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</si>
  <si>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</si>
  <si>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</si>
  <si>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</si>
  <si>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</si>
  <si>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</si>
  <si>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</si>
  <si>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</si>
  <si>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</si>
  <si>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</si>
  <si>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</si>
  <si>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</si>
  <si>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</si>
  <si>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</si>
  <si>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</si>
  <si>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</si>
  <si>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</si>
  <si>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</si>
  <si>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</si>
  <si>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</si>
  <si>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</si>
  <si>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</si>
  <si>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</si>
  <si>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</si>
  <si>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</si>
  <si>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</si>
  <si>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</si>
  <si>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</si>
  <si>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</si>
  <si>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</si>
  <si>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2011:</t>
  </si>
  <si>
    <t>Nr. I te punesuarve</t>
  </si>
  <si>
    <t>Me page nga 30.001 deri  ne 66.500 leke</t>
  </si>
  <si>
    <t>ADMINISTRATORI</t>
  </si>
  <si>
    <t>PULLUMB QOSJA</t>
  </si>
  <si>
    <t>Viti   2011</t>
  </si>
  <si>
    <t>01.01.2011</t>
  </si>
  <si>
    <t>31.12.2011</t>
  </si>
  <si>
    <t>Pasqyrat    Financiare    te    Vitit   2011</t>
  </si>
  <si>
    <t>Pasqyra   e   te   Ardhurave   dhe   Shpenzimeve     2011</t>
  </si>
  <si>
    <t>Periudha :01/01/2011--31/12/2011</t>
  </si>
  <si>
    <t>Aktivet Afatgjata Materiale  me vlere fillestare   2011</t>
  </si>
  <si>
    <t>Amortizimi Aktiveve Afatgjata Materiale   2011</t>
  </si>
  <si>
    <t>Vlera Kontabel Neto e Aktiveve Afatgjata Materiale  2011</t>
  </si>
  <si>
    <t>Gjendje
01/01/2011</t>
  </si>
  <si>
    <t>Gjendje
31/12/2011</t>
  </si>
  <si>
    <t>Gjendje
31/12//2011</t>
  </si>
  <si>
    <t>Viti 2011</t>
  </si>
  <si>
    <t>Tatim mbi fitimin(798128,2592)</t>
  </si>
  <si>
    <t>Shpenzime te jashtezakonshme(shpenz pazbriteshme)</t>
  </si>
  <si>
    <t>Fitimi (humbja)   kontabel</t>
  </si>
  <si>
    <t>PERIUDHA PARAARDHESE 2010</t>
  </si>
  <si>
    <t>PERIUDHA RAPORTUESE 2011</t>
  </si>
  <si>
    <t>Pozicioni me 31 dhjetor 2011</t>
  </si>
  <si>
    <t>Me page deri ne 20.000 leke</t>
  </si>
  <si>
    <t>Me page nga 20.001 deri ne 30.000 leke</t>
  </si>
  <si>
    <t>Me page nga 66.501 deri ne 87.700 leke</t>
  </si>
  <si>
    <t>Me page me te larte se 87.700 leke</t>
  </si>
  <si>
    <t>Gaz</t>
  </si>
  <si>
    <t xml:space="preserve">                          Inventari I  mallrave  me 31.12.2011</t>
  </si>
  <si>
    <r>
      <t xml:space="preserve"> </t>
    </r>
    <r>
      <rPr>
        <sz val="11"/>
        <rFont val="Tahoma"/>
        <family val="2"/>
      </rPr>
      <t>Ndryshimet e gjëndjeve të Mallrave (+/-)</t>
    </r>
  </si>
  <si>
    <r>
      <t xml:space="preserve"> </t>
    </r>
    <r>
      <rPr>
        <sz val="11"/>
        <rFont val="Tahoma"/>
        <family val="2"/>
      </rPr>
      <t>Pagat e personelit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</si>
</sst>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.000"/>
    <numFmt numFmtId="182" formatCode="#,##0.0000"/>
    <numFmt numFmtId="183" formatCode="_(* #,##0_);_(* \(#,##0\);_(* &quot;-&quot;??_);_(@_)"/>
    <numFmt numFmtId="184" formatCode="#,##0.00_);\-#,##0.00"/>
    <numFmt numFmtId="185" formatCode="_-* #,##0.0_L_e_k_-;\-* #,##0.0_L_e_k_-;_-* &quot;-&quot;??_L_e_k_-;_-@_-"/>
    <numFmt numFmtId="186" formatCode="_-* #,##0_L_e_k_-;\-* #,##0_L_e_k_-;_-* &quot;-&quot;??_L_e_k_-;_-@_-"/>
    <numFmt numFmtId="187" formatCode="#,##0.000000000"/>
  </numFmts>
  <fonts count="9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4"/>
      <name val="Bernard MT Condensed"/>
      <family val="1"/>
    </font>
    <font>
      <i/>
      <sz val="9"/>
      <name val="Bernard MT Condensed"/>
      <family val="1"/>
    </font>
    <font>
      <i/>
      <u val="single"/>
      <sz val="14"/>
      <name val="Bernard MT Condensed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u val="single"/>
      <sz val="11"/>
      <name val="Times New Roman"/>
      <family val="1"/>
    </font>
    <font>
      <sz val="9.1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sz val="13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2"/>
      <name val="Tahoma"/>
      <family val="2"/>
    </font>
    <font>
      <b/>
      <i/>
      <sz val="13"/>
      <name val="Tahoma"/>
      <family val="2"/>
    </font>
    <font>
      <b/>
      <i/>
      <sz val="12"/>
      <name val="Tahoma"/>
      <family val="2"/>
    </font>
    <font>
      <sz val="10"/>
      <name val="Arial CE"/>
      <family val="0"/>
    </font>
    <font>
      <i/>
      <sz val="12"/>
      <name val="Tahoma"/>
      <family val="2"/>
    </font>
    <font>
      <b/>
      <i/>
      <sz val="12.5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ahoma"/>
      <family val="2"/>
    </font>
    <font>
      <b/>
      <i/>
      <sz val="11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ahoma"/>
      <family val="2"/>
    </font>
    <font>
      <b/>
      <i/>
      <sz val="11"/>
      <color rgb="FF00B05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2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medium">
        <color indexed="48"/>
      </left>
      <right style="dashed">
        <color indexed="48"/>
      </right>
      <top style="dashed">
        <color indexed="48"/>
      </top>
      <bottom style="dashed">
        <color indexed="48"/>
      </bottom>
    </border>
    <border>
      <left style="dashed">
        <color indexed="48"/>
      </left>
      <right style="dashed">
        <color indexed="48"/>
      </right>
      <top style="dashed">
        <color indexed="48"/>
      </top>
      <bottom style="dashed">
        <color indexed="48"/>
      </bottom>
    </border>
    <border>
      <left style="dashed">
        <color indexed="48"/>
      </left>
      <right style="medium">
        <color indexed="48"/>
      </right>
      <top style="dashed">
        <color indexed="48"/>
      </top>
      <bottom style="dashed">
        <color indexed="48"/>
      </bottom>
    </border>
    <border>
      <left style="medium">
        <color indexed="48"/>
      </left>
      <right style="dashed">
        <color indexed="48"/>
      </right>
      <top style="dashed">
        <color indexed="48"/>
      </top>
      <bottom style="medium">
        <color indexed="48"/>
      </bottom>
    </border>
    <border>
      <left style="dashed">
        <color indexed="48"/>
      </left>
      <right style="dashed">
        <color indexed="48"/>
      </right>
      <top style="dashed">
        <color indexed="48"/>
      </top>
      <bottom style="medium">
        <color indexed="48"/>
      </bottom>
    </border>
    <border>
      <left style="medium">
        <color indexed="48"/>
      </left>
      <right style="thin"/>
      <top style="medium">
        <color indexed="48"/>
      </top>
      <bottom style="medium">
        <color indexed="48"/>
      </bottom>
    </border>
    <border>
      <left style="thin"/>
      <right style="thin"/>
      <top style="medium">
        <color indexed="48"/>
      </top>
      <bottom style="medium">
        <color indexed="48"/>
      </bottom>
    </border>
    <border>
      <left style="thin"/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dashed">
        <color indexed="40"/>
      </right>
      <top style="dashed">
        <color indexed="40"/>
      </top>
      <bottom style="dashed">
        <color indexed="40"/>
      </bottom>
    </border>
    <border>
      <left style="dashed">
        <color indexed="40"/>
      </left>
      <right style="dashed">
        <color indexed="40"/>
      </right>
      <top style="dashed">
        <color indexed="40"/>
      </top>
      <bottom style="dashed">
        <color indexed="40"/>
      </bottom>
    </border>
    <border>
      <left style="dashed">
        <color indexed="40"/>
      </left>
      <right style="medium">
        <color indexed="48"/>
      </right>
      <top style="dashed">
        <color indexed="40"/>
      </top>
      <bottom style="dashed">
        <color indexed="40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indexed="48"/>
      </left>
      <right style="dashed">
        <color indexed="48"/>
      </right>
      <top style="thick">
        <color indexed="48"/>
      </top>
      <bottom style="dashed">
        <color indexed="48"/>
      </bottom>
    </border>
    <border>
      <left style="dashed">
        <color indexed="48"/>
      </left>
      <right style="dashed">
        <color indexed="48"/>
      </right>
      <top style="thick">
        <color indexed="48"/>
      </top>
      <bottom style="dashed">
        <color indexed="48"/>
      </bottom>
    </border>
    <border>
      <left style="dashed">
        <color indexed="48"/>
      </left>
      <right style="thick">
        <color indexed="48"/>
      </right>
      <top style="thick">
        <color indexed="48"/>
      </top>
      <bottom style="dashed">
        <color indexed="48"/>
      </bottom>
    </border>
    <border>
      <left style="thick">
        <color indexed="48"/>
      </left>
      <right style="dashed">
        <color indexed="48"/>
      </right>
      <top style="dashed">
        <color indexed="48"/>
      </top>
      <bottom style="dashed">
        <color indexed="48"/>
      </bottom>
    </border>
    <border>
      <left style="dashed">
        <color indexed="48"/>
      </left>
      <right style="thick">
        <color indexed="48"/>
      </right>
      <top style="dashed">
        <color indexed="48"/>
      </top>
      <bottom style="dashed">
        <color indexed="48"/>
      </bottom>
    </border>
    <border>
      <left style="thick">
        <color indexed="48"/>
      </left>
      <right style="dashed">
        <color indexed="48"/>
      </right>
      <top style="dashed">
        <color indexed="48"/>
      </top>
      <bottom style="thick">
        <color indexed="48"/>
      </bottom>
    </border>
    <border>
      <left style="dashed">
        <color indexed="48"/>
      </left>
      <right style="dashed">
        <color indexed="48"/>
      </right>
      <top style="dashed">
        <color indexed="48"/>
      </top>
      <bottom style="thick">
        <color indexed="48"/>
      </bottom>
    </border>
    <border>
      <left style="dashed">
        <color indexed="48"/>
      </left>
      <right style="thick">
        <color indexed="48"/>
      </right>
      <top style="dashed">
        <color indexed="48"/>
      </top>
      <bottom style="thick">
        <color indexed="4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48"/>
      </left>
      <right style="dashed">
        <color indexed="40"/>
      </right>
      <top style="dashed">
        <color indexed="40"/>
      </top>
      <bottom style="medium">
        <color indexed="48"/>
      </bottom>
    </border>
    <border>
      <left style="dashed">
        <color indexed="40"/>
      </left>
      <right style="dashed">
        <color indexed="40"/>
      </right>
      <top style="dashed">
        <color indexed="40"/>
      </top>
      <bottom style="medium">
        <color indexed="48"/>
      </bottom>
    </border>
    <border>
      <left style="dashed">
        <color indexed="40"/>
      </left>
      <right style="medium">
        <color indexed="48"/>
      </right>
      <top style="dashed">
        <color indexed="40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medium"/>
      <top>
        <color indexed="63"/>
      </top>
      <bottom style="thin">
        <color rgb="FF0070C0"/>
      </bottom>
    </border>
    <border>
      <left style="medium"/>
      <right>
        <color indexed="63"/>
      </right>
      <top style="thin">
        <color rgb="FF0070C0"/>
      </top>
      <bottom style="thin"/>
    </border>
    <border>
      <left>
        <color indexed="63"/>
      </left>
      <right>
        <color indexed="63"/>
      </right>
      <top style="thin">
        <color rgb="FF0070C0"/>
      </top>
      <bottom style="thin"/>
    </border>
    <border>
      <left>
        <color indexed="63"/>
      </left>
      <right style="medium"/>
      <top style="thin">
        <color rgb="FF0070C0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medium">
        <color indexed="48"/>
      </left>
      <right style="dashed">
        <color indexed="48"/>
      </right>
      <top style="medium">
        <color indexed="48"/>
      </top>
      <bottom style="dashed">
        <color indexed="48"/>
      </bottom>
    </border>
    <border>
      <left style="dashed">
        <color indexed="48"/>
      </left>
      <right style="dashed">
        <color indexed="48"/>
      </right>
      <top style="medium">
        <color indexed="48"/>
      </top>
      <bottom style="dashed">
        <color indexed="48"/>
      </bottom>
    </border>
    <border>
      <left style="dashed">
        <color indexed="48"/>
      </left>
      <right style="dashed">
        <color indexed="48"/>
      </right>
      <top style="medium">
        <color indexed="48"/>
      </top>
      <bottom>
        <color indexed="63"/>
      </bottom>
    </border>
    <border>
      <left style="dashed">
        <color indexed="48"/>
      </left>
      <right style="dashed">
        <color indexed="48"/>
      </right>
      <top>
        <color indexed="63"/>
      </top>
      <bottom style="dashed">
        <color indexed="48"/>
      </bottom>
    </border>
    <border>
      <left style="dashed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dashed">
        <color indexed="48"/>
      </left>
      <right style="medium">
        <color indexed="48"/>
      </right>
      <top>
        <color indexed="63"/>
      </top>
      <bottom style="dashed">
        <color indexed="48"/>
      </bottom>
    </border>
    <border>
      <left style="medium">
        <color indexed="48"/>
      </left>
      <right style="dashed">
        <color indexed="40"/>
      </right>
      <top style="medium">
        <color indexed="48"/>
      </top>
      <bottom style="dashed">
        <color indexed="40"/>
      </bottom>
    </border>
    <border>
      <left style="dashed">
        <color indexed="40"/>
      </left>
      <right style="dashed">
        <color indexed="40"/>
      </right>
      <top style="medium">
        <color indexed="48"/>
      </top>
      <bottom style="dashed">
        <color indexed="40"/>
      </bottom>
    </border>
    <border>
      <left style="dashed">
        <color indexed="40"/>
      </left>
      <right style="medium">
        <color indexed="48"/>
      </right>
      <top style="medium">
        <color indexed="48"/>
      </top>
      <bottom style="dashed">
        <color indexed="40"/>
      </bottom>
    </border>
    <border>
      <left style="dashed">
        <color indexed="40"/>
      </left>
      <right>
        <color indexed="63"/>
      </right>
      <top style="dashed">
        <color indexed="40"/>
      </top>
      <bottom style="dashed">
        <color indexed="40"/>
      </bottom>
    </border>
    <border>
      <left>
        <color indexed="63"/>
      </left>
      <right>
        <color indexed="63"/>
      </right>
      <top style="dashed">
        <color indexed="40"/>
      </top>
      <bottom style="dashed">
        <color indexed="40"/>
      </bottom>
    </border>
    <border>
      <left>
        <color indexed="63"/>
      </left>
      <right style="dashed">
        <color indexed="40"/>
      </right>
      <top style="dashed">
        <color indexed="40"/>
      </top>
      <bottom style="dashed">
        <color indexed="4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16" fillId="0" borderId="0" xfId="61" applyFont="1">
      <alignment/>
      <protection/>
    </xf>
    <xf numFmtId="4" fontId="16" fillId="0" borderId="0" xfId="61" applyNumberFormat="1" applyFont="1">
      <alignment/>
      <protection/>
    </xf>
    <xf numFmtId="43" fontId="16" fillId="0" borderId="0" xfId="42" applyNumberFormat="1" applyFont="1" applyAlignment="1">
      <alignment/>
    </xf>
    <xf numFmtId="0" fontId="17" fillId="0" borderId="0" xfId="58" applyFont="1" applyAlignment="1">
      <alignment horizontal="center" vertical="justify"/>
      <protection/>
    </xf>
    <xf numFmtId="0" fontId="17" fillId="0" borderId="0" xfId="63" applyFont="1">
      <alignment/>
      <protection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4" fillId="0" borderId="2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13" xfId="63" applyFont="1" applyBorder="1" applyAlignment="1">
      <alignment horizont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2" fillId="0" borderId="27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22" fillId="0" borderId="28" xfId="0" applyFont="1" applyBorder="1" applyAlignment="1">
      <alignment/>
    </xf>
    <xf numFmtId="0" fontId="22" fillId="0" borderId="13" xfId="61" applyFont="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wrapText="1"/>
      <protection/>
    </xf>
    <xf numFmtId="0" fontId="29" fillId="0" borderId="13" xfId="61" applyFont="1" applyBorder="1">
      <alignment/>
      <protection/>
    </xf>
    <xf numFmtId="0" fontId="31" fillId="0" borderId="13" xfId="61" applyFont="1" applyBorder="1">
      <alignment/>
      <protection/>
    </xf>
    <xf numFmtId="0" fontId="29" fillId="0" borderId="13" xfId="61" applyFont="1" applyBorder="1" applyAlignment="1">
      <alignment horizontal="left" vertical="distributed"/>
      <protection/>
    </xf>
    <xf numFmtId="0" fontId="22" fillId="0" borderId="13" xfId="61" applyFont="1" applyBorder="1">
      <alignment/>
      <protection/>
    </xf>
    <xf numFmtId="0" fontId="22" fillId="0" borderId="13" xfId="61" applyFont="1" applyFill="1" applyBorder="1">
      <alignment/>
      <protection/>
    </xf>
    <xf numFmtId="3" fontId="3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0" fontId="21" fillId="0" borderId="29" xfId="58" applyFont="1" applyBorder="1" applyAlignment="1">
      <alignment horizontal="left" vertical="justify"/>
      <protection/>
    </xf>
    <xf numFmtId="0" fontId="17" fillId="0" borderId="30" xfId="58" applyFont="1" applyBorder="1" applyAlignment="1">
      <alignment horizontal="left" vertical="justify"/>
      <protection/>
    </xf>
    <xf numFmtId="0" fontId="21" fillId="0" borderId="30" xfId="58" applyFont="1" applyBorder="1" applyAlignment="1">
      <alignment horizontal="left" vertical="justify"/>
      <protection/>
    </xf>
    <xf numFmtId="0" fontId="21" fillId="0" borderId="31" xfId="58" applyFont="1" applyBorder="1" applyAlignment="1">
      <alignment horizontal="left" vertical="justify"/>
      <protection/>
    </xf>
    <xf numFmtId="0" fontId="21" fillId="0" borderId="32" xfId="58" applyFont="1" applyBorder="1" applyAlignment="1">
      <alignment horizontal="center" vertical="justify"/>
      <protection/>
    </xf>
    <xf numFmtId="0" fontId="21" fillId="0" borderId="33" xfId="58" applyFont="1" applyBorder="1" applyAlignment="1">
      <alignment horizontal="center" vertical="justify"/>
      <protection/>
    </xf>
    <xf numFmtId="0" fontId="21" fillId="0" borderId="34" xfId="58" applyFont="1" applyBorder="1" applyAlignment="1">
      <alignment horizontal="center" vertical="justify"/>
      <protection/>
    </xf>
    <xf numFmtId="3" fontId="20" fillId="0" borderId="13" xfId="60" applyNumberFormat="1" applyFont="1" applyBorder="1" applyAlignment="1">
      <alignment horizontal="right" vertical="center"/>
      <protection/>
    </xf>
    <xf numFmtId="3" fontId="19" fillId="0" borderId="13" xfId="60" applyNumberFormat="1" applyFont="1" applyBorder="1" applyAlignment="1">
      <alignment horizontal="right" vertical="center"/>
      <protection/>
    </xf>
    <xf numFmtId="0" fontId="17" fillId="0" borderId="13" xfId="63" applyFont="1" applyBorder="1" applyAlignment="1">
      <alignment horizontal="center"/>
      <protection/>
    </xf>
    <xf numFmtId="0" fontId="17" fillId="0" borderId="13" xfId="63" applyFont="1" applyBorder="1">
      <alignment/>
      <protection/>
    </xf>
    <xf numFmtId="0" fontId="21" fillId="0" borderId="0" xfId="58" applyFont="1" applyBorder="1" applyAlignment="1">
      <alignment vertical="center"/>
      <protection/>
    </xf>
    <xf numFmtId="14" fontId="2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12" fillId="0" borderId="27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0" fontId="12" fillId="0" borderId="13" xfId="0" applyFont="1" applyBorder="1" applyAlignment="1">
      <alignment/>
    </xf>
    <xf numFmtId="1" fontId="12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16" xfId="0" applyNumberFormat="1" applyFont="1" applyBorder="1" applyAlignment="1">
      <alignment horizontal="center" vertical="center"/>
    </xf>
    <xf numFmtId="3" fontId="22" fillId="0" borderId="13" xfId="61" applyNumberFormat="1" applyFont="1" applyBorder="1" applyAlignment="1">
      <alignment horizontal="center"/>
      <protection/>
    </xf>
    <xf numFmtId="3" fontId="29" fillId="0" borderId="13" xfId="61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1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3" fontId="0" fillId="0" borderId="13" xfId="0" applyNumberFormat="1" applyBorder="1" applyAlignment="1">
      <alignment/>
    </xf>
    <xf numFmtId="0" fontId="32" fillId="0" borderId="13" xfId="0" applyFont="1" applyBorder="1" applyAlignment="1">
      <alignment horizontal="left" vertical="center"/>
    </xf>
    <xf numFmtId="0" fontId="32" fillId="0" borderId="13" xfId="0" applyFont="1" applyBorder="1" applyAlignment="1">
      <alignment vertical="center"/>
    </xf>
    <xf numFmtId="184" fontId="32" fillId="0" borderId="13" xfId="0" applyNumberFormat="1" applyFont="1" applyBorder="1" applyAlignment="1">
      <alignment horizontal="right" vertical="center"/>
    </xf>
    <xf numFmtId="0" fontId="32" fillId="0" borderId="13" xfId="58" applyFont="1" applyBorder="1" applyAlignment="1">
      <alignment horizontal="left" vertical="center"/>
      <protection/>
    </xf>
    <xf numFmtId="0" fontId="32" fillId="0" borderId="13" xfId="58" applyFont="1" applyBorder="1" applyAlignment="1">
      <alignment vertical="center"/>
      <protection/>
    </xf>
    <xf numFmtId="184" fontId="32" fillId="0" borderId="13" xfId="58" applyNumberFormat="1" applyFont="1" applyBorder="1" applyAlignment="1">
      <alignment horizontal="right" vertic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32" fillId="0" borderId="13" xfId="0" applyNumberFormat="1" applyFont="1" applyFill="1" applyBorder="1" applyAlignment="1" applyProtection="1">
      <alignment horizontal="left" vertical="center"/>
      <protection/>
    </xf>
    <xf numFmtId="0" fontId="89" fillId="0" borderId="13" xfId="0" applyFont="1" applyBorder="1" applyAlignment="1">
      <alignment/>
    </xf>
    <xf numFmtId="3" fontId="89" fillId="0" borderId="13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35" xfId="0" applyFont="1" applyBorder="1" applyAlignment="1">
      <alignment horizontal="center"/>
    </xf>
    <xf numFmtId="0" fontId="39" fillId="0" borderId="36" xfId="0" applyFont="1" applyBorder="1" applyAlignment="1">
      <alignment/>
    </xf>
    <xf numFmtId="0" fontId="35" fillId="0" borderId="36" xfId="0" applyFont="1" applyBorder="1" applyAlignment="1">
      <alignment horizontal="center"/>
    </xf>
    <xf numFmtId="3" fontId="35" fillId="0" borderId="36" xfId="44" applyNumberFormat="1" applyFont="1" applyBorder="1" applyAlignment="1">
      <alignment/>
    </xf>
    <xf numFmtId="3" fontId="35" fillId="0" borderId="37" xfId="44" applyNumberFormat="1" applyFont="1" applyBorder="1" applyAlignment="1">
      <alignment/>
    </xf>
    <xf numFmtId="0" fontId="37" fillId="0" borderId="36" xfId="0" applyFont="1" applyBorder="1" applyAlignment="1">
      <alignment/>
    </xf>
    <xf numFmtId="0" fontId="35" fillId="0" borderId="38" xfId="0" applyFont="1" applyBorder="1" applyAlignment="1">
      <alignment horizontal="center"/>
    </xf>
    <xf numFmtId="0" fontId="39" fillId="0" borderId="39" xfId="0" applyFont="1" applyBorder="1" applyAlignment="1">
      <alignment/>
    </xf>
    <xf numFmtId="0" fontId="35" fillId="0" borderId="39" xfId="0" applyFont="1" applyBorder="1" applyAlignment="1">
      <alignment horizontal="center"/>
    </xf>
    <xf numFmtId="3" fontId="35" fillId="0" borderId="39" xfId="44" applyNumberFormat="1" applyFont="1" applyBorder="1" applyAlignment="1">
      <alignment/>
    </xf>
    <xf numFmtId="0" fontId="37" fillId="33" borderId="40" xfId="0" applyFont="1" applyFill="1" applyBorder="1" applyAlignment="1">
      <alignment vertical="center"/>
    </xf>
    <xf numFmtId="0" fontId="40" fillId="33" borderId="41" xfId="0" applyFont="1" applyFill="1" applyBorder="1" applyAlignment="1">
      <alignment vertical="center"/>
    </xf>
    <xf numFmtId="0" fontId="40" fillId="33" borderId="41" xfId="0" applyFont="1" applyFill="1" applyBorder="1" applyAlignment="1">
      <alignment horizontal="center" vertical="center"/>
    </xf>
    <xf numFmtId="3" fontId="40" fillId="33" borderId="41" xfId="44" applyNumberFormat="1" applyFont="1" applyFill="1" applyBorder="1" applyAlignment="1">
      <alignment vertical="center"/>
    </xf>
    <xf numFmtId="3" fontId="40" fillId="33" borderId="42" xfId="44" applyNumberFormat="1" applyFont="1" applyFill="1" applyBorder="1" applyAlignment="1">
      <alignment vertical="center"/>
    </xf>
    <xf numFmtId="1" fontId="35" fillId="0" borderId="36" xfId="0" applyNumberFormat="1" applyFont="1" applyBorder="1" applyAlignment="1">
      <alignment/>
    </xf>
    <xf numFmtId="1" fontId="35" fillId="0" borderId="0" xfId="0" applyNumberFormat="1" applyFon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38" fillId="0" borderId="43" xfId="59" applyFont="1" applyBorder="1" applyAlignment="1">
      <alignment horizontal="center"/>
      <protection/>
    </xf>
    <xf numFmtId="2" fontId="43" fillId="0" borderId="44" xfId="59" applyNumberFormat="1" applyFont="1" applyBorder="1" applyAlignment="1">
      <alignment horizontal="center" wrapText="1"/>
      <protection/>
    </xf>
    <xf numFmtId="0" fontId="38" fillId="0" borderId="44" xfId="59" applyFont="1" applyBorder="1" applyAlignment="1">
      <alignment horizontal="center" vertical="center" wrapText="1"/>
      <protection/>
    </xf>
    <xf numFmtId="0" fontId="38" fillId="0" borderId="45" xfId="59" applyFont="1" applyBorder="1" applyAlignment="1">
      <alignment horizontal="center" vertical="center" wrapText="1"/>
      <protection/>
    </xf>
    <xf numFmtId="0" fontId="38" fillId="0" borderId="44" xfId="59" applyFont="1" applyBorder="1" applyAlignment="1">
      <alignment horizontal="left" wrapText="1"/>
      <protection/>
    </xf>
    <xf numFmtId="0" fontId="38" fillId="0" borderId="44" xfId="59" applyFont="1" applyBorder="1" applyAlignment="1">
      <alignment horizontal="left"/>
      <protection/>
    </xf>
    <xf numFmtId="0" fontId="38" fillId="0" borderId="45" xfId="59" applyFont="1" applyBorder="1" applyAlignment="1">
      <alignment horizontal="left"/>
      <protection/>
    </xf>
    <xf numFmtId="0" fontId="41" fillId="0" borderId="43" xfId="59" applyFont="1" applyBorder="1" applyAlignment="1">
      <alignment horizontal="center"/>
      <protection/>
    </xf>
    <xf numFmtId="0" fontId="41" fillId="0" borderId="44" xfId="59" applyFont="1" applyBorder="1" applyAlignment="1">
      <alignment horizontal="left" wrapText="1"/>
      <protection/>
    </xf>
    <xf numFmtId="0" fontId="45" fillId="0" borderId="44" xfId="59" applyFont="1" applyBorder="1" applyAlignment="1">
      <alignment horizontal="left" wrapText="1"/>
      <protection/>
    </xf>
    <xf numFmtId="0" fontId="38" fillId="0" borderId="43" xfId="59" applyFont="1" applyBorder="1" applyAlignment="1">
      <alignment horizontal="center" vertical="center"/>
      <protection/>
    </xf>
    <xf numFmtId="0" fontId="41" fillId="0" borderId="44" xfId="59" applyFont="1" applyBorder="1" applyAlignment="1">
      <alignment horizontal="center" wrapText="1"/>
      <protection/>
    </xf>
    <xf numFmtId="0" fontId="43" fillId="0" borderId="44" xfId="59" applyFont="1" applyBorder="1" applyAlignment="1">
      <alignment horizontal="left" wrapText="1"/>
      <protection/>
    </xf>
    <xf numFmtId="0" fontId="38" fillId="0" borderId="44" xfId="0" applyFont="1" applyBorder="1" applyAlignment="1">
      <alignment horizontal="left"/>
    </xf>
    <xf numFmtId="0" fontId="38" fillId="0" borderId="44" xfId="0" applyFont="1" applyBorder="1" applyAlignment="1">
      <alignment/>
    </xf>
    <xf numFmtId="0" fontId="41" fillId="0" borderId="44" xfId="0" applyFont="1" applyBorder="1" applyAlignment="1">
      <alignment horizontal="left"/>
    </xf>
    <xf numFmtId="3" fontId="46" fillId="34" borderId="46" xfId="0" applyNumberFormat="1" applyFont="1" applyFill="1" applyBorder="1" applyAlignment="1">
      <alignment/>
    </xf>
    <xf numFmtId="3" fontId="48" fillId="0" borderId="36" xfId="44" applyNumberFormat="1" applyFont="1" applyBorder="1" applyAlignment="1">
      <alignment/>
    </xf>
    <xf numFmtId="3" fontId="48" fillId="0" borderId="39" xfId="44" applyNumberFormat="1" applyFont="1" applyBorder="1" applyAlignment="1">
      <alignment/>
    </xf>
    <xf numFmtId="3" fontId="49" fillId="33" borderId="41" xfId="44" applyNumberFormat="1" applyFont="1" applyFill="1" applyBorder="1" applyAlignment="1">
      <alignment vertical="center"/>
    </xf>
    <xf numFmtId="3" fontId="50" fillId="34" borderId="4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19" fillId="0" borderId="0" xfId="62" applyFont="1" applyBorder="1" applyAlignment="1">
      <alignment vertical="center"/>
      <protection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6" fillId="0" borderId="19" xfId="61" applyFont="1" applyBorder="1">
      <alignment/>
      <protection/>
    </xf>
    <xf numFmtId="0" fontId="29" fillId="0" borderId="47" xfId="61" applyFont="1" applyBorder="1">
      <alignment/>
      <protection/>
    </xf>
    <xf numFmtId="0" fontId="22" fillId="0" borderId="14" xfId="61" applyFont="1" applyBorder="1" applyAlignment="1">
      <alignment horizontal="center" vertical="center"/>
      <protection/>
    </xf>
    <xf numFmtId="0" fontId="30" fillId="0" borderId="27" xfId="0" applyFont="1" applyBorder="1" applyAlignment="1">
      <alignment horizontal="center" wrapText="1"/>
    </xf>
    <xf numFmtId="0" fontId="29" fillId="0" borderId="14" xfId="61" applyFont="1" applyBorder="1">
      <alignment/>
      <protection/>
    </xf>
    <xf numFmtId="0" fontId="29" fillId="0" borderId="15" xfId="61" applyFont="1" applyBorder="1">
      <alignment/>
      <protection/>
    </xf>
    <xf numFmtId="0" fontId="22" fillId="0" borderId="16" xfId="61" applyFont="1" applyFill="1" applyBorder="1">
      <alignment/>
      <protection/>
    </xf>
    <xf numFmtId="3" fontId="22" fillId="0" borderId="16" xfId="61" applyNumberFormat="1" applyFont="1" applyBorder="1" applyAlignment="1">
      <alignment horizontal="center"/>
      <protection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Border="1" applyAlignment="1">
      <alignment horizontal="right"/>
    </xf>
    <xf numFmtId="0" fontId="51" fillId="0" borderId="48" xfId="0" applyFont="1" applyBorder="1" applyAlignment="1">
      <alignment/>
    </xf>
    <xf numFmtId="0" fontId="51" fillId="0" borderId="49" xfId="0" applyFont="1" applyBorder="1" applyAlignment="1">
      <alignment/>
    </xf>
    <xf numFmtId="0" fontId="52" fillId="0" borderId="49" xfId="0" applyFont="1" applyBorder="1" applyAlignment="1">
      <alignment/>
    </xf>
    <xf numFmtId="0" fontId="52" fillId="0" borderId="50" xfId="0" applyFont="1" applyBorder="1" applyAlignment="1">
      <alignment/>
    </xf>
    <xf numFmtId="0" fontId="51" fillId="0" borderId="51" xfId="0" applyFont="1" applyBorder="1" applyAlignment="1">
      <alignment/>
    </xf>
    <xf numFmtId="0" fontId="52" fillId="0" borderId="36" xfId="0" applyFont="1" applyBorder="1" applyAlignment="1">
      <alignment/>
    </xf>
    <xf numFmtId="0" fontId="51" fillId="0" borderId="36" xfId="0" applyFont="1" applyBorder="1" applyAlignment="1">
      <alignment/>
    </xf>
    <xf numFmtId="3" fontId="51" fillId="0" borderId="52" xfId="0" applyNumberFormat="1" applyFont="1" applyBorder="1" applyAlignment="1">
      <alignment/>
    </xf>
    <xf numFmtId="0" fontId="51" fillId="0" borderId="52" xfId="0" applyFont="1" applyBorder="1" applyAlignment="1">
      <alignment/>
    </xf>
    <xf numFmtId="0" fontId="52" fillId="0" borderId="51" xfId="0" applyFont="1" applyBorder="1" applyAlignment="1">
      <alignment/>
    </xf>
    <xf numFmtId="0" fontId="52" fillId="0" borderId="52" xfId="0" applyFont="1" applyBorder="1" applyAlignment="1">
      <alignment/>
    </xf>
    <xf numFmtId="0" fontId="51" fillId="0" borderId="36" xfId="0" applyFont="1" applyFill="1" applyBorder="1" applyAlignment="1">
      <alignment/>
    </xf>
    <xf numFmtId="0" fontId="51" fillId="0" borderId="51" xfId="0" applyFont="1" applyFill="1" applyBorder="1" applyAlignment="1">
      <alignment/>
    </xf>
    <xf numFmtId="0" fontId="53" fillId="33" borderId="53" xfId="0" applyFont="1" applyFill="1" applyBorder="1" applyAlignment="1">
      <alignment/>
    </xf>
    <xf numFmtId="0" fontId="53" fillId="33" borderId="54" xfId="0" applyFont="1" applyFill="1" applyBorder="1" applyAlignment="1">
      <alignment/>
    </xf>
    <xf numFmtId="0" fontId="50" fillId="33" borderId="54" xfId="0" applyFont="1" applyFill="1" applyBorder="1" applyAlignment="1">
      <alignment/>
    </xf>
    <xf numFmtId="3" fontId="50" fillId="33" borderId="55" xfId="0" applyNumberFormat="1" applyFont="1" applyFill="1" applyBorder="1" applyAlignment="1">
      <alignment/>
    </xf>
    <xf numFmtId="0" fontId="52" fillId="0" borderId="48" xfId="0" applyFont="1" applyBorder="1" applyAlignment="1">
      <alignment/>
    </xf>
    <xf numFmtId="0" fontId="50" fillId="33" borderId="53" xfId="0" applyFont="1" applyFill="1" applyBorder="1" applyAlignment="1">
      <alignment/>
    </xf>
    <xf numFmtId="0" fontId="50" fillId="33" borderId="55" xfId="0" applyFont="1" applyFill="1" applyBorder="1" applyAlignment="1">
      <alignment/>
    </xf>
    <xf numFmtId="0" fontId="54" fillId="0" borderId="0" xfId="0" applyFont="1" applyAlignment="1">
      <alignment/>
    </xf>
    <xf numFmtId="3" fontId="52" fillId="0" borderId="52" xfId="0" applyNumberFormat="1" applyFont="1" applyBorder="1" applyAlignment="1">
      <alignment/>
    </xf>
    <xf numFmtId="186" fontId="0" fillId="0" borderId="13" xfId="42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180" fontId="0" fillId="0" borderId="13" xfId="0" applyNumberFormat="1" applyFont="1" applyBorder="1" applyAlignment="1">
      <alignment horizontal="left" vertical="center"/>
    </xf>
    <xf numFmtId="3" fontId="12" fillId="0" borderId="56" xfId="0" applyNumberFormat="1" applyFont="1" applyBorder="1" applyAlignment="1">
      <alignment horizontal="center" vertical="center"/>
    </xf>
    <xf numFmtId="3" fontId="12" fillId="0" borderId="57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0" fontId="0" fillId="0" borderId="58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187" fontId="3" fillId="0" borderId="0" xfId="0" applyNumberFormat="1" applyFont="1" applyAlignment="1">
      <alignment/>
    </xf>
    <xf numFmtId="3" fontId="12" fillId="0" borderId="13" xfId="0" applyNumberFormat="1" applyFont="1" applyFill="1" applyBorder="1" applyAlignment="1">
      <alignment horizontal="center" vertical="center"/>
    </xf>
    <xf numFmtId="3" fontId="35" fillId="0" borderId="0" xfId="44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186" fontId="0" fillId="0" borderId="13" xfId="42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43" xfId="59" applyFont="1" applyBorder="1">
      <alignment/>
      <protection/>
    </xf>
    <xf numFmtId="2" fontId="50" fillId="0" borderId="44" xfId="59" applyNumberFormat="1" applyFont="1" applyBorder="1" applyAlignment="1">
      <alignment horizontal="center" wrapText="1"/>
      <protection/>
    </xf>
    <xf numFmtId="0" fontId="52" fillId="0" borderId="44" xfId="59" applyFont="1" applyBorder="1" applyAlignment="1">
      <alignment horizontal="center" vertical="center" wrapText="1"/>
      <protection/>
    </xf>
    <xf numFmtId="0" fontId="52" fillId="0" borderId="45" xfId="59" applyFont="1" applyBorder="1" applyAlignment="1">
      <alignment horizontal="center" vertical="center" wrapText="1"/>
      <protection/>
    </xf>
    <xf numFmtId="0" fontId="52" fillId="0" borderId="43" xfId="59" applyFont="1" applyBorder="1" applyAlignment="1">
      <alignment horizontal="center"/>
      <protection/>
    </xf>
    <xf numFmtId="0" fontId="52" fillId="0" borderId="44" xfId="59" applyFont="1" applyBorder="1" applyAlignment="1">
      <alignment horizontal="left" wrapText="1"/>
      <protection/>
    </xf>
    <xf numFmtId="0" fontId="91" fillId="0" borderId="44" xfId="59" applyFont="1" applyBorder="1" applyAlignment="1">
      <alignment horizontal="left"/>
      <protection/>
    </xf>
    <xf numFmtId="0" fontId="51" fillId="0" borderId="43" xfId="59" applyFont="1" applyBorder="1" applyAlignment="1">
      <alignment horizontal="left"/>
      <protection/>
    </xf>
    <xf numFmtId="0" fontId="51" fillId="0" borderId="44" xfId="64" applyFont="1" applyFill="1" applyBorder="1" applyAlignment="1">
      <alignment horizontal="left" wrapText="1"/>
      <protection/>
    </xf>
    <xf numFmtId="0" fontId="52" fillId="0" borderId="44" xfId="59" applyFont="1" applyBorder="1" applyAlignment="1">
      <alignment horizontal="left"/>
      <protection/>
    </xf>
    <xf numFmtId="0" fontId="51" fillId="0" borderId="44" xfId="59" applyFont="1" applyBorder="1" applyAlignment="1">
      <alignment horizontal="left" wrapText="1"/>
      <protection/>
    </xf>
    <xf numFmtId="0" fontId="51" fillId="0" borderId="43" xfId="59" applyFont="1" applyBorder="1" applyAlignment="1">
      <alignment horizontal="center"/>
      <protection/>
    </xf>
    <xf numFmtId="0" fontId="51" fillId="0" borderId="44" xfId="59" applyFont="1" applyBorder="1" applyAlignment="1">
      <alignment horizontal="left"/>
      <protection/>
    </xf>
    <xf numFmtId="0" fontId="51" fillId="0" borderId="43" xfId="59" applyFont="1" applyFill="1" applyBorder="1" applyAlignment="1">
      <alignment horizontal="center"/>
      <protection/>
    </xf>
    <xf numFmtId="3" fontId="92" fillId="34" borderId="46" xfId="0" applyNumberFormat="1" applyFont="1" applyFill="1" applyBorder="1" applyAlignment="1">
      <alignment/>
    </xf>
    <xf numFmtId="0" fontId="51" fillId="0" borderId="43" xfId="0" applyFont="1" applyBorder="1" applyAlignment="1">
      <alignment/>
    </xf>
    <xf numFmtId="0" fontId="52" fillId="0" borderId="44" xfId="0" applyFont="1" applyBorder="1" applyAlignment="1">
      <alignment/>
    </xf>
    <xf numFmtId="0" fontId="51" fillId="0" borderId="44" xfId="0" applyFont="1" applyBorder="1" applyAlignment="1">
      <alignment/>
    </xf>
    <xf numFmtId="0" fontId="52" fillId="0" borderId="43" xfId="59" applyFont="1" applyBorder="1">
      <alignment/>
      <protection/>
    </xf>
    <xf numFmtId="0" fontId="52" fillId="0" borderId="45" xfId="59" applyFont="1" applyBorder="1" applyAlignment="1">
      <alignment horizontal="left"/>
      <protection/>
    </xf>
    <xf numFmtId="0" fontId="51" fillId="0" borderId="59" xfId="59" applyFont="1" applyBorder="1">
      <alignment/>
      <protection/>
    </xf>
    <xf numFmtId="0" fontId="52" fillId="0" borderId="60" xfId="59" applyFont="1" applyBorder="1" applyAlignment="1">
      <alignment horizontal="left"/>
      <protection/>
    </xf>
    <xf numFmtId="0" fontId="51" fillId="0" borderId="60" xfId="59" applyFont="1" applyBorder="1" applyAlignment="1">
      <alignment horizontal="left"/>
      <protection/>
    </xf>
    <xf numFmtId="0" fontId="52" fillId="0" borderId="61" xfId="59" applyFont="1" applyBorder="1" applyAlignment="1">
      <alignment horizontal="left"/>
      <protection/>
    </xf>
    <xf numFmtId="14" fontId="26" fillId="0" borderId="0" xfId="0" applyNumberFormat="1" applyFont="1" applyBorder="1" applyAlignment="1">
      <alignment horizontal="center"/>
    </xf>
    <xf numFmtId="46" fontId="27" fillId="0" borderId="0" xfId="0" applyNumberFormat="1" applyFont="1" applyBorder="1" applyAlignment="1">
      <alignment horizontal="center"/>
    </xf>
    <xf numFmtId="21" fontId="27" fillId="0" borderId="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9" fillId="0" borderId="70" xfId="62" applyFont="1" applyBorder="1" applyAlignment="1">
      <alignment horizontal="center" vertical="center"/>
      <protection/>
    </xf>
    <xf numFmtId="0" fontId="19" fillId="0" borderId="71" xfId="62" applyFont="1" applyBorder="1" applyAlignment="1">
      <alignment horizontal="center" vertical="center"/>
      <protection/>
    </xf>
    <xf numFmtId="0" fontId="19" fillId="0" borderId="72" xfId="62" applyFont="1" applyBorder="1" applyAlignment="1">
      <alignment horizontal="center" vertical="center"/>
      <protection/>
    </xf>
    <xf numFmtId="0" fontId="28" fillId="0" borderId="73" xfId="62" applyFont="1" applyBorder="1" applyAlignment="1">
      <alignment horizontal="left" vertical="center"/>
      <protection/>
    </xf>
    <xf numFmtId="0" fontId="28" fillId="0" borderId="28" xfId="62" applyFont="1" applyBorder="1" applyAlignment="1">
      <alignment horizontal="left" vertical="center"/>
      <protection/>
    </xf>
    <xf numFmtId="3" fontId="29" fillId="0" borderId="74" xfId="61" applyNumberFormat="1" applyFont="1" applyBorder="1" applyAlignment="1">
      <alignment horizontal="center"/>
      <protection/>
    </xf>
    <xf numFmtId="3" fontId="29" fillId="0" borderId="75" xfId="61" applyNumberFormat="1" applyFont="1" applyBorder="1" applyAlignment="1">
      <alignment horizontal="center"/>
      <protection/>
    </xf>
    <xf numFmtId="0" fontId="21" fillId="0" borderId="13" xfId="58" applyFont="1" applyBorder="1" applyAlignment="1">
      <alignment horizontal="center" vertical="center"/>
      <protection/>
    </xf>
    <xf numFmtId="0" fontId="15" fillId="0" borderId="76" xfId="58" applyFont="1" applyBorder="1" applyAlignment="1">
      <alignment horizontal="center" vertical="center"/>
      <protection/>
    </xf>
    <xf numFmtId="0" fontId="15" fillId="0" borderId="77" xfId="58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21" fillId="0" borderId="13" xfId="63" applyFont="1" applyBorder="1" applyAlignment="1">
      <alignment horizontal="center" wrapText="1"/>
      <protection/>
    </xf>
    <xf numFmtId="0" fontId="0" fillId="0" borderId="74" xfId="0" applyFont="1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15" fillId="0" borderId="0" xfId="63" applyFont="1" applyAlignment="1">
      <alignment horizontal="center"/>
      <protection/>
    </xf>
    <xf numFmtId="0" fontId="22" fillId="0" borderId="0" xfId="63" applyFont="1" applyAlignment="1">
      <alignment horizontal="left" wrapText="1"/>
      <protection/>
    </xf>
    <xf numFmtId="0" fontId="21" fillId="0" borderId="13" xfId="63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36" fillId="0" borderId="0" xfId="62" applyFont="1" applyAlignment="1">
      <alignment horizontal="center" vertical="center"/>
      <protection/>
    </xf>
    <xf numFmtId="0" fontId="37" fillId="0" borderId="78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top" wrapText="1"/>
    </xf>
    <xf numFmtId="0" fontId="47" fillId="0" borderId="81" xfId="0" applyFont="1" applyBorder="1" applyAlignment="1">
      <alignment horizontal="center" vertical="top"/>
    </xf>
    <xf numFmtId="0" fontId="37" fillId="0" borderId="82" xfId="0" applyFont="1" applyBorder="1" applyAlignment="1">
      <alignment horizontal="center" vertical="top" wrapText="1"/>
    </xf>
    <xf numFmtId="0" fontId="37" fillId="0" borderId="83" xfId="0" applyFont="1" applyBorder="1" applyAlignment="1">
      <alignment horizontal="center" vertical="top"/>
    </xf>
    <xf numFmtId="0" fontId="37" fillId="0" borderId="80" xfId="0" applyFont="1" applyBorder="1" applyAlignment="1">
      <alignment horizontal="center" vertical="top" wrapText="1"/>
    </xf>
    <xf numFmtId="0" fontId="37" fillId="0" borderId="81" xfId="0" applyFont="1" applyBorder="1" applyAlignment="1">
      <alignment horizontal="center" vertical="top"/>
    </xf>
    <xf numFmtId="2" fontId="38" fillId="0" borderId="84" xfId="59" applyNumberFormat="1" applyFont="1" applyBorder="1" applyAlignment="1">
      <alignment horizontal="center" wrapText="1"/>
      <protection/>
    </xf>
    <xf numFmtId="2" fontId="38" fillId="0" borderId="85" xfId="59" applyNumberFormat="1" applyFont="1" applyBorder="1" applyAlignment="1">
      <alignment horizontal="center" wrapText="1"/>
      <protection/>
    </xf>
    <xf numFmtId="2" fontId="38" fillId="0" borderId="86" xfId="59" applyNumberFormat="1" applyFont="1" applyBorder="1" applyAlignment="1">
      <alignment horizontal="center" wrapText="1"/>
      <protection/>
    </xf>
    <xf numFmtId="2" fontId="43" fillId="0" borderId="44" xfId="59" applyNumberFormat="1" applyFont="1" applyBorder="1" applyAlignment="1">
      <alignment horizontal="center" wrapText="1"/>
      <protection/>
    </xf>
    <xf numFmtId="0" fontId="38" fillId="0" borderId="44" xfId="59" applyFont="1" applyBorder="1" applyAlignment="1">
      <alignment horizontal="left" wrapText="1"/>
      <protection/>
    </xf>
    <xf numFmtId="0" fontId="41" fillId="0" borderId="44" xfId="59" applyFont="1" applyBorder="1" applyAlignment="1">
      <alignment horizontal="left" wrapText="1"/>
      <protection/>
    </xf>
    <xf numFmtId="0" fontId="41" fillId="0" borderId="44" xfId="59" applyFont="1" applyBorder="1" applyAlignment="1">
      <alignment horizontal="center" wrapText="1"/>
      <protection/>
    </xf>
    <xf numFmtId="0" fontId="45" fillId="0" borderId="44" xfId="59" applyFont="1" applyBorder="1" applyAlignment="1">
      <alignment horizontal="left" wrapText="1"/>
      <protection/>
    </xf>
    <xf numFmtId="2" fontId="52" fillId="0" borderId="84" xfId="59" applyNumberFormat="1" applyFont="1" applyBorder="1" applyAlignment="1">
      <alignment horizontal="center" wrapText="1"/>
      <protection/>
    </xf>
    <xf numFmtId="2" fontId="52" fillId="0" borderId="85" xfId="59" applyNumberFormat="1" applyFont="1" applyBorder="1" applyAlignment="1">
      <alignment horizontal="center" wrapText="1"/>
      <protection/>
    </xf>
    <xf numFmtId="2" fontId="52" fillId="0" borderId="86" xfId="59" applyNumberFormat="1" applyFont="1" applyBorder="1" applyAlignment="1">
      <alignment horizontal="center" wrapText="1"/>
      <protection/>
    </xf>
    <xf numFmtId="0" fontId="50" fillId="0" borderId="44" xfId="59" applyFont="1" applyBorder="1" applyAlignment="1">
      <alignment horizontal="center" wrapText="1"/>
      <protection/>
    </xf>
    <xf numFmtId="0" fontId="52" fillId="0" borderId="44" xfId="59" applyFont="1" applyBorder="1" applyAlignment="1">
      <alignment horizontal="left" wrapText="1"/>
      <protection/>
    </xf>
    <xf numFmtId="0" fontId="51" fillId="0" borderId="87" xfId="64" applyFont="1" applyFill="1" applyBorder="1" applyAlignment="1">
      <alignment horizontal="left" wrapText="1"/>
      <protection/>
    </xf>
    <xf numFmtId="0" fontId="51" fillId="0" borderId="88" xfId="64" applyFont="1" applyFill="1" applyBorder="1" applyAlignment="1">
      <alignment horizontal="left" wrapText="1"/>
      <protection/>
    </xf>
    <xf numFmtId="0" fontId="51" fillId="0" borderId="89" xfId="64" applyFont="1" applyFill="1" applyBorder="1" applyAlignment="1">
      <alignment horizontal="left" wrapText="1"/>
      <protection/>
    </xf>
    <xf numFmtId="0" fontId="51" fillId="0" borderId="44" xfId="64" applyFont="1" applyFill="1" applyBorder="1" applyAlignment="1">
      <alignment horizontal="left" wrapText="1"/>
      <protection/>
    </xf>
    <xf numFmtId="0" fontId="52" fillId="0" borderId="44" xfId="64" applyFont="1" applyFill="1" applyBorder="1" applyAlignment="1">
      <alignment horizontal="left" wrapText="1"/>
      <protection/>
    </xf>
    <xf numFmtId="0" fontId="51" fillId="0" borderId="44" xfId="59" applyFont="1" applyBorder="1" applyAlignment="1">
      <alignment horizontal="left" wrapText="1"/>
      <protection/>
    </xf>
    <xf numFmtId="0" fontId="51" fillId="0" borderId="44" xfId="59" applyFont="1" applyBorder="1" applyAlignment="1">
      <alignment horizontal="left"/>
      <protection/>
    </xf>
    <xf numFmtId="0" fontId="53" fillId="0" borderId="44" xfId="64" applyFont="1" applyFill="1" applyBorder="1" applyAlignment="1">
      <alignment horizontal="left" wrapText="1"/>
      <protection/>
    </xf>
    <xf numFmtId="0" fontId="53" fillId="0" borderId="44" xfId="59" applyFont="1" applyBorder="1" applyAlignment="1">
      <alignment horizontal="left"/>
      <protection/>
    </xf>
    <xf numFmtId="0" fontId="53" fillId="0" borderId="60" xfId="59" applyFont="1" applyBorder="1" applyAlignment="1">
      <alignment horizontal="left"/>
      <protection/>
    </xf>
    <xf numFmtId="0" fontId="52" fillId="0" borderId="44" xfId="59" applyFont="1" applyBorder="1" applyAlignment="1">
      <alignment horizontal="lef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sn_2009 Propozimet" xfId="59"/>
    <cellStyle name="Normal_Bilanc 2008 Sinani &amp; Lici" xfId="60"/>
    <cellStyle name="Normal_Format bilanc sipas standardit" xfId="61"/>
    <cellStyle name="Normal_gjend e llog" xfId="62"/>
    <cellStyle name="Normal_pasqyre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457200</xdr:colOff>
      <xdr:row>51</xdr:row>
      <xdr:rowOff>76200</xdr:rowOff>
    </xdr:to>
    <xdr:pic>
      <xdr:nvPicPr>
        <xdr:cNvPr id="1" name="Picture 1" descr="F4F63D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943600" cy="817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Marsok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Pash-i"/>
      <sheetName val="cash fly"/>
      <sheetName val="pasq kapitalit"/>
      <sheetName val="pasq  amortizimi"/>
      <sheetName val="IVENTARI AQT"/>
      <sheetName val="INVENTARI 31.12.2010"/>
      <sheetName val="AAM"/>
      <sheetName val="PASQ NR.1"/>
      <sheetName val="PASQ NR 2"/>
      <sheetName val="PSQ NR.3"/>
    </sheetNames>
    <sheetDataSet>
      <sheetData sheetId="1">
        <row r="9">
          <cell r="G9">
            <v>1761134</v>
          </cell>
        </row>
        <row r="10">
          <cell r="G10">
            <v>2</v>
          </cell>
        </row>
        <row r="13">
          <cell r="G13">
            <v>31751317</v>
          </cell>
        </row>
        <row r="14">
          <cell r="G14">
            <v>0</v>
          </cell>
        </row>
        <row r="15">
          <cell r="G15">
            <v>798128</v>
          </cell>
        </row>
        <row r="16">
          <cell r="G16">
            <v>4341000</v>
          </cell>
        </row>
        <row r="19">
          <cell r="G19">
            <v>5000</v>
          </cell>
        </row>
        <row r="21">
          <cell r="G21">
            <v>65630</v>
          </cell>
        </row>
        <row r="24">
          <cell r="G24">
            <v>1668</v>
          </cell>
        </row>
        <row r="25">
          <cell r="G25">
            <v>27434924</v>
          </cell>
        </row>
        <row r="37">
          <cell r="G37">
            <v>4696382</v>
          </cell>
        </row>
        <row r="38">
          <cell r="G38">
            <v>4313079</v>
          </cell>
        </row>
        <row r="39">
          <cell r="G39">
            <v>412503</v>
          </cell>
        </row>
      </sheetData>
      <sheetData sheetId="2">
        <row r="12">
          <cell r="G12">
            <v>29883000</v>
          </cell>
        </row>
        <row r="14">
          <cell r="G14">
            <v>350463</v>
          </cell>
        </row>
        <row r="15">
          <cell r="G15">
            <v>634134</v>
          </cell>
        </row>
        <row r="16">
          <cell r="G16">
            <v>73377</v>
          </cell>
        </row>
        <row r="17">
          <cell r="G17">
            <v>15300</v>
          </cell>
        </row>
        <row r="19">
          <cell r="G19">
            <v>0</v>
          </cell>
        </row>
        <row r="21">
          <cell r="G21">
            <v>35915026</v>
          </cell>
        </row>
        <row r="30">
          <cell r="G30">
            <v>0</v>
          </cell>
        </row>
        <row r="43">
          <cell r="G43">
            <v>10490759</v>
          </cell>
        </row>
        <row r="44">
          <cell r="G44">
            <v>-1891292</v>
          </cell>
        </row>
      </sheetData>
      <sheetData sheetId="3">
        <row r="9">
          <cell r="F9">
            <v>97264103</v>
          </cell>
        </row>
        <row r="12">
          <cell r="F12">
            <v>7466948</v>
          </cell>
        </row>
        <row r="14">
          <cell r="F14">
            <v>-98525121</v>
          </cell>
        </row>
        <row r="16">
          <cell r="F16">
            <v>-3186000</v>
          </cell>
        </row>
        <row r="17">
          <cell r="F17">
            <v>-532062</v>
          </cell>
        </row>
        <row r="18">
          <cell r="F18">
            <v>-657623</v>
          </cell>
        </row>
        <row r="20">
          <cell r="F20">
            <v>-387793</v>
          </cell>
        </row>
        <row r="22">
          <cell r="F22">
            <v>-2728123</v>
          </cell>
        </row>
        <row r="27">
          <cell r="F27">
            <v>-605621</v>
          </cell>
        </row>
        <row r="29">
          <cell r="F29">
            <v>-1407084</v>
          </cell>
        </row>
        <row r="30">
          <cell r="F30">
            <v>801463</v>
          </cell>
        </row>
        <row r="33">
          <cell r="F33">
            <v>-1891292</v>
          </cell>
        </row>
        <row r="36">
          <cell r="F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34">
      <selection activeCell="E47" sqref="E47"/>
    </sheetView>
  </sheetViews>
  <sheetFormatPr defaultColWidth="9.140625" defaultRowHeight="12.75"/>
  <cols>
    <col min="1" max="1" width="6.57421875" style="5" customWidth="1"/>
    <col min="2" max="3" width="9.140625" style="5" customWidth="1"/>
    <col min="4" max="4" width="9.28125" style="5" customWidth="1"/>
    <col min="5" max="5" width="11.421875" style="5" customWidth="1"/>
    <col min="6" max="6" width="12.8515625" style="5" customWidth="1"/>
    <col min="7" max="7" width="5.421875" style="5" customWidth="1"/>
    <col min="8" max="8" width="9.8515625" style="5" bestFit="1" customWidth="1"/>
    <col min="9" max="9" width="9.140625" style="5" customWidth="1"/>
    <col min="10" max="10" width="3.140625" style="5" customWidth="1"/>
    <col min="11" max="11" width="9.140625" style="5" customWidth="1"/>
    <col min="12" max="12" width="1.8515625" style="5" customWidth="1"/>
    <col min="13" max="16384" width="9.140625" style="5" customWidth="1"/>
  </cols>
  <sheetData>
    <row r="1" s="1" customFormat="1" ht="6.75" customHeight="1" thickBot="1"/>
    <row r="2" spans="2:11" s="1" customFormat="1" ht="12.75">
      <c r="B2" s="63"/>
      <c r="C2" s="64"/>
      <c r="D2" s="64"/>
      <c r="E2" s="64"/>
      <c r="F2" s="64"/>
      <c r="G2" s="64"/>
      <c r="H2" s="64"/>
      <c r="I2" s="64"/>
      <c r="J2" s="64"/>
      <c r="K2" s="65"/>
    </row>
    <row r="3" spans="2:11" s="2" customFormat="1" ht="17.25" customHeight="1">
      <c r="B3" s="66"/>
      <c r="C3" s="6" t="s">
        <v>113</v>
      </c>
      <c r="D3" s="6"/>
      <c r="E3" s="6"/>
      <c r="F3" s="305" t="s">
        <v>188</v>
      </c>
      <c r="G3" s="305"/>
      <c r="H3" s="305"/>
      <c r="I3" s="305"/>
      <c r="J3" s="90"/>
      <c r="K3" s="91"/>
    </row>
    <row r="4" spans="2:11" s="2" customFormat="1" ht="19.5" customHeight="1">
      <c r="B4" s="66"/>
      <c r="C4" s="62" t="s">
        <v>61</v>
      </c>
      <c r="D4" s="62"/>
      <c r="E4" s="62"/>
      <c r="F4" s="306" t="s">
        <v>189</v>
      </c>
      <c r="G4" s="306"/>
      <c r="H4" s="306"/>
      <c r="I4" s="306"/>
      <c r="J4" s="306"/>
      <c r="K4" s="91"/>
    </row>
    <row r="5" spans="2:11" s="2" customFormat="1" ht="19.5" customHeight="1">
      <c r="B5" s="66"/>
      <c r="C5" s="62" t="s">
        <v>6</v>
      </c>
      <c r="D5" s="62"/>
      <c r="E5" s="302" t="s">
        <v>190</v>
      </c>
      <c r="F5" s="302"/>
      <c r="G5" s="302"/>
      <c r="H5" s="302"/>
      <c r="I5" s="302"/>
      <c r="J5" s="302"/>
      <c r="K5" s="91"/>
    </row>
    <row r="6" spans="2:11" s="2" customFormat="1" ht="18" customHeight="1">
      <c r="B6" s="66"/>
      <c r="C6" s="62"/>
      <c r="D6" s="62"/>
      <c r="E6" s="62"/>
      <c r="F6" s="90" t="s">
        <v>191</v>
      </c>
      <c r="G6" s="90"/>
      <c r="H6" s="92"/>
      <c r="I6" s="92"/>
      <c r="J6" s="90"/>
      <c r="K6" s="91"/>
    </row>
    <row r="7" spans="2:11" s="2" customFormat="1" ht="18" customHeight="1">
      <c r="B7" s="66"/>
      <c r="C7" s="62" t="s">
        <v>0</v>
      </c>
      <c r="D7" s="62"/>
      <c r="E7" s="62"/>
      <c r="F7" s="128"/>
      <c r="G7" s="128"/>
      <c r="H7" s="128"/>
      <c r="I7" s="128"/>
      <c r="J7" s="90"/>
      <c r="K7" s="91"/>
    </row>
    <row r="8" spans="2:11" s="2" customFormat="1" ht="13.5" customHeight="1">
      <c r="B8" s="66"/>
      <c r="C8" s="62" t="s">
        <v>1</v>
      </c>
      <c r="D8" s="62"/>
      <c r="E8" s="62"/>
      <c r="F8" s="92"/>
      <c r="G8" s="92"/>
      <c r="H8" s="90"/>
      <c r="I8" s="90"/>
      <c r="J8" s="90"/>
      <c r="K8" s="91"/>
    </row>
    <row r="9" spans="2:11" s="2" customFormat="1" ht="13.5" customHeight="1">
      <c r="B9" s="66"/>
      <c r="C9" s="62"/>
      <c r="D9" s="62"/>
      <c r="E9" s="62"/>
      <c r="F9" s="90"/>
      <c r="G9" s="90"/>
      <c r="H9" s="90"/>
      <c r="I9" s="90"/>
      <c r="J9" s="90"/>
      <c r="K9" s="91"/>
    </row>
    <row r="10" spans="2:11" s="2" customFormat="1" ht="19.5" customHeight="1">
      <c r="B10" s="66"/>
      <c r="C10" s="62" t="s">
        <v>30</v>
      </c>
      <c r="D10" s="62"/>
      <c r="E10" s="302" t="s">
        <v>186</v>
      </c>
      <c r="F10" s="302"/>
      <c r="G10" s="302"/>
      <c r="H10" s="302"/>
      <c r="I10" s="302"/>
      <c r="J10" s="302"/>
      <c r="K10" s="304"/>
    </row>
    <row r="11" spans="2:11" s="2" customFormat="1" ht="13.5" customHeight="1">
      <c r="B11" s="66"/>
      <c r="C11" s="62"/>
      <c r="D11" s="62"/>
      <c r="E11" s="62"/>
      <c r="F11" s="89"/>
      <c r="G11" s="62"/>
      <c r="H11" s="62"/>
      <c r="I11" s="62"/>
      <c r="J11" s="6"/>
      <c r="K11" s="67"/>
    </row>
    <row r="12" spans="2:11" s="2" customFormat="1" ht="13.5" customHeight="1">
      <c r="B12" s="66"/>
      <c r="C12" s="62"/>
      <c r="D12" s="62"/>
      <c r="E12" s="62"/>
      <c r="F12" s="62"/>
      <c r="G12" s="62"/>
      <c r="H12" s="62"/>
      <c r="I12" s="62"/>
      <c r="J12" s="6"/>
      <c r="K12" s="67"/>
    </row>
    <row r="13" spans="2:11" s="3" customFormat="1" ht="12.75">
      <c r="B13" s="68"/>
      <c r="C13" s="8"/>
      <c r="D13" s="8"/>
      <c r="E13" s="8"/>
      <c r="F13" s="8"/>
      <c r="G13" s="8"/>
      <c r="H13" s="8"/>
      <c r="I13" s="8"/>
      <c r="J13" s="8"/>
      <c r="K13" s="69"/>
    </row>
    <row r="14" spans="2:11" s="3" customFormat="1" ht="12.75">
      <c r="B14" s="68"/>
      <c r="C14" s="8"/>
      <c r="D14" s="8"/>
      <c r="E14" s="8"/>
      <c r="F14" s="8"/>
      <c r="G14" s="8"/>
      <c r="H14" s="8"/>
      <c r="I14" s="8"/>
      <c r="J14" s="8"/>
      <c r="K14" s="69"/>
    </row>
    <row r="15" spans="2:11" s="3" customFormat="1" ht="12.75">
      <c r="B15" s="68"/>
      <c r="C15" s="8"/>
      <c r="D15" s="8"/>
      <c r="E15" s="8"/>
      <c r="F15" s="8"/>
      <c r="G15" s="8"/>
      <c r="H15" s="8"/>
      <c r="I15" s="8"/>
      <c r="J15" s="8"/>
      <c r="K15" s="69"/>
    </row>
    <row r="16" spans="2:11" s="3" customFormat="1" ht="12.75">
      <c r="B16" s="68"/>
      <c r="C16" s="8"/>
      <c r="D16" s="8"/>
      <c r="E16" s="8"/>
      <c r="F16" s="8"/>
      <c r="G16" s="8"/>
      <c r="H16" s="8"/>
      <c r="I16" s="8"/>
      <c r="J16" s="8"/>
      <c r="K16" s="69"/>
    </row>
    <row r="17" spans="2:11" s="3" customFormat="1" ht="12.75">
      <c r="B17" s="68"/>
      <c r="C17" s="8"/>
      <c r="D17" s="8"/>
      <c r="E17" s="8"/>
      <c r="F17" s="8"/>
      <c r="G17" s="8"/>
      <c r="H17" s="8"/>
      <c r="I17" s="8"/>
      <c r="J17" s="8"/>
      <c r="K17" s="69"/>
    </row>
    <row r="18" spans="2:11" s="3" customFormat="1" ht="12.75">
      <c r="B18" s="68"/>
      <c r="C18" s="8"/>
      <c r="D18" s="8"/>
      <c r="E18" s="8"/>
      <c r="F18" s="8"/>
      <c r="G18" s="8"/>
      <c r="H18" s="8"/>
      <c r="I18" s="8"/>
      <c r="J18" s="8"/>
      <c r="K18" s="69"/>
    </row>
    <row r="19" spans="2:11" s="3" customFormat="1" ht="12.75">
      <c r="B19" s="68"/>
      <c r="C19" s="8"/>
      <c r="D19" s="8"/>
      <c r="E19" s="8"/>
      <c r="F19" s="8"/>
      <c r="G19" s="8"/>
      <c r="H19" s="8"/>
      <c r="I19" s="8"/>
      <c r="J19" s="8"/>
      <c r="K19" s="69"/>
    </row>
    <row r="20" spans="2:11" s="3" customFormat="1" ht="12.75">
      <c r="B20" s="68"/>
      <c r="C20" s="8"/>
      <c r="D20" s="8"/>
      <c r="E20" s="8"/>
      <c r="F20" s="8"/>
      <c r="G20" s="8"/>
      <c r="H20" s="8"/>
      <c r="I20" s="8"/>
      <c r="J20" s="8"/>
      <c r="K20" s="69"/>
    </row>
    <row r="21" spans="2:11" s="3" customFormat="1" ht="12.75">
      <c r="B21" s="68"/>
      <c r="C21" s="8"/>
      <c r="D21" s="8"/>
      <c r="E21" s="8"/>
      <c r="F21" s="8"/>
      <c r="G21" s="8"/>
      <c r="H21" s="8"/>
      <c r="I21" s="8"/>
      <c r="J21" s="8"/>
      <c r="K21" s="69"/>
    </row>
    <row r="22" spans="2:11" s="3" customFormat="1" ht="12.75">
      <c r="B22" s="68"/>
      <c r="C22" s="8"/>
      <c r="D22" s="8"/>
      <c r="E22" s="8"/>
      <c r="F22" s="8"/>
      <c r="G22" s="8"/>
      <c r="H22" s="8"/>
      <c r="I22" s="8"/>
      <c r="J22" s="8"/>
      <c r="K22" s="69"/>
    </row>
    <row r="23" spans="2:11" s="3" customFormat="1" ht="12.75">
      <c r="B23" s="68"/>
      <c r="C23" s="8"/>
      <c r="D23" s="8"/>
      <c r="E23" s="8"/>
      <c r="F23" s="8"/>
      <c r="G23" s="8"/>
      <c r="H23" s="8"/>
      <c r="I23" s="8"/>
      <c r="J23" s="8"/>
      <c r="K23" s="69"/>
    </row>
    <row r="24" spans="2:11" s="3" customFormat="1" ht="12.75">
      <c r="B24" s="68"/>
      <c r="C24" s="8"/>
      <c r="D24" s="8"/>
      <c r="E24" s="8"/>
      <c r="F24" s="8"/>
      <c r="G24" s="8"/>
      <c r="H24" s="8"/>
      <c r="I24" s="8"/>
      <c r="J24" s="8"/>
      <c r="K24" s="69"/>
    </row>
    <row r="25" spans="1:11" s="9" customFormat="1" ht="33.75">
      <c r="A25" s="3"/>
      <c r="B25" s="298" t="s">
        <v>7</v>
      </c>
      <c r="C25" s="299"/>
      <c r="D25" s="299"/>
      <c r="E25" s="299"/>
      <c r="F25" s="299"/>
      <c r="G25" s="299"/>
      <c r="H25" s="299"/>
      <c r="I25" s="299"/>
      <c r="J25" s="299"/>
      <c r="K25" s="300"/>
    </row>
    <row r="26" spans="1:11" s="3" customFormat="1" ht="12.75">
      <c r="A26" s="9"/>
      <c r="B26" s="70"/>
      <c r="C26" s="301" t="s">
        <v>58</v>
      </c>
      <c r="D26" s="301"/>
      <c r="E26" s="301"/>
      <c r="F26" s="301"/>
      <c r="G26" s="301"/>
      <c r="H26" s="301"/>
      <c r="I26" s="301"/>
      <c r="J26" s="301"/>
      <c r="K26" s="69"/>
    </row>
    <row r="27" spans="2:11" s="3" customFormat="1" ht="12.75">
      <c r="B27" s="68"/>
      <c r="C27" s="301" t="s">
        <v>59</v>
      </c>
      <c r="D27" s="301"/>
      <c r="E27" s="301"/>
      <c r="F27" s="301"/>
      <c r="G27" s="301"/>
      <c r="H27" s="301"/>
      <c r="I27" s="301"/>
      <c r="J27" s="301"/>
      <c r="K27" s="69"/>
    </row>
    <row r="28" spans="2:11" s="3" customFormat="1" ht="12.75">
      <c r="B28" s="68"/>
      <c r="C28" s="8"/>
      <c r="D28" s="8"/>
      <c r="E28" s="8"/>
      <c r="F28" s="8"/>
      <c r="G28" s="8"/>
      <c r="H28" s="8"/>
      <c r="I28" s="8"/>
      <c r="J28" s="8"/>
      <c r="K28" s="69"/>
    </row>
    <row r="29" spans="2:11" s="3" customFormat="1" ht="12.75">
      <c r="B29" s="68"/>
      <c r="C29" s="8"/>
      <c r="D29" s="8"/>
      <c r="E29" s="303" t="s">
        <v>399</v>
      </c>
      <c r="F29" s="303"/>
      <c r="G29" s="8"/>
      <c r="H29" s="8"/>
      <c r="I29" s="8"/>
      <c r="J29" s="8"/>
      <c r="K29" s="69"/>
    </row>
    <row r="30" spans="1:11" s="11" customFormat="1" ht="12.75" customHeight="1">
      <c r="A30" s="3"/>
      <c r="B30" s="68"/>
      <c r="C30" s="8"/>
      <c r="D30" s="8"/>
      <c r="E30" s="303"/>
      <c r="F30" s="303"/>
      <c r="G30" s="129"/>
      <c r="H30" s="10"/>
      <c r="I30" s="10"/>
      <c r="J30" s="10"/>
      <c r="K30" s="71"/>
    </row>
    <row r="31" spans="2:11" s="11" customFormat="1" ht="12.75">
      <c r="B31" s="72"/>
      <c r="C31" s="10"/>
      <c r="D31" s="10"/>
      <c r="E31" s="10"/>
      <c r="F31" s="10"/>
      <c r="G31" s="10"/>
      <c r="H31" s="10"/>
      <c r="I31" s="10"/>
      <c r="J31" s="10"/>
      <c r="K31" s="71"/>
    </row>
    <row r="32" spans="2:11" s="11" customFormat="1" ht="12.75">
      <c r="B32" s="72"/>
      <c r="C32" s="10"/>
      <c r="D32" s="10"/>
      <c r="E32" s="10"/>
      <c r="F32" s="10"/>
      <c r="G32" s="10"/>
      <c r="H32" s="10"/>
      <c r="I32" s="10"/>
      <c r="J32" s="10"/>
      <c r="K32" s="71"/>
    </row>
    <row r="33" spans="2:11" s="11" customFormat="1" ht="12.75">
      <c r="B33" s="72"/>
      <c r="C33" s="10"/>
      <c r="D33" s="10"/>
      <c r="E33" s="10"/>
      <c r="F33" s="10"/>
      <c r="G33" s="10"/>
      <c r="H33" s="10"/>
      <c r="I33" s="10"/>
      <c r="J33" s="10"/>
      <c r="K33" s="71"/>
    </row>
    <row r="34" spans="2:11" s="11" customFormat="1" ht="12.75">
      <c r="B34" s="72"/>
      <c r="C34" s="10"/>
      <c r="D34" s="10"/>
      <c r="E34" s="10"/>
      <c r="F34" s="10"/>
      <c r="G34" s="10"/>
      <c r="H34" s="10"/>
      <c r="I34" s="10"/>
      <c r="J34" s="10"/>
      <c r="K34" s="71"/>
    </row>
    <row r="35" spans="2:11" s="11" customFormat="1" ht="12.75">
      <c r="B35" s="72"/>
      <c r="C35" s="10"/>
      <c r="D35" s="10"/>
      <c r="E35" s="10"/>
      <c r="F35" s="10"/>
      <c r="G35" s="10"/>
      <c r="H35" s="10"/>
      <c r="I35" s="10"/>
      <c r="J35" s="10"/>
      <c r="K35" s="71"/>
    </row>
    <row r="36" spans="2:11" s="11" customFormat="1" ht="12.75">
      <c r="B36" s="72"/>
      <c r="C36" s="10"/>
      <c r="D36" s="10"/>
      <c r="E36" s="10"/>
      <c r="F36" s="10"/>
      <c r="G36" s="10"/>
      <c r="H36" s="10"/>
      <c r="I36" s="10"/>
      <c r="J36" s="10"/>
      <c r="K36" s="71"/>
    </row>
    <row r="37" spans="2:11" s="11" customFormat="1" ht="12.75">
      <c r="B37" s="72"/>
      <c r="C37" s="10"/>
      <c r="D37" s="10"/>
      <c r="E37" s="10"/>
      <c r="F37" s="10"/>
      <c r="G37" s="10"/>
      <c r="H37" s="10"/>
      <c r="I37" s="10"/>
      <c r="J37" s="10"/>
      <c r="K37" s="71"/>
    </row>
    <row r="38" spans="2:11" s="11" customFormat="1" ht="12.75">
      <c r="B38" s="72"/>
      <c r="C38" s="10"/>
      <c r="D38" s="10"/>
      <c r="E38" s="10"/>
      <c r="F38" s="10"/>
      <c r="G38" s="10"/>
      <c r="H38" s="10"/>
      <c r="I38" s="10"/>
      <c r="J38" s="10"/>
      <c r="K38" s="71"/>
    </row>
    <row r="39" spans="2:11" s="11" customFormat="1" ht="12.75">
      <c r="B39" s="72"/>
      <c r="C39" s="10"/>
      <c r="D39" s="10"/>
      <c r="E39" s="10"/>
      <c r="F39" s="10"/>
      <c r="G39" s="10"/>
      <c r="H39" s="10"/>
      <c r="I39" s="10"/>
      <c r="J39" s="10"/>
      <c r="K39" s="71"/>
    </row>
    <row r="40" spans="2:11" s="11" customFormat="1" ht="12.75">
      <c r="B40" s="72"/>
      <c r="C40" s="10"/>
      <c r="D40" s="10"/>
      <c r="E40" s="10"/>
      <c r="F40" s="10"/>
      <c r="G40" s="10"/>
      <c r="H40" s="10"/>
      <c r="I40" s="10"/>
      <c r="J40" s="10"/>
      <c r="K40" s="71"/>
    </row>
    <row r="41" spans="2:11" s="11" customFormat="1" ht="12.75">
      <c r="B41" s="72"/>
      <c r="C41" s="10"/>
      <c r="D41" s="10"/>
      <c r="E41" s="10"/>
      <c r="F41" s="10"/>
      <c r="G41" s="10"/>
      <c r="H41" s="10"/>
      <c r="I41" s="10"/>
      <c r="J41" s="10"/>
      <c r="K41" s="71"/>
    </row>
    <row r="42" spans="2:11" s="11" customFormat="1" ht="12.75">
      <c r="B42" s="72"/>
      <c r="C42" s="10"/>
      <c r="D42" s="10"/>
      <c r="E42" s="10"/>
      <c r="F42" s="10"/>
      <c r="G42" s="10"/>
      <c r="H42" s="10"/>
      <c r="I42" s="10"/>
      <c r="J42" s="10"/>
      <c r="K42" s="71"/>
    </row>
    <row r="43" spans="2:11" s="11" customFormat="1" ht="12.75">
      <c r="B43" s="72"/>
      <c r="C43" s="10"/>
      <c r="D43" s="10"/>
      <c r="E43" s="10"/>
      <c r="F43" s="10"/>
      <c r="G43" s="10"/>
      <c r="H43" s="10"/>
      <c r="I43" s="10"/>
      <c r="J43" s="10"/>
      <c r="K43" s="71"/>
    </row>
    <row r="44" spans="2:11" s="11" customFormat="1" ht="12.75">
      <c r="B44" s="72"/>
      <c r="C44" s="10"/>
      <c r="D44" s="10"/>
      <c r="E44" s="10"/>
      <c r="F44" s="10"/>
      <c r="G44" s="10"/>
      <c r="H44" s="10"/>
      <c r="I44" s="10"/>
      <c r="J44" s="10"/>
      <c r="K44" s="71"/>
    </row>
    <row r="45" spans="2:11" s="2" customFormat="1" ht="12.75" customHeight="1">
      <c r="B45" s="66"/>
      <c r="C45" s="6" t="s">
        <v>67</v>
      </c>
      <c r="D45" s="6"/>
      <c r="E45" s="6"/>
      <c r="F45" s="6"/>
      <c r="G45" s="6"/>
      <c r="H45" s="7"/>
      <c r="I45" s="7"/>
      <c r="J45" s="6"/>
      <c r="K45" s="67"/>
    </row>
    <row r="46" spans="2:11" s="2" customFormat="1" ht="12.75" customHeight="1">
      <c r="B46" s="66"/>
      <c r="C46" s="6" t="s">
        <v>68</v>
      </c>
      <c r="D46" s="6"/>
      <c r="E46" s="6"/>
      <c r="F46" s="6"/>
      <c r="G46" s="6"/>
      <c r="H46" s="7"/>
      <c r="I46" s="7"/>
      <c r="J46" s="6"/>
      <c r="K46" s="67"/>
    </row>
    <row r="47" spans="2:11" s="2" customFormat="1" ht="12.75" customHeight="1">
      <c r="B47" s="66"/>
      <c r="C47" s="6" t="s">
        <v>62</v>
      </c>
      <c r="D47" s="6"/>
      <c r="E47" s="6"/>
      <c r="F47" s="6"/>
      <c r="G47" s="6"/>
      <c r="H47" s="93" t="s">
        <v>181</v>
      </c>
      <c r="I47" s="7"/>
      <c r="J47" s="6"/>
      <c r="K47" s="67"/>
    </row>
    <row r="48" spans="2:11" s="2" customFormat="1" ht="12.75" customHeight="1">
      <c r="B48" s="66"/>
      <c r="C48" s="6" t="s">
        <v>63</v>
      </c>
      <c r="D48" s="6"/>
      <c r="E48" s="6"/>
      <c r="F48" s="6"/>
      <c r="G48" s="6"/>
      <c r="H48" s="7"/>
      <c r="I48" s="7"/>
      <c r="J48" s="6"/>
      <c r="K48" s="67"/>
    </row>
    <row r="49" spans="2:11" s="3" customFormat="1" ht="12.75">
      <c r="B49" s="68"/>
      <c r="C49" s="8"/>
      <c r="D49" s="8"/>
      <c r="E49" s="8"/>
      <c r="F49" s="8"/>
      <c r="G49" s="8"/>
      <c r="H49" s="8"/>
      <c r="I49" s="8"/>
      <c r="J49" s="8"/>
      <c r="K49" s="69"/>
    </row>
    <row r="50" spans="2:11" s="4" customFormat="1" ht="12.75" customHeight="1">
      <c r="B50" s="73"/>
      <c r="C50" s="6" t="s">
        <v>69</v>
      </c>
      <c r="D50" s="6"/>
      <c r="E50" s="6"/>
      <c r="F50" s="6"/>
      <c r="G50" s="7" t="s">
        <v>64</v>
      </c>
      <c r="H50" s="297" t="s">
        <v>400</v>
      </c>
      <c r="I50" s="297"/>
      <c r="J50" s="12"/>
      <c r="K50" s="74"/>
    </row>
    <row r="51" spans="2:11" s="4" customFormat="1" ht="12.75" customHeight="1">
      <c r="B51" s="73"/>
      <c r="C51" s="6"/>
      <c r="D51" s="6"/>
      <c r="E51" s="6"/>
      <c r="F51" s="6"/>
      <c r="G51" s="7" t="s">
        <v>65</v>
      </c>
      <c r="H51" s="296" t="s">
        <v>401</v>
      </c>
      <c r="I51" s="296"/>
      <c r="J51" s="12"/>
      <c r="K51" s="74"/>
    </row>
    <row r="52" spans="2:11" s="4" customFormat="1" ht="7.5" customHeight="1">
      <c r="B52" s="73"/>
      <c r="C52" s="6"/>
      <c r="D52" s="6"/>
      <c r="E52" s="6"/>
      <c r="F52" s="6"/>
      <c r="G52" s="7"/>
      <c r="H52" s="7"/>
      <c r="I52" s="7"/>
      <c r="J52" s="12"/>
      <c r="K52" s="74"/>
    </row>
    <row r="53" spans="2:11" s="4" customFormat="1" ht="12.75" customHeight="1">
      <c r="B53" s="73"/>
      <c r="C53" s="6" t="s">
        <v>66</v>
      </c>
      <c r="D53" s="6"/>
      <c r="E53" s="6"/>
      <c r="F53" s="7"/>
      <c r="G53" s="6"/>
      <c r="H53" s="295">
        <v>40996</v>
      </c>
      <c r="I53" s="295"/>
      <c r="J53" s="12"/>
      <c r="K53" s="74"/>
    </row>
    <row r="54" spans="2:11" ht="13.5" thickBot="1">
      <c r="B54" s="75"/>
      <c r="C54" s="76"/>
      <c r="D54" s="76"/>
      <c r="E54" s="76"/>
      <c r="F54" s="76"/>
      <c r="G54" s="76"/>
      <c r="H54" s="76"/>
      <c r="I54" s="76"/>
      <c r="J54" s="76"/>
      <c r="K54" s="77"/>
    </row>
    <row r="57" ht="22.5" customHeight="1"/>
    <row r="58" ht="6.75" customHeight="1"/>
  </sheetData>
  <sheetProtection/>
  <mergeCells count="11">
    <mergeCell ref="E5:J5"/>
    <mergeCell ref="E29:F30"/>
    <mergeCell ref="E10:K10"/>
    <mergeCell ref="F3:I3"/>
    <mergeCell ref="F4:J4"/>
    <mergeCell ref="H53:I53"/>
    <mergeCell ref="H51:I51"/>
    <mergeCell ref="H50:I50"/>
    <mergeCell ref="B25:K25"/>
    <mergeCell ref="C26:J26"/>
    <mergeCell ref="C27:J2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18.140625" style="0" customWidth="1"/>
    <col min="3" max="3" width="6.8515625" style="0" customWidth="1"/>
    <col min="4" max="4" width="11.7109375" style="0" customWidth="1"/>
    <col min="5" max="5" width="13.7109375" style="0" customWidth="1"/>
    <col min="6" max="6" width="10.140625" style="0" customWidth="1"/>
    <col min="7" max="7" width="16.28125" style="0" customWidth="1"/>
  </cols>
  <sheetData>
    <row r="1" ht="15">
      <c r="B1" s="160"/>
    </row>
    <row r="2" ht="15">
      <c r="B2" s="161"/>
    </row>
    <row r="3" ht="12.75">
      <c r="B3" s="162"/>
    </row>
    <row r="4" spans="1:7" ht="16.5">
      <c r="A4" s="163"/>
      <c r="B4" s="348" t="s">
        <v>405</v>
      </c>
      <c r="C4" s="348"/>
      <c r="D4" s="348"/>
      <c r="E4" s="348"/>
      <c r="F4" s="348"/>
      <c r="G4" s="348"/>
    </row>
    <row r="5" spans="1:7" ht="13.5" thickBot="1">
      <c r="A5" s="163"/>
      <c r="B5" s="163"/>
      <c r="C5" s="163"/>
      <c r="D5" s="163"/>
      <c r="E5" s="163"/>
      <c r="F5" s="163"/>
      <c r="G5" s="163"/>
    </row>
    <row r="6" spans="1:7" ht="12.75">
      <c r="A6" s="349" t="s">
        <v>2</v>
      </c>
      <c r="B6" s="351" t="s">
        <v>243</v>
      </c>
      <c r="C6" s="353" t="s">
        <v>244</v>
      </c>
      <c r="D6" s="355" t="s">
        <v>408</v>
      </c>
      <c r="E6" s="353" t="s">
        <v>245</v>
      </c>
      <c r="F6" s="353" t="s">
        <v>246</v>
      </c>
      <c r="G6" s="357" t="s">
        <v>409</v>
      </c>
    </row>
    <row r="7" spans="1:7" ht="12.75">
      <c r="A7" s="350"/>
      <c r="B7" s="352"/>
      <c r="C7" s="354"/>
      <c r="D7" s="356"/>
      <c r="E7" s="354"/>
      <c r="F7" s="354"/>
      <c r="G7" s="358"/>
    </row>
    <row r="8" spans="1:8" ht="12.75">
      <c r="A8" s="164">
        <v>1</v>
      </c>
      <c r="B8" s="165" t="s">
        <v>22</v>
      </c>
      <c r="C8" s="166"/>
      <c r="D8" s="167">
        <v>0</v>
      </c>
      <c r="E8" s="167">
        <v>0</v>
      </c>
      <c r="F8" s="167"/>
      <c r="G8" s="168">
        <f aca="true" t="shared" si="0" ref="G8:G13">+D8+E8-F8</f>
        <v>0</v>
      </c>
      <c r="H8" s="89"/>
    </row>
    <row r="9" spans="1:8" ht="12.75">
      <c r="A9" s="164">
        <v>2</v>
      </c>
      <c r="B9" s="165" t="s">
        <v>247</v>
      </c>
      <c r="C9" s="166"/>
      <c r="D9" s="204">
        <v>5556430</v>
      </c>
      <c r="E9" s="167">
        <v>0</v>
      </c>
      <c r="F9" s="167"/>
      <c r="G9" s="168">
        <f t="shared" si="0"/>
        <v>5556430</v>
      </c>
      <c r="H9" s="260"/>
    </row>
    <row r="10" spans="1:8" ht="12.75">
      <c r="A10" s="164">
        <v>3</v>
      </c>
      <c r="B10" s="165" t="s">
        <v>248</v>
      </c>
      <c r="C10" s="166"/>
      <c r="D10" s="204">
        <v>3173405</v>
      </c>
      <c r="E10" s="167"/>
      <c r="F10" s="167"/>
      <c r="G10" s="168">
        <f t="shared" si="0"/>
        <v>3173405</v>
      </c>
      <c r="H10" s="260"/>
    </row>
    <row r="11" spans="1:8" ht="12.75">
      <c r="A11" s="164">
        <v>4</v>
      </c>
      <c r="B11" s="165" t="s">
        <v>195</v>
      </c>
      <c r="C11" s="166"/>
      <c r="D11" s="204">
        <v>4140050</v>
      </c>
      <c r="E11" s="167"/>
      <c r="F11" s="167"/>
      <c r="G11" s="168">
        <f t="shared" si="0"/>
        <v>4140050</v>
      </c>
      <c r="H11" s="260"/>
    </row>
    <row r="12" spans="1:8" ht="12.75">
      <c r="A12" s="164">
        <v>5</v>
      </c>
      <c r="B12" s="165" t="s">
        <v>249</v>
      </c>
      <c r="C12" s="166"/>
      <c r="D12" s="204"/>
      <c r="E12" s="169"/>
      <c r="F12" s="167"/>
      <c r="G12" s="168">
        <f t="shared" si="0"/>
        <v>0</v>
      </c>
      <c r="H12" s="260"/>
    </row>
    <row r="13" spans="1:8" ht="13.5" thickBot="1">
      <c r="A13" s="170">
        <v>6</v>
      </c>
      <c r="B13" s="171" t="s">
        <v>250</v>
      </c>
      <c r="C13" s="172"/>
      <c r="D13" s="205">
        <v>644535</v>
      </c>
      <c r="E13" s="173"/>
      <c r="F13" s="173"/>
      <c r="G13" s="168">
        <f t="shared" si="0"/>
        <v>644535</v>
      </c>
      <c r="H13" s="260"/>
    </row>
    <row r="14" spans="1:7" ht="13.5" thickBot="1">
      <c r="A14" s="174"/>
      <c r="B14" s="175" t="s">
        <v>251</v>
      </c>
      <c r="C14" s="176"/>
      <c r="D14" s="206">
        <f>SUM(D8:D13)</f>
        <v>13514420</v>
      </c>
      <c r="E14" s="177">
        <f>SUM(E8:E13)</f>
        <v>0</v>
      </c>
      <c r="F14" s="177">
        <f>SUM(F8:F13)</f>
        <v>0</v>
      </c>
      <c r="G14" s="178">
        <f>SUM(G8:G13)</f>
        <v>13514420</v>
      </c>
    </row>
    <row r="15" spans="1:7" ht="12.75">
      <c r="A15" s="163"/>
      <c r="B15" s="163"/>
      <c r="C15" s="163"/>
      <c r="D15" s="163"/>
      <c r="E15" s="163"/>
      <c r="F15" s="163"/>
      <c r="G15" s="163"/>
    </row>
    <row r="16" spans="1:7" ht="12.75">
      <c r="A16" s="163"/>
      <c r="B16" s="163"/>
      <c r="C16" s="163"/>
      <c r="D16" s="163"/>
      <c r="E16" s="163"/>
      <c r="F16" s="163"/>
      <c r="G16" s="163"/>
    </row>
    <row r="17" spans="1:7" ht="16.5">
      <c r="A17" s="163"/>
      <c r="B17" s="348" t="s">
        <v>406</v>
      </c>
      <c r="C17" s="348"/>
      <c r="D17" s="348"/>
      <c r="E17" s="348"/>
      <c r="F17" s="348"/>
      <c r="G17" s="348"/>
    </row>
    <row r="18" spans="1:7" ht="13.5" thickBot="1">
      <c r="A18" s="163"/>
      <c r="B18" s="163"/>
      <c r="C18" s="163"/>
      <c r="D18" s="163"/>
      <c r="E18" s="163"/>
      <c r="F18" s="163"/>
      <c r="G18" s="163"/>
    </row>
    <row r="19" spans="1:7" ht="12.75">
      <c r="A19" s="349" t="s">
        <v>2</v>
      </c>
      <c r="B19" s="351" t="s">
        <v>243</v>
      </c>
      <c r="C19" s="353" t="s">
        <v>244</v>
      </c>
      <c r="D19" s="359" t="s">
        <v>408</v>
      </c>
      <c r="E19" s="353" t="s">
        <v>245</v>
      </c>
      <c r="F19" s="353" t="s">
        <v>246</v>
      </c>
      <c r="G19" s="357" t="s">
        <v>410</v>
      </c>
    </row>
    <row r="20" spans="1:7" ht="12.75">
      <c r="A20" s="350"/>
      <c r="B20" s="352"/>
      <c r="C20" s="354"/>
      <c r="D20" s="360"/>
      <c r="E20" s="354"/>
      <c r="F20" s="354"/>
      <c r="G20" s="358"/>
    </row>
    <row r="21" spans="1:7" ht="12.75">
      <c r="A21" s="164">
        <v>1</v>
      </c>
      <c r="B21" s="165" t="s">
        <v>22</v>
      </c>
      <c r="C21" s="166"/>
      <c r="D21" s="167">
        <v>0</v>
      </c>
      <c r="E21" s="167">
        <v>0</v>
      </c>
      <c r="F21" s="167"/>
      <c r="G21" s="168">
        <f aca="true" t="shared" si="1" ref="G21:G26">+D21+E21-F21</f>
        <v>0</v>
      </c>
    </row>
    <row r="22" spans="1:7" ht="12.75">
      <c r="A22" s="164">
        <v>2</v>
      </c>
      <c r="B22" s="165" t="s">
        <v>247</v>
      </c>
      <c r="C22" s="166"/>
      <c r="D22" s="167">
        <v>860048</v>
      </c>
      <c r="E22" s="167">
        <v>939276</v>
      </c>
      <c r="F22" s="167"/>
      <c r="G22" s="168">
        <f t="shared" si="1"/>
        <v>1799324</v>
      </c>
    </row>
    <row r="23" spans="1:7" ht="12.75">
      <c r="A23" s="164">
        <v>3</v>
      </c>
      <c r="B23" s="165" t="s">
        <v>252</v>
      </c>
      <c r="C23" s="166"/>
      <c r="D23" s="167">
        <v>2353086</v>
      </c>
      <c r="E23" s="179">
        <v>242317</v>
      </c>
      <c r="F23" s="167"/>
      <c r="G23" s="168">
        <f t="shared" si="1"/>
        <v>2595403</v>
      </c>
    </row>
    <row r="24" spans="1:7" ht="12.75">
      <c r="A24" s="164">
        <v>4</v>
      </c>
      <c r="B24" s="165" t="s">
        <v>195</v>
      </c>
      <c r="C24" s="166"/>
      <c r="D24" s="167">
        <v>647289</v>
      </c>
      <c r="E24" s="167">
        <v>698552</v>
      </c>
      <c r="F24" s="167"/>
      <c r="G24" s="168">
        <f t="shared" si="1"/>
        <v>1345841</v>
      </c>
    </row>
    <row r="25" spans="1:7" ht="12.75">
      <c r="A25" s="164">
        <v>5</v>
      </c>
      <c r="B25" s="165" t="s">
        <v>249</v>
      </c>
      <c r="C25" s="166"/>
      <c r="D25" s="167"/>
      <c r="E25" s="179">
        <v>82498</v>
      </c>
      <c r="F25" s="167"/>
      <c r="G25" s="168">
        <f t="shared" si="1"/>
        <v>82498</v>
      </c>
    </row>
    <row r="26" spans="1:7" ht="13.5" thickBot="1">
      <c r="A26" s="170">
        <v>6</v>
      </c>
      <c r="B26" s="171" t="s">
        <v>250</v>
      </c>
      <c r="C26" s="172"/>
      <c r="D26" s="173">
        <v>232033</v>
      </c>
      <c r="E26" s="173">
        <v>0</v>
      </c>
      <c r="F26" s="173"/>
      <c r="G26" s="168">
        <f t="shared" si="1"/>
        <v>232033</v>
      </c>
    </row>
    <row r="27" spans="1:7" ht="13.5" thickBot="1">
      <c r="A27" s="174"/>
      <c r="B27" s="175" t="s">
        <v>251</v>
      </c>
      <c r="C27" s="176"/>
      <c r="D27" s="177">
        <f>SUM(D21:D26)</f>
        <v>4092456</v>
      </c>
      <c r="E27" s="177">
        <f>SUM(E21:E26)</f>
        <v>1962643</v>
      </c>
      <c r="F27" s="177">
        <f>SUM(F21:F26)</f>
        <v>0</v>
      </c>
      <c r="G27" s="178">
        <f>SUM(G21:G26)</f>
        <v>6055099</v>
      </c>
    </row>
    <row r="28" spans="1:7" ht="12.75">
      <c r="A28" s="163"/>
      <c r="B28" s="163"/>
      <c r="C28" s="163"/>
      <c r="D28" s="163"/>
      <c r="E28" s="163"/>
      <c r="F28" s="163"/>
      <c r="G28" s="180"/>
    </row>
    <row r="29" spans="1:7" ht="12.75">
      <c r="A29" s="163"/>
      <c r="B29" s="163"/>
      <c r="C29" s="163"/>
      <c r="D29" s="163"/>
      <c r="E29" s="163"/>
      <c r="F29" s="163"/>
      <c r="G29" s="163"/>
    </row>
    <row r="30" spans="1:7" ht="16.5">
      <c r="A30" s="163"/>
      <c r="B30" s="348" t="s">
        <v>407</v>
      </c>
      <c r="C30" s="348"/>
      <c r="D30" s="348"/>
      <c r="E30" s="348"/>
      <c r="F30" s="348"/>
      <c r="G30" s="348"/>
    </row>
    <row r="31" spans="1:7" ht="13.5" thickBot="1">
      <c r="A31" s="163"/>
      <c r="B31" s="163"/>
      <c r="C31" s="163"/>
      <c r="D31" s="163"/>
      <c r="E31" s="163"/>
      <c r="F31" s="163"/>
      <c r="G31" s="163"/>
    </row>
    <row r="32" spans="1:7" ht="12.75">
      <c r="A32" s="349" t="s">
        <v>2</v>
      </c>
      <c r="B32" s="351" t="s">
        <v>243</v>
      </c>
      <c r="C32" s="353" t="s">
        <v>244</v>
      </c>
      <c r="D32" s="359" t="s">
        <v>408</v>
      </c>
      <c r="E32" s="353" t="s">
        <v>245</v>
      </c>
      <c r="F32" s="353" t="s">
        <v>246</v>
      </c>
      <c r="G32" s="357" t="s">
        <v>410</v>
      </c>
    </row>
    <row r="33" spans="1:7" ht="12.75">
      <c r="A33" s="350"/>
      <c r="B33" s="352"/>
      <c r="C33" s="354"/>
      <c r="D33" s="360"/>
      <c r="E33" s="354"/>
      <c r="F33" s="354"/>
      <c r="G33" s="358"/>
    </row>
    <row r="34" spans="1:7" ht="12.75">
      <c r="A34" s="164">
        <v>1</v>
      </c>
      <c r="B34" s="165" t="s">
        <v>22</v>
      </c>
      <c r="C34" s="166"/>
      <c r="D34" s="167">
        <f aca="true" t="shared" si="2" ref="D34:D39">+D8-D21</f>
        <v>0</v>
      </c>
      <c r="E34" s="167">
        <f aca="true" t="shared" si="3" ref="E34:E39">+E8+F21</f>
        <v>0</v>
      </c>
      <c r="F34" s="167">
        <f aca="true" t="shared" si="4" ref="F34:F39">+E21+F8</f>
        <v>0</v>
      </c>
      <c r="G34" s="168">
        <f aca="true" t="shared" si="5" ref="G34:G39">+D34+E34-F34</f>
        <v>0</v>
      </c>
    </row>
    <row r="35" spans="1:7" ht="12.75">
      <c r="A35" s="164">
        <v>2</v>
      </c>
      <c r="B35" s="165" t="s">
        <v>247</v>
      </c>
      <c r="C35" s="166"/>
      <c r="D35" s="167">
        <f t="shared" si="2"/>
        <v>4696382</v>
      </c>
      <c r="E35" s="167">
        <f t="shared" si="3"/>
        <v>0</v>
      </c>
      <c r="F35" s="167">
        <f t="shared" si="4"/>
        <v>939276</v>
      </c>
      <c r="G35" s="168">
        <f t="shared" si="5"/>
        <v>3757106</v>
      </c>
    </row>
    <row r="36" spans="1:7" ht="12.75">
      <c r="A36" s="164">
        <v>3</v>
      </c>
      <c r="B36" s="165" t="s">
        <v>252</v>
      </c>
      <c r="C36" s="166"/>
      <c r="D36" s="167">
        <f t="shared" si="2"/>
        <v>820319</v>
      </c>
      <c r="E36" s="167">
        <f t="shared" si="3"/>
        <v>0</v>
      </c>
      <c r="F36" s="167">
        <f t="shared" si="4"/>
        <v>242317</v>
      </c>
      <c r="G36" s="168">
        <f t="shared" si="5"/>
        <v>578002</v>
      </c>
    </row>
    <row r="37" spans="1:7" ht="12.75">
      <c r="A37" s="164">
        <v>4</v>
      </c>
      <c r="B37" s="165" t="s">
        <v>195</v>
      </c>
      <c r="C37" s="166"/>
      <c r="D37" s="167">
        <f t="shared" si="2"/>
        <v>3492761</v>
      </c>
      <c r="E37" s="167">
        <f t="shared" si="3"/>
        <v>0</v>
      </c>
      <c r="F37" s="167">
        <f t="shared" si="4"/>
        <v>698552</v>
      </c>
      <c r="G37" s="168">
        <f t="shared" si="5"/>
        <v>2794209</v>
      </c>
    </row>
    <row r="38" spans="1:7" ht="12.75">
      <c r="A38" s="164">
        <v>5</v>
      </c>
      <c r="B38" s="165" t="s">
        <v>249</v>
      </c>
      <c r="C38" s="166"/>
      <c r="D38" s="167">
        <f t="shared" si="2"/>
        <v>0</v>
      </c>
      <c r="E38" s="167">
        <f t="shared" si="3"/>
        <v>0</v>
      </c>
      <c r="F38" s="167">
        <f t="shared" si="4"/>
        <v>82498</v>
      </c>
      <c r="G38" s="168">
        <f t="shared" si="5"/>
        <v>-82498</v>
      </c>
    </row>
    <row r="39" spans="1:7" ht="13.5" thickBot="1">
      <c r="A39" s="170">
        <v>6</v>
      </c>
      <c r="B39" s="171" t="s">
        <v>250</v>
      </c>
      <c r="C39" s="172"/>
      <c r="D39" s="167">
        <f t="shared" si="2"/>
        <v>412502</v>
      </c>
      <c r="E39" s="167">
        <f t="shared" si="3"/>
        <v>0</v>
      </c>
      <c r="F39" s="167">
        <f t="shared" si="4"/>
        <v>0</v>
      </c>
      <c r="G39" s="168">
        <f t="shared" si="5"/>
        <v>412502</v>
      </c>
    </row>
    <row r="40" spans="1:7" ht="13.5" thickBot="1">
      <c r="A40" s="174"/>
      <c r="B40" s="175" t="s">
        <v>251</v>
      </c>
      <c r="C40" s="176"/>
      <c r="D40" s="177">
        <f>SUM(D34:D39)</f>
        <v>9421964</v>
      </c>
      <c r="E40" s="177">
        <f>SUM(E34:E39)</f>
        <v>0</v>
      </c>
      <c r="F40" s="177">
        <f>SUM(F34:F39)</f>
        <v>1962643</v>
      </c>
      <c r="G40" s="178">
        <f>SUM(G34:G39)</f>
        <v>7459321</v>
      </c>
    </row>
    <row r="42" ht="12.75">
      <c r="G42" t="str">
        <f>'PASQ NR.1'!I24</f>
        <v>ADMINISTRATORI</v>
      </c>
    </row>
    <row r="43" ht="12.75">
      <c r="G43" t="str">
        <f>'PASQ NR.1'!I25</f>
        <v>PULLUMB QOSJA</v>
      </c>
    </row>
  </sheetData>
  <sheetProtection/>
  <mergeCells count="24">
    <mergeCell ref="B30:G30"/>
    <mergeCell ref="A32:A33"/>
    <mergeCell ref="B32:B33"/>
    <mergeCell ref="C32:C33"/>
    <mergeCell ref="D32:D33"/>
    <mergeCell ref="E32:E33"/>
    <mergeCell ref="F32:F33"/>
    <mergeCell ref="G32:G33"/>
    <mergeCell ref="B17:G17"/>
    <mergeCell ref="A19:A20"/>
    <mergeCell ref="B19:B20"/>
    <mergeCell ref="C19:C20"/>
    <mergeCell ref="D19:D20"/>
    <mergeCell ref="E19:E20"/>
    <mergeCell ref="F19:F20"/>
    <mergeCell ref="G19:G20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K27" sqref="K27"/>
    </sheetView>
  </sheetViews>
  <sheetFormatPr defaultColWidth="9.140625" defaultRowHeight="12.75"/>
  <cols>
    <col min="1" max="1" width="5.421875" style="0" customWidth="1"/>
    <col min="6" max="6" width="6.140625" style="0" customWidth="1"/>
    <col min="8" max="8" width="10.28125" style="0" customWidth="1"/>
    <col min="9" max="9" width="11.28125" style="0" customWidth="1"/>
    <col min="10" max="10" width="11.7109375" style="0" customWidth="1"/>
  </cols>
  <sheetData>
    <row r="1" spans="1:10" ht="16.5">
      <c r="A1" s="181"/>
      <c r="B1" s="182"/>
      <c r="C1" s="181"/>
      <c r="D1" s="181"/>
      <c r="E1" s="181"/>
      <c r="F1" s="181"/>
      <c r="G1" s="181"/>
      <c r="H1" s="181"/>
      <c r="I1" s="183" t="s">
        <v>253</v>
      </c>
      <c r="J1" s="181"/>
    </row>
    <row r="2" spans="1:10" ht="15">
      <c r="A2" s="181"/>
      <c r="B2" s="182"/>
      <c r="C2" s="181"/>
      <c r="D2" s="181"/>
      <c r="E2" s="181"/>
      <c r="F2" s="181"/>
      <c r="G2" s="181"/>
      <c r="H2" s="181"/>
      <c r="I2" s="181"/>
      <c r="J2" s="181"/>
    </row>
    <row r="3" spans="1:10" ht="15.75" thickBot="1">
      <c r="A3" s="184"/>
      <c r="B3" s="184"/>
      <c r="C3" s="184"/>
      <c r="D3" s="184"/>
      <c r="E3" s="184"/>
      <c r="F3" s="184"/>
      <c r="G3" s="184"/>
      <c r="H3" s="184"/>
      <c r="I3" s="185"/>
      <c r="J3" s="186" t="s">
        <v>254</v>
      </c>
    </row>
    <row r="4" spans="1:10" ht="15">
      <c r="A4" s="361" t="s">
        <v>255</v>
      </c>
      <c r="B4" s="362"/>
      <c r="C4" s="362"/>
      <c r="D4" s="362"/>
      <c r="E4" s="362"/>
      <c r="F4" s="362"/>
      <c r="G4" s="362"/>
      <c r="H4" s="362"/>
      <c r="I4" s="362"/>
      <c r="J4" s="363"/>
    </row>
    <row r="5" spans="1:10" ht="60">
      <c r="A5" s="187"/>
      <c r="B5" s="364" t="s">
        <v>256</v>
      </c>
      <c r="C5" s="364"/>
      <c r="D5" s="364"/>
      <c r="E5" s="364"/>
      <c r="F5" s="364"/>
      <c r="G5" s="188" t="s">
        <v>257</v>
      </c>
      <c r="H5" s="188" t="s">
        <v>258</v>
      </c>
      <c r="I5" s="189" t="s">
        <v>411</v>
      </c>
      <c r="J5" s="190" t="s">
        <v>259</v>
      </c>
    </row>
    <row r="6" spans="1:10" ht="15">
      <c r="A6" s="187">
        <v>1</v>
      </c>
      <c r="B6" s="365" t="s">
        <v>260</v>
      </c>
      <c r="C6" s="365"/>
      <c r="D6" s="365"/>
      <c r="E6" s="365"/>
      <c r="F6" s="365"/>
      <c r="G6" s="191">
        <v>70</v>
      </c>
      <c r="H6" s="191">
        <v>11100</v>
      </c>
      <c r="I6" s="193">
        <f>I7+I8+I9</f>
        <v>302759</v>
      </c>
      <c r="J6" s="193">
        <f>J7+J8+J9</f>
        <v>97264</v>
      </c>
    </row>
    <row r="7" spans="1:10" ht="30">
      <c r="A7" s="194" t="s">
        <v>261</v>
      </c>
      <c r="B7" s="366" t="s">
        <v>262</v>
      </c>
      <c r="C7" s="366"/>
      <c r="D7" s="366"/>
      <c r="E7" s="366"/>
      <c r="F7" s="366"/>
      <c r="G7" s="195" t="s">
        <v>263</v>
      </c>
      <c r="H7" s="195">
        <v>11101</v>
      </c>
      <c r="I7" s="192"/>
      <c r="J7" s="192">
        <v>0</v>
      </c>
    </row>
    <row r="8" spans="1:10" ht="15">
      <c r="A8" s="194" t="s">
        <v>264</v>
      </c>
      <c r="B8" s="366" t="s">
        <v>265</v>
      </c>
      <c r="C8" s="366"/>
      <c r="D8" s="366"/>
      <c r="E8" s="366"/>
      <c r="F8" s="366"/>
      <c r="G8" s="195">
        <v>704</v>
      </c>
      <c r="H8" s="195">
        <v>11102</v>
      </c>
      <c r="I8" s="192"/>
      <c r="J8" s="192"/>
    </row>
    <row r="9" spans="1:10" ht="15">
      <c r="A9" s="194" t="s">
        <v>266</v>
      </c>
      <c r="B9" s="366" t="s">
        <v>267</v>
      </c>
      <c r="C9" s="366"/>
      <c r="D9" s="366"/>
      <c r="E9" s="366"/>
      <c r="F9" s="366"/>
      <c r="G9" s="196">
        <v>705</v>
      </c>
      <c r="H9" s="195">
        <v>11103</v>
      </c>
      <c r="I9" s="192">
        <v>302759</v>
      </c>
      <c r="J9" s="192">
        <v>97264</v>
      </c>
    </row>
    <row r="10" spans="1:10" ht="15">
      <c r="A10" s="187">
        <v>2</v>
      </c>
      <c r="B10" s="365" t="s">
        <v>268</v>
      </c>
      <c r="C10" s="365"/>
      <c r="D10" s="365"/>
      <c r="E10" s="365"/>
      <c r="F10" s="365"/>
      <c r="G10" s="191">
        <v>708</v>
      </c>
      <c r="H10" s="195">
        <v>11104</v>
      </c>
      <c r="I10" s="193">
        <f>I11+I12+I13</f>
        <v>8685</v>
      </c>
      <c r="J10" s="193">
        <f>J11+J12+J13</f>
        <v>7467</v>
      </c>
    </row>
    <row r="11" spans="1:10" ht="15">
      <c r="A11" s="194" t="s">
        <v>261</v>
      </c>
      <c r="B11" s="366" t="s">
        <v>269</v>
      </c>
      <c r="C11" s="366"/>
      <c r="D11" s="366"/>
      <c r="E11" s="366"/>
      <c r="F11" s="366"/>
      <c r="G11" s="195">
        <v>7081</v>
      </c>
      <c r="H11" s="195">
        <v>111041</v>
      </c>
      <c r="I11" s="192"/>
      <c r="J11" s="192"/>
    </row>
    <row r="12" spans="1:10" ht="15">
      <c r="A12" s="194" t="s">
        <v>270</v>
      </c>
      <c r="B12" s="366" t="s">
        <v>271</v>
      </c>
      <c r="C12" s="366"/>
      <c r="D12" s="366"/>
      <c r="E12" s="366"/>
      <c r="F12" s="366"/>
      <c r="G12" s="195">
        <v>7082</v>
      </c>
      <c r="H12" s="195">
        <v>111042</v>
      </c>
      <c r="I12" s="192">
        <v>8685</v>
      </c>
      <c r="J12" s="192">
        <v>7467</v>
      </c>
    </row>
    <row r="13" spans="1:10" ht="15">
      <c r="A13" s="194" t="s">
        <v>272</v>
      </c>
      <c r="B13" s="366" t="s">
        <v>273</v>
      </c>
      <c r="C13" s="366"/>
      <c r="D13" s="366"/>
      <c r="E13" s="366"/>
      <c r="F13" s="366"/>
      <c r="G13" s="195">
        <v>7083</v>
      </c>
      <c r="H13" s="195">
        <v>111043</v>
      </c>
      <c r="I13" s="192"/>
      <c r="J13" s="192"/>
    </row>
    <row r="14" spans="1:10" ht="15">
      <c r="A14" s="197">
        <v>3</v>
      </c>
      <c r="B14" s="365" t="s">
        <v>274</v>
      </c>
      <c r="C14" s="365"/>
      <c r="D14" s="365"/>
      <c r="E14" s="365"/>
      <c r="F14" s="365"/>
      <c r="G14" s="191">
        <v>71</v>
      </c>
      <c r="H14" s="195">
        <v>11201</v>
      </c>
      <c r="I14" s="193">
        <f>I15+I16</f>
        <v>0</v>
      </c>
      <c r="J14" s="193">
        <f>J15+J16</f>
        <v>0</v>
      </c>
    </row>
    <row r="15" spans="1:10" ht="15">
      <c r="A15" s="197"/>
      <c r="B15" s="367" t="s">
        <v>275</v>
      </c>
      <c r="C15" s="367"/>
      <c r="D15" s="367"/>
      <c r="E15" s="367"/>
      <c r="F15" s="367"/>
      <c r="G15" s="198"/>
      <c r="H15" s="195">
        <v>112011</v>
      </c>
      <c r="I15" s="192"/>
      <c r="J15" s="192"/>
    </row>
    <row r="16" spans="1:10" ht="15">
      <c r="A16" s="197"/>
      <c r="B16" s="367" t="s">
        <v>276</v>
      </c>
      <c r="C16" s="367"/>
      <c r="D16" s="367"/>
      <c r="E16" s="367"/>
      <c r="F16" s="367"/>
      <c r="G16" s="198"/>
      <c r="H16" s="195">
        <v>112012</v>
      </c>
      <c r="I16" s="192"/>
      <c r="J16" s="192"/>
    </row>
    <row r="17" spans="1:10" ht="15">
      <c r="A17" s="187">
        <v>4</v>
      </c>
      <c r="B17" s="365" t="s">
        <v>277</v>
      </c>
      <c r="C17" s="365"/>
      <c r="D17" s="365"/>
      <c r="E17" s="365"/>
      <c r="F17" s="365"/>
      <c r="G17" s="199">
        <v>72</v>
      </c>
      <c r="H17" s="200">
        <v>11300</v>
      </c>
      <c r="I17" s="192"/>
      <c r="J17" s="192"/>
    </row>
    <row r="18" spans="1:10" ht="15">
      <c r="A18" s="194"/>
      <c r="B18" s="368" t="s">
        <v>278</v>
      </c>
      <c r="C18" s="368"/>
      <c r="D18" s="368"/>
      <c r="E18" s="368"/>
      <c r="F18" s="368"/>
      <c r="G18" s="201"/>
      <c r="H18" s="202">
        <v>11301</v>
      </c>
      <c r="I18" s="192"/>
      <c r="J18" s="192"/>
    </row>
    <row r="19" spans="1:10" ht="15">
      <c r="A19" s="187">
        <v>5</v>
      </c>
      <c r="B19" s="365" t="s">
        <v>279</v>
      </c>
      <c r="C19" s="365"/>
      <c r="D19" s="365"/>
      <c r="E19" s="365"/>
      <c r="F19" s="365"/>
      <c r="G19" s="191">
        <v>73</v>
      </c>
      <c r="H19" s="191">
        <v>11400</v>
      </c>
      <c r="I19" s="192">
        <f>I20</f>
        <v>0</v>
      </c>
      <c r="J19" s="192">
        <f>J20</f>
        <v>801.46</v>
      </c>
    </row>
    <row r="20" spans="1:10" ht="15">
      <c r="A20" s="187">
        <v>6</v>
      </c>
      <c r="B20" s="365" t="s">
        <v>280</v>
      </c>
      <c r="C20" s="365"/>
      <c r="D20" s="365"/>
      <c r="E20" s="365"/>
      <c r="F20" s="365"/>
      <c r="G20" s="191">
        <v>75</v>
      </c>
      <c r="H20" s="191">
        <v>11500</v>
      </c>
      <c r="I20" s="192"/>
      <c r="J20" s="192">
        <v>801.46</v>
      </c>
    </row>
    <row r="21" spans="1:10" ht="15.75" thickBot="1">
      <c r="A21" s="187">
        <v>7</v>
      </c>
      <c r="B21" s="365" t="s">
        <v>281</v>
      </c>
      <c r="C21" s="365"/>
      <c r="D21" s="365"/>
      <c r="E21" s="365"/>
      <c r="F21" s="365"/>
      <c r="G21" s="191">
        <v>77</v>
      </c>
      <c r="H21" s="191">
        <v>11600</v>
      </c>
      <c r="I21" s="192"/>
      <c r="J21" s="193"/>
    </row>
    <row r="22" spans="1:10" ht="17.25" thickBot="1">
      <c r="A22" s="203" t="s">
        <v>282</v>
      </c>
      <c r="B22" s="203" t="s">
        <v>283</v>
      </c>
      <c r="C22" s="203"/>
      <c r="D22" s="203"/>
      <c r="E22" s="203"/>
      <c r="F22" s="203"/>
      <c r="G22" s="203"/>
      <c r="H22" s="203">
        <v>11800</v>
      </c>
      <c r="I22" s="207">
        <f>I6+I10+I14+I19</f>
        <v>311444</v>
      </c>
      <c r="J22" s="207">
        <f>J6+J10+J14+J19</f>
        <v>105532.46</v>
      </c>
    </row>
    <row r="24" ht="12.75">
      <c r="I24" t="str">
        <f>'PASQ NR 2'!I44</f>
        <v>ADMINISTRATORI</v>
      </c>
    </row>
    <row r="25" ht="12.75">
      <c r="I25" t="str">
        <f>'PASQ NR 2'!I45</f>
        <v>PULLUMB QOSJA</v>
      </c>
    </row>
  </sheetData>
  <sheetProtection/>
  <mergeCells count="18"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A4:J4"/>
    <mergeCell ref="B5:F5"/>
    <mergeCell ref="B6:F6"/>
    <mergeCell ref="B7:F7"/>
    <mergeCell ref="B8:F8"/>
    <mergeCell ref="B9:F9"/>
  </mergeCells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:J45"/>
    </sheetView>
  </sheetViews>
  <sheetFormatPr defaultColWidth="9.140625" defaultRowHeight="12.75"/>
  <cols>
    <col min="1" max="1" width="5.00390625" style="0" customWidth="1"/>
    <col min="7" max="7" width="6.7109375" style="0" customWidth="1"/>
    <col min="9" max="9" width="12.7109375" style="0" customWidth="1"/>
    <col min="10" max="10" width="11.8515625" style="0" customWidth="1"/>
  </cols>
  <sheetData>
    <row r="1" spans="1:10" ht="14.25">
      <c r="A1" s="221"/>
      <c r="B1" s="268"/>
      <c r="C1" s="221"/>
      <c r="D1" s="221"/>
      <c r="E1" s="221"/>
      <c r="F1" s="221"/>
      <c r="G1" s="221"/>
      <c r="H1" s="221"/>
      <c r="I1" s="221"/>
      <c r="J1" s="223" t="s">
        <v>284</v>
      </c>
    </row>
    <row r="2" spans="1:10" ht="15" thickBot="1">
      <c r="A2" s="269"/>
      <c r="B2" s="269"/>
      <c r="C2" s="269"/>
      <c r="D2" s="269"/>
      <c r="E2" s="269"/>
      <c r="F2" s="269"/>
      <c r="G2" s="269"/>
      <c r="H2" s="269"/>
      <c r="I2" s="270"/>
      <c r="J2" s="224" t="s">
        <v>254</v>
      </c>
    </row>
    <row r="3" spans="1:10" ht="14.25">
      <c r="A3" s="369" t="s">
        <v>255</v>
      </c>
      <c r="B3" s="370"/>
      <c r="C3" s="370"/>
      <c r="D3" s="370"/>
      <c r="E3" s="370"/>
      <c r="F3" s="370"/>
      <c r="G3" s="370"/>
      <c r="H3" s="370"/>
      <c r="I3" s="370"/>
      <c r="J3" s="371"/>
    </row>
    <row r="4" spans="1:10" ht="51.75" customHeight="1">
      <c r="A4" s="271"/>
      <c r="B4" s="372" t="s">
        <v>285</v>
      </c>
      <c r="C4" s="372"/>
      <c r="D4" s="372"/>
      <c r="E4" s="372"/>
      <c r="F4" s="372"/>
      <c r="G4" s="272" t="s">
        <v>257</v>
      </c>
      <c r="H4" s="272" t="s">
        <v>258</v>
      </c>
      <c r="I4" s="273" t="s">
        <v>411</v>
      </c>
      <c r="J4" s="274" t="s">
        <v>259</v>
      </c>
    </row>
    <row r="5" spans="1:10" ht="14.25">
      <c r="A5" s="275">
        <v>1</v>
      </c>
      <c r="B5" s="373" t="s">
        <v>286</v>
      </c>
      <c r="C5" s="373"/>
      <c r="D5" s="373"/>
      <c r="E5" s="373"/>
      <c r="F5" s="373"/>
      <c r="G5" s="276">
        <v>60</v>
      </c>
      <c r="H5" s="276">
        <v>12100</v>
      </c>
      <c r="I5" s="277">
        <f>I6+I7+I8+I9+I10</f>
        <v>286674</v>
      </c>
      <c r="J5" s="277">
        <f>J6+J7+J8+J9+J10</f>
        <v>98525</v>
      </c>
    </row>
    <row r="6" spans="1:10" ht="25.5" customHeight="1">
      <c r="A6" s="278" t="s">
        <v>287</v>
      </c>
      <c r="B6" s="374" t="s">
        <v>288</v>
      </c>
      <c r="C6" s="375"/>
      <c r="D6" s="375"/>
      <c r="E6" s="375"/>
      <c r="F6" s="376"/>
      <c r="G6" s="279" t="s">
        <v>290</v>
      </c>
      <c r="H6" s="279">
        <v>12101</v>
      </c>
      <c r="I6" s="280"/>
      <c r="J6" s="280"/>
    </row>
    <row r="7" spans="1:10" ht="12" customHeight="1">
      <c r="A7" s="278" t="s">
        <v>264</v>
      </c>
      <c r="B7" s="377" t="s">
        <v>291</v>
      </c>
      <c r="C7" s="377" t="s">
        <v>289</v>
      </c>
      <c r="D7" s="377"/>
      <c r="E7" s="377"/>
      <c r="F7" s="377"/>
      <c r="G7" s="279"/>
      <c r="H7" s="281">
        <v>12102</v>
      </c>
      <c r="I7" s="280"/>
      <c r="J7" s="280"/>
    </row>
    <row r="8" spans="1:10" ht="13.5" customHeight="1">
      <c r="A8" s="278" t="s">
        <v>266</v>
      </c>
      <c r="B8" s="377" t="s">
        <v>292</v>
      </c>
      <c r="C8" s="377" t="s">
        <v>289</v>
      </c>
      <c r="D8" s="377"/>
      <c r="E8" s="377"/>
      <c r="F8" s="377"/>
      <c r="G8" s="279" t="s">
        <v>293</v>
      </c>
      <c r="H8" s="279">
        <v>12103</v>
      </c>
      <c r="I8" s="280">
        <v>265312</v>
      </c>
      <c r="J8" s="280">
        <v>120008</v>
      </c>
    </row>
    <row r="9" spans="1:10" ht="14.25">
      <c r="A9" s="278" t="s">
        <v>294</v>
      </c>
      <c r="B9" s="378" t="s">
        <v>424</v>
      </c>
      <c r="C9" s="377" t="s">
        <v>289</v>
      </c>
      <c r="D9" s="377"/>
      <c r="E9" s="377"/>
      <c r="F9" s="377"/>
      <c r="G9" s="279"/>
      <c r="H9" s="281">
        <v>12104</v>
      </c>
      <c r="I9" s="280">
        <v>21362</v>
      </c>
      <c r="J9" s="280">
        <v>-21483</v>
      </c>
    </row>
    <row r="10" spans="1:10" ht="12.75" customHeight="1">
      <c r="A10" s="278" t="s">
        <v>295</v>
      </c>
      <c r="B10" s="377" t="s">
        <v>296</v>
      </c>
      <c r="C10" s="377" t="s">
        <v>289</v>
      </c>
      <c r="D10" s="377"/>
      <c r="E10" s="377"/>
      <c r="F10" s="377"/>
      <c r="G10" s="279" t="s">
        <v>297</v>
      </c>
      <c r="H10" s="281">
        <v>12105</v>
      </c>
      <c r="I10" s="280"/>
      <c r="J10" s="280"/>
    </row>
    <row r="11" spans="1:10" ht="14.25">
      <c r="A11" s="275">
        <v>2</v>
      </c>
      <c r="B11" s="373" t="s">
        <v>298</v>
      </c>
      <c r="C11" s="373"/>
      <c r="D11" s="373"/>
      <c r="E11" s="373"/>
      <c r="F11" s="373"/>
      <c r="G11" s="276">
        <v>64</v>
      </c>
      <c r="H11" s="276">
        <v>12200</v>
      </c>
      <c r="I11" s="277">
        <f>I12+I13</f>
        <v>4008</v>
      </c>
      <c r="J11" s="277">
        <f>J12+J13</f>
        <v>3718</v>
      </c>
    </row>
    <row r="12" spans="1:10" ht="14.25">
      <c r="A12" s="282" t="s">
        <v>299</v>
      </c>
      <c r="B12" s="373" t="s">
        <v>425</v>
      </c>
      <c r="C12" s="379"/>
      <c r="D12" s="379"/>
      <c r="E12" s="379"/>
      <c r="F12" s="379"/>
      <c r="G12" s="281">
        <v>641</v>
      </c>
      <c r="H12" s="281">
        <v>12201</v>
      </c>
      <c r="I12" s="280">
        <v>3434</v>
      </c>
      <c r="J12" s="280">
        <v>3186</v>
      </c>
    </row>
    <row r="13" spans="1:10" ht="14.25">
      <c r="A13" s="282" t="s">
        <v>300</v>
      </c>
      <c r="B13" s="379" t="s">
        <v>301</v>
      </c>
      <c r="C13" s="379"/>
      <c r="D13" s="379"/>
      <c r="E13" s="379"/>
      <c r="F13" s="379"/>
      <c r="G13" s="281">
        <v>644</v>
      </c>
      <c r="H13" s="281">
        <v>12202</v>
      </c>
      <c r="I13" s="280">
        <v>574</v>
      </c>
      <c r="J13" s="280">
        <v>532</v>
      </c>
    </row>
    <row r="14" spans="1:10" ht="14.25">
      <c r="A14" s="275">
        <v>3</v>
      </c>
      <c r="B14" s="373" t="s">
        <v>302</v>
      </c>
      <c r="C14" s="373"/>
      <c r="D14" s="373"/>
      <c r="E14" s="373"/>
      <c r="F14" s="373"/>
      <c r="G14" s="276">
        <v>68</v>
      </c>
      <c r="H14" s="276">
        <v>12300</v>
      </c>
      <c r="I14" s="277">
        <v>1963</v>
      </c>
      <c r="J14" s="277">
        <v>658</v>
      </c>
    </row>
    <row r="15" spans="1:10" ht="14.25">
      <c r="A15" s="275">
        <v>4</v>
      </c>
      <c r="B15" s="373" t="s">
        <v>303</v>
      </c>
      <c r="C15" s="373"/>
      <c r="D15" s="373"/>
      <c r="E15" s="373"/>
      <c r="F15" s="373"/>
      <c r="G15" s="276">
        <v>61</v>
      </c>
      <c r="H15" s="276">
        <v>12400</v>
      </c>
      <c r="I15" s="277">
        <f>I20+I22+I27+I30+I17</f>
        <v>17291</v>
      </c>
      <c r="J15" s="277">
        <f>J20+J22+J27+J30+J17</f>
        <v>3132</v>
      </c>
    </row>
    <row r="16" spans="1:10" ht="14.25">
      <c r="A16" s="282" t="s">
        <v>261</v>
      </c>
      <c r="B16" s="380" t="s">
        <v>304</v>
      </c>
      <c r="C16" s="380"/>
      <c r="D16" s="380"/>
      <c r="E16" s="380"/>
      <c r="F16" s="380"/>
      <c r="G16" s="279"/>
      <c r="H16" s="279">
        <v>12401</v>
      </c>
      <c r="I16" s="280"/>
      <c r="J16" s="280"/>
    </row>
    <row r="17" spans="1:10" ht="14.25">
      <c r="A17" s="282" t="s">
        <v>270</v>
      </c>
      <c r="B17" s="380" t="s">
        <v>305</v>
      </c>
      <c r="C17" s="380"/>
      <c r="D17" s="380"/>
      <c r="E17" s="380"/>
      <c r="F17" s="380"/>
      <c r="G17" s="283">
        <v>611</v>
      </c>
      <c r="H17" s="279">
        <v>12402</v>
      </c>
      <c r="I17" s="280">
        <v>17113</v>
      </c>
      <c r="J17" s="280">
        <v>1888</v>
      </c>
    </row>
    <row r="18" spans="1:10" ht="9.75" customHeight="1">
      <c r="A18" s="282" t="s">
        <v>272</v>
      </c>
      <c r="B18" s="380" t="s">
        <v>306</v>
      </c>
      <c r="C18" s="380"/>
      <c r="D18" s="380"/>
      <c r="E18" s="380"/>
      <c r="F18" s="380"/>
      <c r="G18" s="279">
        <v>613</v>
      </c>
      <c r="H18" s="279">
        <v>12403</v>
      </c>
      <c r="I18" s="280"/>
      <c r="J18" s="280"/>
    </row>
    <row r="19" spans="1:10" ht="11.25" customHeight="1">
      <c r="A19" s="282" t="s">
        <v>307</v>
      </c>
      <c r="B19" s="380" t="s">
        <v>308</v>
      </c>
      <c r="C19" s="380"/>
      <c r="D19" s="380"/>
      <c r="E19" s="380"/>
      <c r="F19" s="380"/>
      <c r="G19" s="283">
        <v>615</v>
      </c>
      <c r="H19" s="279">
        <v>12404</v>
      </c>
      <c r="I19" s="276"/>
      <c r="J19" s="276"/>
    </row>
    <row r="20" spans="1:10" ht="14.25">
      <c r="A20" s="282" t="s">
        <v>309</v>
      </c>
      <c r="B20" s="380" t="s">
        <v>310</v>
      </c>
      <c r="C20" s="380"/>
      <c r="D20" s="380"/>
      <c r="E20" s="380"/>
      <c r="F20" s="380"/>
      <c r="G20" s="283">
        <v>616</v>
      </c>
      <c r="H20" s="279">
        <v>12405</v>
      </c>
      <c r="I20" s="280"/>
      <c r="J20" s="280">
        <v>47</v>
      </c>
    </row>
    <row r="21" spans="1:10" ht="12.75" customHeight="1">
      <c r="A21" s="282" t="s">
        <v>311</v>
      </c>
      <c r="B21" s="380" t="s">
        <v>312</v>
      </c>
      <c r="C21" s="380"/>
      <c r="D21" s="380"/>
      <c r="E21" s="380"/>
      <c r="F21" s="380"/>
      <c r="G21" s="283">
        <v>617</v>
      </c>
      <c r="H21" s="279">
        <v>12406</v>
      </c>
      <c r="I21" s="280"/>
      <c r="J21" s="280"/>
    </row>
    <row r="22" spans="1:10" ht="14.25">
      <c r="A22" s="282" t="s">
        <v>313</v>
      </c>
      <c r="B22" s="377" t="s">
        <v>314</v>
      </c>
      <c r="C22" s="377" t="s">
        <v>289</v>
      </c>
      <c r="D22" s="377"/>
      <c r="E22" s="377"/>
      <c r="F22" s="377"/>
      <c r="G22" s="283">
        <v>618</v>
      </c>
      <c r="H22" s="279">
        <v>12407</v>
      </c>
      <c r="I22" s="280"/>
      <c r="J22" s="280">
        <v>426</v>
      </c>
    </row>
    <row r="23" spans="1:10" ht="12.75" customHeight="1">
      <c r="A23" s="282" t="s">
        <v>315</v>
      </c>
      <c r="B23" s="377" t="s">
        <v>316</v>
      </c>
      <c r="C23" s="377"/>
      <c r="D23" s="377"/>
      <c r="E23" s="377"/>
      <c r="F23" s="377"/>
      <c r="G23" s="283">
        <v>623</v>
      </c>
      <c r="H23" s="279">
        <v>12408</v>
      </c>
      <c r="I23" s="280"/>
      <c r="J23" s="280"/>
    </row>
    <row r="24" spans="1:10" ht="13.5" customHeight="1">
      <c r="A24" s="282" t="s">
        <v>317</v>
      </c>
      <c r="B24" s="377" t="s">
        <v>318</v>
      </c>
      <c r="C24" s="377"/>
      <c r="D24" s="377"/>
      <c r="E24" s="377"/>
      <c r="F24" s="377"/>
      <c r="G24" s="283">
        <v>624</v>
      </c>
      <c r="H24" s="279">
        <v>12409</v>
      </c>
      <c r="I24" s="280"/>
      <c r="J24" s="280"/>
    </row>
    <row r="25" spans="1:10" ht="12.75" customHeight="1">
      <c r="A25" s="282" t="s">
        <v>319</v>
      </c>
      <c r="B25" s="377" t="s">
        <v>320</v>
      </c>
      <c r="C25" s="377"/>
      <c r="D25" s="377"/>
      <c r="E25" s="377"/>
      <c r="F25" s="377"/>
      <c r="G25" s="283">
        <v>625</v>
      </c>
      <c r="H25" s="279">
        <v>12410</v>
      </c>
      <c r="I25" s="280"/>
      <c r="J25" s="280"/>
    </row>
    <row r="26" spans="1:10" ht="14.25">
      <c r="A26" s="282" t="s">
        <v>321</v>
      </c>
      <c r="B26" s="377" t="s">
        <v>322</v>
      </c>
      <c r="C26" s="377"/>
      <c r="D26" s="377"/>
      <c r="E26" s="377"/>
      <c r="F26" s="377"/>
      <c r="G26" s="283">
        <v>626</v>
      </c>
      <c r="H26" s="279">
        <v>12411</v>
      </c>
      <c r="I26" s="280"/>
      <c r="J26" s="280"/>
    </row>
    <row r="27" spans="1:10" ht="14.25">
      <c r="A27" s="284" t="s">
        <v>323</v>
      </c>
      <c r="B27" s="377" t="s">
        <v>324</v>
      </c>
      <c r="C27" s="377"/>
      <c r="D27" s="377"/>
      <c r="E27" s="377"/>
      <c r="F27" s="377"/>
      <c r="G27" s="283">
        <v>627</v>
      </c>
      <c r="H27" s="279">
        <v>12412</v>
      </c>
      <c r="I27" s="280"/>
      <c r="J27" s="280">
        <v>675</v>
      </c>
    </row>
    <row r="28" spans="1:10" ht="13.5" customHeight="1">
      <c r="A28" s="282"/>
      <c r="B28" s="381" t="s">
        <v>325</v>
      </c>
      <c r="C28" s="381"/>
      <c r="D28" s="381"/>
      <c r="E28" s="381"/>
      <c r="F28" s="381"/>
      <c r="G28" s="283">
        <v>6271</v>
      </c>
      <c r="H28" s="283">
        <v>124121</v>
      </c>
      <c r="I28" s="280"/>
      <c r="J28" s="280"/>
    </row>
    <row r="29" spans="1:10" ht="12" customHeight="1">
      <c r="A29" s="282"/>
      <c r="B29" s="381" t="s">
        <v>326</v>
      </c>
      <c r="C29" s="381"/>
      <c r="D29" s="381"/>
      <c r="E29" s="381"/>
      <c r="F29" s="381"/>
      <c r="G29" s="283">
        <v>6272</v>
      </c>
      <c r="H29" s="283">
        <v>124122</v>
      </c>
      <c r="I29" s="280"/>
      <c r="J29" s="280"/>
    </row>
    <row r="30" spans="1:10" ht="14.25">
      <c r="A30" s="282" t="s">
        <v>327</v>
      </c>
      <c r="B30" s="377" t="s">
        <v>328</v>
      </c>
      <c r="C30" s="377"/>
      <c r="D30" s="377"/>
      <c r="E30" s="377"/>
      <c r="F30" s="377"/>
      <c r="G30" s="283">
        <v>628</v>
      </c>
      <c r="H30" s="283">
        <v>12413</v>
      </c>
      <c r="I30" s="280">
        <v>178</v>
      </c>
      <c r="J30" s="280">
        <v>96</v>
      </c>
    </row>
    <row r="31" spans="1:10" ht="14.25">
      <c r="A31" s="275">
        <v>5</v>
      </c>
      <c r="B31" s="378" t="s">
        <v>329</v>
      </c>
      <c r="C31" s="377"/>
      <c r="D31" s="377"/>
      <c r="E31" s="377"/>
      <c r="F31" s="377"/>
      <c r="G31" s="280">
        <v>63</v>
      </c>
      <c r="H31" s="280">
        <v>12500</v>
      </c>
      <c r="I31" s="277">
        <f>I33+I34+I35</f>
        <v>37</v>
      </c>
      <c r="J31" s="277">
        <f>J33+J34+J35</f>
        <v>1390</v>
      </c>
    </row>
    <row r="32" spans="1:10" ht="14.25">
      <c r="A32" s="282" t="s">
        <v>261</v>
      </c>
      <c r="B32" s="377" t="s">
        <v>330</v>
      </c>
      <c r="C32" s="377"/>
      <c r="D32" s="377"/>
      <c r="E32" s="377"/>
      <c r="F32" s="377"/>
      <c r="G32" s="283">
        <v>632</v>
      </c>
      <c r="H32" s="283">
        <v>12501</v>
      </c>
      <c r="I32" s="280"/>
      <c r="J32" s="280"/>
    </row>
    <row r="33" spans="1:10" ht="14.25">
      <c r="A33" s="282" t="s">
        <v>270</v>
      </c>
      <c r="B33" s="377" t="s">
        <v>331</v>
      </c>
      <c r="C33" s="377"/>
      <c r="D33" s="377"/>
      <c r="E33" s="377"/>
      <c r="F33" s="377"/>
      <c r="G33" s="283">
        <v>633</v>
      </c>
      <c r="H33" s="283">
        <v>12502</v>
      </c>
      <c r="I33" s="280"/>
      <c r="J33" s="280">
        <v>517</v>
      </c>
    </row>
    <row r="34" spans="1:10" ht="14.25">
      <c r="A34" s="282" t="s">
        <v>272</v>
      </c>
      <c r="B34" s="377" t="s">
        <v>332</v>
      </c>
      <c r="C34" s="377"/>
      <c r="D34" s="377"/>
      <c r="E34" s="377"/>
      <c r="F34" s="377"/>
      <c r="G34" s="283">
        <v>634</v>
      </c>
      <c r="H34" s="283">
        <v>12503</v>
      </c>
      <c r="I34" s="280">
        <v>37</v>
      </c>
      <c r="J34" s="280">
        <v>417</v>
      </c>
    </row>
    <row r="35" spans="1:10" ht="15" thickBot="1">
      <c r="A35" s="282" t="s">
        <v>307</v>
      </c>
      <c r="B35" s="377" t="s">
        <v>333</v>
      </c>
      <c r="C35" s="377"/>
      <c r="D35" s="377"/>
      <c r="E35" s="377"/>
      <c r="F35" s="377"/>
      <c r="G35" s="283" t="s">
        <v>334</v>
      </c>
      <c r="H35" s="283">
        <v>12504</v>
      </c>
      <c r="I35" s="280"/>
      <c r="J35" s="280">
        <v>456</v>
      </c>
    </row>
    <row r="36" spans="1:10" ht="15" thickBot="1">
      <c r="A36" s="207" t="s">
        <v>335</v>
      </c>
      <c r="B36" s="207" t="s">
        <v>336</v>
      </c>
      <c r="C36" s="207"/>
      <c r="D36" s="207"/>
      <c r="E36" s="207"/>
      <c r="F36" s="207"/>
      <c r="G36" s="207"/>
      <c r="H36" s="207">
        <v>12600</v>
      </c>
      <c r="I36" s="285">
        <f>I5+I11+I14+I31+I15</f>
        <v>309973</v>
      </c>
      <c r="J36" s="285">
        <f>J5+J11+J14+J31+J15</f>
        <v>107423</v>
      </c>
    </row>
    <row r="37" spans="1:10" ht="18.75" customHeight="1">
      <c r="A37" s="286"/>
      <c r="B37" s="287" t="s">
        <v>337</v>
      </c>
      <c r="C37" s="288"/>
      <c r="D37" s="288"/>
      <c r="E37" s="288"/>
      <c r="F37" s="288"/>
      <c r="G37" s="288"/>
      <c r="H37" s="288"/>
      <c r="I37" s="273" t="s">
        <v>411</v>
      </c>
      <c r="J37" s="274" t="s">
        <v>259</v>
      </c>
    </row>
    <row r="38" spans="1:10" ht="14.25">
      <c r="A38" s="289">
        <v>1</v>
      </c>
      <c r="B38" s="384" t="s">
        <v>338</v>
      </c>
      <c r="C38" s="384"/>
      <c r="D38" s="384"/>
      <c r="E38" s="384"/>
      <c r="F38" s="384"/>
      <c r="G38" s="280"/>
      <c r="H38" s="280">
        <v>14000</v>
      </c>
      <c r="I38" s="280">
        <v>12</v>
      </c>
      <c r="J38" s="290">
        <v>12</v>
      </c>
    </row>
    <row r="39" spans="1:10" ht="14.25">
      <c r="A39" s="289">
        <v>2</v>
      </c>
      <c r="B39" s="384" t="s">
        <v>339</v>
      </c>
      <c r="C39" s="384"/>
      <c r="D39" s="384"/>
      <c r="E39" s="384"/>
      <c r="F39" s="384"/>
      <c r="G39" s="280"/>
      <c r="H39" s="280">
        <v>15000</v>
      </c>
      <c r="I39" s="280"/>
      <c r="J39" s="290"/>
    </row>
    <row r="40" spans="1:10" ht="14.25">
      <c r="A40" s="286" t="s">
        <v>261</v>
      </c>
      <c r="B40" s="380" t="s">
        <v>340</v>
      </c>
      <c r="C40" s="380"/>
      <c r="D40" s="380"/>
      <c r="E40" s="380"/>
      <c r="F40" s="380"/>
      <c r="G40" s="280"/>
      <c r="H40" s="283">
        <v>15001</v>
      </c>
      <c r="I40" s="280"/>
      <c r="J40" s="290"/>
    </row>
    <row r="41" spans="1:10" ht="14.25">
      <c r="A41" s="286"/>
      <c r="B41" s="382" t="s">
        <v>341</v>
      </c>
      <c r="C41" s="382"/>
      <c r="D41" s="382"/>
      <c r="E41" s="382"/>
      <c r="F41" s="382"/>
      <c r="G41" s="280"/>
      <c r="H41" s="283">
        <v>150011</v>
      </c>
      <c r="I41" s="280"/>
      <c r="J41" s="290"/>
    </row>
    <row r="42" spans="1:10" ht="14.25">
      <c r="A42" s="271" t="s">
        <v>270</v>
      </c>
      <c r="B42" s="380" t="s">
        <v>342</v>
      </c>
      <c r="C42" s="380"/>
      <c r="D42" s="380"/>
      <c r="E42" s="380"/>
      <c r="F42" s="380"/>
      <c r="G42" s="280"/>
      <c r="H42" s="283">
        <v>15002</v>
      </c>
      <c r="I42" s="280"/>
      <c r="J42" s="290"/>
    </row>
    <row r="43" spans="1:10" ht="15" customHeight="1" thickBot="1">
      <c r="A43" s="291"/>
      <c r="B43" s="383" t="s">
        <v>343</v>
      </c>
      <c r="C43" s="383"/>
      <c r="D43" s="383"/>
      <c r="E43" s="383"/>
      <c r="F43" s="383"/>
      <c r="G43" s="292"/>
      <c r="H43" s="293">
        <v>150021</v>
      </c>
      <c r="I43" s="292"/>
      <c r="J43" s="294"/>
    </row>
    <row r="44" spans="1:10" ht="10.5" customHeight="1">
      <c r="A44" s="245"/>
      <c r="B44" s="245"/>
      <c r="C44" s="245"/>
      <c r="D44" s="245"/>
      <c r="E44" s="245"/>
      <c r="F44" s="245"/>
      <c r="G44" s="245"/>
      <c r="H44" s="245"/>
      <c r="I44" s="245" t="s">
        <v>397</v>
      </c>
      <c r="J44" s="245"/>
    </row>
    <row r="45" spans="1:10" ht="14.25">
      <c r="A45" s="245"/>
      <c r="B45" s="245"/>
      <c r="C45" s="245"/>
      <c r="D45" s="245"/>
      <c r="E45" s="245"/>
      <c r="F45" s="245"/>
      <c r="G45" s="245"/>
      <c r="H45" s="245"/>
      <c r="I45" s="245" t="s">
        <v>398</v>
      </c>
      <c r="J45" s="245"/>
    </row>
    <row r="46" ht="12.75">
      <c r="H46" s="208"/>
    </row>
  </sheetData>
  <sheetProtection/>
  <mergeCells count="39">
    <mergeCell ref="B41:F41"/>
    <mergeCell ref="B42:F42"/>
    <mergeCell ref="B43:F43"/>
    <mergeCell ref="B33:F33"/>
    <mergeCell ref="B34:F34"/>
    <mergeCell ref="B35:F35"/>
    <mergeCell ref="B38:F38"/>
    <mergeCell ref="B39:F39"/>
    <mergeCell ref="B40:F40"/>
    <mergeCell ref="B27:F27"/>
    <mergeCell ref="B28:F28"/>
    <mergeCell ref="B29:F29"/>
    <mergeCell ref="B30:F30"/>
    <mergeCell ref="B31:F31"/>
    <mergeCell ref="B32:F32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B9:F9"/>
    <mergeCell ref="B10:F10"/>
    <mergeCell ref="B11:F11"/>
    <mergeCell ref="B12:F12"/>
    <mergeCell ref="B13:F13"/>
    <mergeCell ref="B14:F14"/>
    <mergeCell ref="A3:J3"/>
    <mergeCell ref="B4:F4"/>
    <mergeCell ref="B5:F5"/>
    <mergeCell ref="B6:F6"/>
    <mergeCell ref="B7:F7"/>
    <mergeCell ref="B8:F8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3">
      <selection activeCell="F8" sqref="F8"/>
    </sheetView>
  </sheetViews>
  <sheetFormatPr defaultColWidth="9.140625" defaultRowHeight="12.75"/>
  <cols>
    <col min="2" max="2" width="13.8515625" style="0" customWidth="1"/>
    <col min="3" max="3" width="34.00390625" style="0" customWidth="1"/>
    <col min="4" max="4" width="34.28125" style="0" customWidth="1"/>
  </cols>
  <sheetData>
    <row r="1" spans="1:4" ht="14.25">
      <c r="A1" s="221"/>
      <c r="B1" s="222"/>
      <c r="C1" s="221"/>
      <c r="D1" s="223" t="s">
        <v>344</v>
      </c>
    </row>
    <row r="2" spans="1:4" ht="15" thickBot="1">
      <c r="A2" s="221"/>
      <c r="B2" s="221"/>
      <c r="C2" s="221"/>
      <c r="D2" s="224" t="s">
        <v>254</v>
      </c>
    </row>
    <row r="3" spans="1:4" ht="15" thickTop="1">
      <c r="A3" s="225"/>
      <c r="B3" s="226"/>
      <c r="C3" s="227" t="s">
        <v>345</v>
      </c>
      <c r="D3" s="228" t="s">
        <v>346</v>
      </c>
    </row>
    <row r="4" spans="1:4" ht="14.25">
      <c r="A4" s="229">
        <v>1</v>
      </c>
      <c r="B4" s="230" t="s">
        <v>347</v>
      </c>
      <c r="C4" s="231" t="s">
        <v>348</v>
      </c>
      <c r="D4" s="232">
        <f>'PASQ NR.1'!I9</f>
        <v>302759</v>
      </c>
    </row>
    <row r="5" spans="1:4" ht="14.25">
      <c r="A5" s="229">
        <v>2</v>
      </c>
      <c r="B5" s="230" t="s">
        <v>347</v>
      </c>
      <c r="C5" s="231" t="s">
        <v>349</v>
      </c>
      <c r="D5" s="232"/>
    </row>
    <row r="6" spans="1:4" ht="12.75" customHeight="1">
      <c r="A6" s="229">
        <v>3</v>
      </c>
      <c r="B6" s="230" t="s">
        <v>347</v>
      </c>
      <c r="C6" s="231" t="s">
        <v>350</v>
      </c>
      <c r="D6" s="233"/>
    </row>
    <row r="7" spans="1:4" ht="12" customHeight="1">
      <c r="A7" s="229">
        <v>4</v>
      </c>
      <c r="B7" s="230" t="s">
        <v>347</v>
      </c>
      <c r="C7" s="231" t="s">
        <v>351</v>
      </c>
      <c r="D7" s="233"/>
    </row>
    <row r="8" spans="1:4" ht="12" customHeight="1">
      <c r="A8" s="229">
        <v>5</v>
      </c>
      <c r="B8" s="230" t="s">
        <v>347</v>
      </c>
      <c r="C8" s="231" t="s">
        <v>352</v>
      </c>
      <c r="D8" s="233"/>
    </row>
    <row r="9" spans="1:6" ht="11.25" customHeight="1">
      <c r="A9" s="229">
        <v>6</v>
      </c>
      <c r="B9" s="230" t="s">
        <v>347</v>
      </c>
      <c r="C9" s="231" t="s">
        <v>353</v>
      </c>
      <c r="D9" s="233"/>
      <c r="F9" s="245"/>
    </row>
    <row r="10" spans="1:4" ht="11.25" customHeight="1">
      <c r="A10" s="229">
        <v>7</v>
      </c>
      <c r="B10" s="230" t="s">
        <v>347</v>
      </c>
      <c r="C10" s="231" t="s">
        <v>354</v>
      </c>
      <c r="D10" s="233"/>
    </row>
    <row r="11" spans="1:4" ht="9.75" customHeight="1">
      <c r="A11" s="229">
        <v>8</v>
      </c>
      <c r="B11" s="230" t="s">
        <v>347</v>
      </c>
      <c r="C11" s="231" t="s">
        <v>355</v>
      </c>
      <c r="D11" s="233"/>
    </row>
    <row r="12" spans="1:4" ht="14.25" customHeight="1">
      <c r="A12" s="234" t="s">
        <v>3</v>
      </c>
      <c r="B12" s="230"/>
      <c r="C12" s="230" t="s">
        <v>356</v>
      </c>
      <c r="D12" s="246">
        <f>D4+D5+D6+D7+D8+D9+D10+D11</f>
        <v>302759</v>
      </c>
    </row>
    <row r="13" spans="1:4" ht="12" customHeight="1">
      <c r="A13" s="229">
        <v>9</v>
      </c>
      <c r="B13" s="230" t="s">
        <v>357</v>
      </c>
      <c r="C13" s="231" t="s">
        <v>358</v>
      </c>
      <c r="D13" s="233"/>
    </row>
    <row r="14" spans="1:4" ht="12" customHeight="1">
      <c r="A14" s="229">
        <v>10</v>
      </c>
      <c r="B14" s="230" t="s">
        <v>357</v>
      </c>
      <c r="C14" s="231" t="s">
        <v>359</v>
      </c>
      <c r="D14" s="233"/>
    </row>
    <row r="15" spans="1:4" ht="10.5" customHeight="1">
      <c r="A15" s="229">
        <v>11</v>
      </c>
      <c r="B15" s="230" t="s">
        <v>357</v>
      </c>
      <c r="C15" s="231" t="s">
        <v>360</v>
      </c>
      <c r="D15" s="233"/>
    </row>
    <row r="16" spans="1:4" ht="14.25">
      <c r="A16" s="234" t="s">
        <v>4</v>
      </c>
      <c r="B16" s="230"/>
      <c r="C16" s="230" t="s">
        <v>361</v>
      </c>
      <c r="D16" s="235"/>
    </row>
    <row r="17" spans="1:4" ht="13.5" customHeight="1">
      <c r="A17" s="229">
        <v>12</v>
      </c>
      <c r="B17" s="230" t="s">
        <v>362</v>
      </c>
      <c r="C17" s="231" t="s">
        <v>363</v>
      </c>
      <c r="D17" s="233"/>
    </row>
    <row r="18" spans="1:4" ht="14.25">
      <c r="A18" s="229">
        <v>13</v>
      </c>
      <c r="B18" s="230" t="s">
        <v>362</v>
      </c>
      <c r="C18" s="230" t="s">
        <v>364</v>
      </c>
      <c r="D18" s="233"/>
    </row>
    <row r="19" spans="1:4" ht="14.25">
      <c r="A19" s="229">
        <v>14</v>
      </c>
      <c r="B19" s="230" t="s">
        <v>362</v>
      </c>
      <c r="C19" s="231" t="s">
        <v>365</v>
      </c>
      <c r="D19" s="233"/>
    </row>
    <row r="20" spans="1:4" ht="14.25">
      <c r="A20" s="229">
        <v>15</v>
      </c>
      <c r="B20" s="230" t="s">
        <v>362</v>
      </c>
      <c r="C20" s="231" t="s">
        <v>366</v>
      </c>
      <c r="D20" s="233"/>
    </row>
    <row r="21" spans="1:4" ht="14.25">
      <c r="A21" s="229">
        <v>16</v>
      </c>
      <c r="B21" s="230" t="s">
        <v>362</v>
      </c>
      <c r="C21" s="231" t="s">
        <v>367</v>
      </c>
      <c r="D21" s="233"/>
    </row>
    <row r="22" spans="1:4" ht="14.25">
      <c r="A22" s="229">
        <v>17</v>
      </c>
      <c r="B22" s="230" t="s">
        <v>362</v>
      </c>
      <c r="C22" s="231" t="s">
        <v>368</v>
      </c>
      <c r="D22" s="233"/>
    </row>
    <row r="23" spans="1:4" ht="14.25">
      <c r="A23" s="229">
        <v>18</v>
      </c>
      <c r="B23" s="230" t="s">
        <v>362</v>
      </c>
      <c r="C23" s="231" t="s">
        <v>369</v>
      </c>
      <c r="D23" s="233"/>
    </row>
    <row r="24" spans="1:4" ht="14.25">
      <c r="A24" s="229">
        <v>19</v>
      </c>
      <c r="B24" s="230" t="s">
        <v>362</v>
      </c>
      <c r="C24" s="231" t="s">
        <v>370</v>
      </c>
      <c r="D24" s="233"/>
    </row>
    <row r="25" spans="1:4" ht="14.25">
      <c r="A25" s="234" t="s">
        <v>35</v>
      </c>
      <c r="B25" s="230"/>
      <c r="C25" s="230" t="s">
        <v>371</v>
      </c>
      <c r="D25" s="233"/>
    </row>
    <row r="26" spans="1:4" ht="14.25">
      <c r="A26" s="229">
        <v>20</v>
      </c>
      <c r="B26" s="230" t="s">
        <v>372</v>
      </c>
      <c r="C26" s="231" t="s">
        <v>373</v>
      </c>
      <c r="D26" s="233"/>
    </row>
    <row r="27" spans="1:4" ht="14.25">
      <c r="A27" s="229">
        <v>21</v>
      </c>
      <c r="B27" s="230" t="s">
        <v>372</v>
      </c>
      <c r="C27" s="231" t="s">
        <v>374</v>
      </c>
      <c r="D27" s="233"/>
    </row>
    <row r="28" spans="1:4" ht="14.25">
      <c r="A28" s="229">
        <v>22</v>
      </c>
      <c r="B28" s="230" t="s">
        <v>372</v>
      </c>
      <c r="C28" s="231" t="s">
        <v>375</v>
      </c>
      <c r="D28" s="233"/>
    </row>
    <row r="29" spans="1:4" ht="14.25">
      <c r="A29" s="229">
        <v>23</v>
      </c>
      <c r="B29" s="230" t="s">
        <v>372</v>
      </c>
      <c r="C29" s="231" t="s">
        <v>376</v>
      </c>
      <c r="D29" s="233"/>
    </row>
    <row r="30" spans="1:4" ht="14.25">
      <c r="A30" s="234" t="s">
        <v>377</v>
      </c>
      <c r="B30" s="230"/>
      <c r="C30" s="230" t="s">
        <v>378</v>
      </c>
      <c r="D30" s="233"/>
    </row>
    <row r="31" spans="1:4" ht="12.75" customHeight="1">
      <c r="A31" s="229">
        <v>24</v>
      </c>
      <c r="B31" s="230" t="s">
        <v>379</v>
      </c>
      <c r="C31" s="231" t="s">
        <v>380</v>
      </c>
      <c r="D31" s="233"/>
    </row>
    <row r="32" spans="1:4" ht="12.75" customHeight="1">
      <c r="A32" s="229">
        <v>25</v>
      </c>
      <c r="B32" s="230" t="s">
        <v>379</v>
      </c>
      <c r="C32" s="231" t="s">
        <v>381</v>
      </c>
      <c r="D32" s="233"/>
    </row>
    <row r="33" spans="1:4" ht="12" customHeight="1">
      <c r="A33" s="229">
        <v>26</v>
      </c>
      <c r="B33" s="230" t="s">
        <v>379</v>
      </c>
      <c r="C33" s="231" t="s">
        <v>382</v>
      </c>
      <c r="D33" s="233"/>
    </row>
    <row r="34" spans="1:4" ht="11.25" customHeight="1">
      <c r="A34" s="229">
        <v>27</v>
      </c>
      <c r="B34" s="230" t="s">
        <v>379</v>
      </c>
      <c r="C34" s="231" t="s">
        <v>383</v>
      </c>
      <c r="D34" s="233">
        <v>0</v>
      </c>
    </row>
    <row r="35" spans="1:4" ht="12" customHeight="1">
      <c r="A35" s="229">
        <v>28</v>
      </c>
      <c r="B35" s="230" t="s">
        <v>379</v>
      </c>
      <c r="C35" s="231" t="s">
        <v>384</v>
      </c>
      <c r="D35" s="233"/>
    </row>
    <row r="36" spans="1:4" ht="10.5" customHeight="1">
      <c r="A36" s="229">
        <v>29</v>
      </c>
      <c r="B36" s="230" t="s">
        <v>379</v>
      </c>
      <c r="C36" s="236" t="s">
        <v>385</v>
      </c>
      <c r="D36" s="233"/>
    </row>
    <row r="37" spans="1:4" ht="12.75" customHeight="1">
      <c r="A37" s="229">
        <v>30</v>
      </c>
      <c r="B37" s="230" t="s">
        <v>379</v>
      </c>
      <c r="C37" s="231" t="s">
        <v>386</v>
      </c>
      <c r="D37" s="233"/>
    </row>
    <row r="38" spans="1:4" ht="11.25" customHeight="1">
      <c r="A38" s="229">
        <v>31</v>
      </c>
      <c r="B38" s="230" t="s">
        <v>379</v>
      </c>
      <c r="C38" s="231" t="s">
        <v>387</v>
      </c>
      <c r="D38" s="233"/>
    </row>
    <row r="39" spans="1:4" ht="10.5" customHeight="1">
      <c r="A39" s="229">
        <v>32</v>
      </c>
      <c r="B39" s="230" t="s">
        <v>379</v>
      </c>
      <c r="C39" s="231" t="s">
        <v>388</v>
      </c>
      <c r="D39" s="233"/>
    </row>
    <row r="40" spans="1:4" ht="9.75" customHeight="1">
      <c r="A40" s="229">
        <v>33</v>
      </c>
      <c r="B40" s="230" t="s">
        <v>379</v>
      </c>
      <c r="C40" s="231" t="s">
        <v>389</v>
      </c>
      <c r="D40" s="233"/>
    </row>
    <row r="41" spans="1:4" ht="14.25">
      <c r="A41" s="237">
        <v>34</v>
      </c>
      <c r="B41" s="230" t="s">
        <v>379</v>
      </c>
      <c r="C41" s="231" t="s">
        <v>390</v>
      </c>
      <c r="D41" s="233">
        <f>'PASQ NR.1'!I12</f>
        <v>8685</v>
      </c>
    </row>
    <row r="42" spans="1:4" ht="14.25">
      <c r="A42" s="234" t="s">
        <v>391</v>
      </c>
      <c r="B42" s="231"/>
      <c r="C42" s="230" t="s">
        <v>392</v>
      </c>
      <c r="D42" s="235">
        <f>D41</f>
        <v>8685</v>
      </c>
    </row>
    <row r="43" spans="1:4" ht="15" thickBot="1">
      <c r="A43" s="238"/>
      <c r="B43" s="239"/>
      <c r="C43" s="240" t="s">
        <v>393</v>
      </c>
      <c r="D43" s="241">
        <f>D42+D12</f>
        <v>311444</v>
      </c>
    </row>
    <row r="44" spans="1:4" ht="15" thickTop="1">
      <c r="A44" s="221"/>
      <c r="B44" s="242" t="s">
        <v>394</v>
      </c>
      <c r="C44" s="226"/>
      <c r="D44" s="228" t="s">
        <v>395</v>
      </c>
    </row>
    <row r="45" spans="1:4" ht="14.25">
      <c r="A45" s="221"/>
      <c r="B45" s="229" t="s">
        <v>418</v>
      </c>
      <c r="C45" s="231"/>
      <c r="D45" s="233">
        <v>9</v>
      </c>
    </row>
    <row r="46" spans="1:4" ht="14.25">
      <c r="A46" s="221"/>
      <c r="B46" s="229" t="s">
        <v>419</v>
      </c>
      <c r="C46" s="231"/>
      <c r="D46" s="233">
        <v>2</v>
      </c>
    </row>
    <row r="47" spans="1:4" ht="14.25">
      <c r="A47" s="221"/>
      <c r="B47" s="229" t="s">
        <v>396</v>
      </c>
      <c r="C47" s="231"/>
      <c r="D47" s="233">
        <v>0</v>
      </c>
    </row>
    <row r="48" spans="1:4" ht="14.25">
      <c r="A48" s="221"/>
      <c r="B48" s="229" t="s">
        <v>420</v>
      </c>
      <c r="C48" s="231"/>
      <c r="D48" s="233">
        <v>1</v>
      </c>
    </row>
    <row r="49" spans="1:4" ht="14.25">
      <c r="A49" s="221"/>
      <c r="B49" s="229" t="s">
        <v>421</v>
      </c>
      <c r="C49" s="231"/>
      <c r="D49" s="233"/>
    </row>
    <row r="50" spans="1:4" ht="15" thickBot="1">
      <c r="A50" s="221"/>
      <c r="B50" s="243"/>
      <c r="C50" s="240" t="s">
        <v>157</v>
      </c>
      <c r="D50" s="244">
        <f>SUM(D45:D49)</f>
        <v>12</v>
      </c>
    </row>
    <row r="51" spans="1:4" ht="15" thickTop="1">
      <c r="A51" s="245"/>
      <c r="B51" s="245"/>
      <c r="C51" s="245"/>
      <c r="D51" s="245" t="str">
        <f>'PASQ NR 2'!I44</f>
        <v>ADMINISTRATORI</v>
      </c>
    </row>
    <row r="52" spans="1:4" ht="14.25">
      <c r="A52" s="245"/>
      <c r="B52" s="245"/>
      <c r="C52" s="245"/>
      <c r="D52" s="245" t="str">
        <f>'PASQ NR 2'!I45</f>
        <v>PULLUMB QOSJA</v>
      </c>
    </row>
    <row r="53" spans="1:4" ht="14.25">
      <c r="A53" s="245"/>
      <c r="B53" s="245"/>
      <c r="C53" s="245"/>
      <c r="D53" s="245"/>
    </row>
    <row r="54" spans="1:4" ht="14.25">
      <c r="A54" s="245"/>
      <c r="B54" s="245"/>
      <c r="C54" s="245"/>
      <c r="D54" s="245"/>
    </row>
    <row r="55" spans="1:4" ht="14.25">
      <c r="A55" s="245"/>
      <c r="B55" s="245"/>
      <c r="C55" s="245"/>
      <c r="D55" s="245"/>
    </row>
    <row r="56" spans="1:4" ht="14.25">
      <c r="A56" s="245"/>
      <c r="B56" s="245"/>
      <c r="C56" s="245"/>
      <c r="D56" s="245"/>
    </row>
    <row r="57" spans="1:4" ht="14.25">
      <c r="A57" s="245"/>
      <c r="B57" s="245"/>
      <c r="C57" s="245"/>
      <c r="D57" s="245"/>
    </row>
    <row r="58" spans="1:4" ht="14.25">
      <c r="A58" s="245"/>
      <c r="B58" s="245"/>
      <c r="C58" s="245"/>
      <c r="D58" s="245"/>
    </row>
    <row r="59" spans="1:4" ht="14.25">
      <c r="A59" s="245"/>
      <c r="B59" s="245"/>
      <c r="C59" s="245"/>
      <c r="D59" s="245"/>
    </row>
    <row r="60" spans="1:4" ht="14.25">
      <c r="A60" s="245"/>
      <c r="B60" s="245"/>
      <c r="C60" s="245"/>
      <c r="D60" s="245"/>
    </row>
    <row r="61" spans="1:4" ht="14.25">
      <c r="A61" s="245"/>
      <c r="B61" s="245"/>
      <c r="C61" s="245"/>
      <c r="D61" s="245"/>
    </row>
    <row r="62" spans="1:4" ht="14.25">
      <c r="A62" s="245"/>
      <c r="B62" s="245"/>
      <c r="C62" s="245"/>
      <c r="D62" s="245"/>
    </row>
    <row r="63" spans="1:4" ht="14.25">
      <c r="A63" s="245"/>
      <c r="B63" s="245"/>
      <c r="C63" s="245"/>
      <c r="D63" s="245"/>
    </row>
    <row r="64" spans="1:4" ht="14.25">
      <c r="A64" s="245"/>
      <c r="B64" s="245"/>
      <c r="C64" s="245"/>
      <c r="D64" s="245"/>
    </row>
    <row r="65" spans="1:4" ht="14.25">
      <c r="A65" s="245"/>
      <c r="B65" s="245"/>
      <c r="C65" s="245"/>
      <c r="D65" s="245"/>
    </row>
    <row r="66" spans="1:4" ht="14.25">
      <c r="A66" s="245"/>
      <c r="B66" s="245"/>
      <c r="C66" s="245"/>
      <c r="D66" s="245"/>
    </row>
    <row r="67" spans="1:4" ht="14.25">
      <c r="A67" s="245"/>
      <c r="B67" s="245"/>
      <c r="C67" s="245"/>
      <c r="D67" s="245"/>
    </row>
    <row r="68" spans="1:4" ht="14.25">
      <c r="A68" s="245"/>
      <c r="B68" s="245"/>
      <c r="C68" s="245"/>
      <c r="D68" s="245"/>
    </row>
    <row r="69" spans="1:4" ht="14.25">
      <c r="A69" s="245"/>
      <c r="B69" s="245"/>
      <c r="C69" s="245"/>
      <c r="D69" s="245"/>
    </row>
    <row r="70" spans="1:4" ht="14.25">
      <c r="A70" s="245"/>
      <c r="B70" s="245"/>
      <c r="C70" s="245"/>
      <c r="D70" s="245"/>
    </row>
    <row r="71" spans="1:4" ht="14.25">
      <c r="A71" s="245"/>
      <c r="B71" s="245"/>
      <c r="C71" s="245"/>
      <c r="D71" s="245"/>
    </row>
    <row r="72" spans="1:4" ht="14.25">
      <c r="A72" s="245"/>
      <c r="B72" s="245"/>
      <c r="C72" s="245"/>
      <c r="D72" s="245"/>
    </row>
    <row r="73" spans="1:4" ht="14.25">
      <c r="A73" s="245"/>
      <c r="B73" s="245"/>
      <c r="C73" s="245"/>
      <c r="D73" s="245"/>
    </row>
    <row r="74" spans="1:4" ht="14.25">
      <c r="A74" s="245"/>
      <c r="B74" s="245"/>
      <c r="C74" s="245"/>
      <c r="D74" s="245"/>
    </row>
    <row r="75" spans="1:4" ht="14.25">
      <c r="A75" s="245"/>
      <c r="B75" s="245"/>
      <c r="C75" s="245"/>
      <c r="D75" s="245"/>
    </row>
    <row r="76" spans="1:4" ht="14.25">
      <c r="A76" s="245"/>
      <c r="B76" s="245"/>
      <c r="C76" s="245"/>
      <c r="D76" s="245"/>
    </row>
    <row r="77" spans="1:4" ht="14.25">
      <c r="A77" s="245"/>
      <c r="B77" s="245"/>
      <c r="C77" s="245"/>
      <c r="D77" s="245"/>
    </row>
    <row r="78" spans="1:4" ht="14.25">
      <c r="A78" s="245"/>
      <c r="B78" s="245"/>
      <c r="C78" s="245"/>
      <c r="D78" s="245"/>
    </row>
    <row r="79" spans="1:4" ht="14.25">
      <c r="A79" s="245"/>
      <c r="B79" s="245"/>
      <c r="C79" s="245"/>
      <c r="D79" s="24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3">
      <selection activeCell="G21" sqref="G21"/>
    </sheetView>
  </sheetViews>
  <sheetFormatPr defaultColWidth="9.140625" defaultRowHeight="12.75"/>
  <cols>
    <col min="1" max="1" width="6.421875" style="37" customWidth="1"/>
    <col min="2" max="2" width="3.7109375" style="38" customWidth="1"/>
    <col min="3" max="3" width="2.7109375" style="38" customWidth="1"/>
    <col min="4" max="4" width="4.00390625" style="38" customWidth="1"/>
    <col min="5" max="5" width="40.57421875" style="37" customWidth="1"/>
    <col min="6" max="6" width="8.28125" style="37" customWidth="1"/>
    <col min="7" max="8" width="15.7109375" style="39" customWidth="1"/>
    <col min="9" max="9" width="1.421875" style="37" customWidth="1"/>
    <col min="10" max="10" width="10.7109375" style="37" bestFit="1" customWidth="1"/>
    <col min="11" max="16384" width="9.140625" style="37" customWidth="1"/>
  </cols>
  <sheetData>
    <row r="1" spans="2:8" s="16" customFormat="1" ht="18">
      <c r="B1" s="13"/>
      <c r="C1" s="14"/>
      <c r="D1" s="14"/>
      <c r="E1" s="15"/>
      <c r="G1" s="309"/>
      <c r="H1" s="309"/>
    </row>
    <row r="2" spans="2:8" s="16" customFormat="1" ht="9" customHeight="1">
      <c r="B2" s="13"/>
      <c r="C2" s="14"/>
      <c r="D2" s="14"/>
      <c r="E2" s="15"/>
      <c r="G2" s="17"/>
      <c r="H2" s="17"/>
    </row>
    <row r="3" spans="2:8" s="18" customFormat="1" ht="18" customHeight="1">
      <c r="B3" s="310" t="s">
        <v>402</v>
      </c>
      <c r="C3" s="310"/>
      <c r="D3" s="310"/>
      <c r="E3" s="310"/>
      <c r="F3" s="310"/>
      <c r="G3" s="310"/>
      <c r="H3" s="310"/>
    </row>
    <row r="4" spans="2:8" s="5" customFormat="1" ht="6.75" customHeight="1">
      <c r="B4" s="19"/>
      <c r="C4" s="19"/>
      <c r="D4" s="19"/>
      <c r="G4" s="20"/>
      <c r="H4" s="20"/>
    </row>
    <row r="5" spans="2:8" s="5" customFormat="1" ht="12" customHeight="1">
      <c r="B5" s="307" t="s">
        <v>2</v>
      </c>
      <c r="C5" s="307" t="s">
        <v>8</v>
      </c>
      <c r="D5" s="307"/>
      <c r="E5" s="307"/>
      <c r="F5" s="307" t="s">
        <v>9</v>
      </c>
      <c r="G5" s="98" t="s">
        <v>97</v>
      </c>
      <c r="H5" s="98" t="s">
        <v>97</v>
      </c>
    </row>
    <row r="6" spans="2:8" s="5" customFormat="1" ht="12" customHeight="1">
      <c r="B6" s="307"/>
      <c r="C6" s="307"/>
      <c r="D6" s="307"/>
      <c r="E6" s="307"/>
      <c r="F6" s="307"/>
      <c r="G6" s="98" t="s">
        <v>98</v>
      </c>
      <c r="H6" s="98" t="s">
        <v>111</v>
      </c>
    </row>
    <row r="7" spans="2:8" s="22" customFormat="1" ht="24.75" customHeight="1">
      <c r="B7" s="142" t="s">
        <v>3</v>
      </c>
      <c r="C7" s="308" t="s">
        <v>112</v>
      </c>
      <c r="D7" s="308"/>
      <c r="E7" s="308"/>
      <c r="F7" s="25"/>
      <c r="G7" s="98">
        <f>G8+G11+G12+G20+G28+G29+G30</f>
        <v>157875105</v>
      </c>
      <c r="H7" s="98">
        <f>H8+H11+H12+H20+H28+H29+H30</f>
        <v>66158803</v>
      </c>
    </row>
    <row r="8" spans="2:8" s="22" customFormat="1" ht="16.5" customHeight="1">
      <c r="B8" s="143"/>
      <c r="C8" s="142">
        <v>1</v>
      </c>
      <c r="D8" s="144" t="s">
        <v>10</v>
      </c>
      <c r="E8" s="25"/>
      <c r="F8" s="25"/>
      <c r="G8" s="98">
        <f>G9+G10</f>
        <v>1666546</v>
      </c>
      <c r="H8" s="98">
        <f>H9+H10</f>
        <v>1761136</v>
      </c>
    </row>
    <row r="9" spans="2:8" s="29" customFormat="1" ht="16.5" customHeight="1">
      <c r="B9" s="143"/>
      <c r="C9" s="142"/>
      <c r="D9" s="143" t="s">
        <v>70</v>
      </c>
      <c r="E9" s="145" t="s">
        <v>27</v>
      </c>
      <c r="F9" s="28"/>
      <c r="G9" s="261">
        <v>583701</v>
      </c>
      <c r="H9" s="99">
        <f>'[1]Aktivet'!$G$9</f>
        <v>1761134</v>
      </c>
    </row>
    <row r="10" spans="2:8" s="29" customFormat="1" ht="16.5" customHeight="1">
      <c r="B10" s="146"/>
      <c r="C10" s="142"/>
      <c r="D10" s="143" t="s">
        <v>70</v>
      </c>
      <c r="E10" s="145" t="s">
        <v>28</v>
      </c>
      <c r="F10" s="28"/>
      <c r="G10" s="261">
        <v>1082845</v>
      </c>
      <c r="H10" s="99">
        <f>'[1]Aktivet'!$G$10</f>
        <v>2</v>
      </c>
    </row>
    <row r="11" spans="2:8" s="22" customFormat="1" ht="16.5" customHeight="1">
      <c r="B11" s="146"/>
      <c r="C11" s="142">
        <v>2</v>
      </c>
      <c r="D11" s="144" t="s">
        <v>101</v>
      </c>
      <c r="E11" s="25"/>
      <c r="F11" s="25"/>
      <c r="G11" s="262"/>
      <c r="H11" s="101"/>
    </row>
    <row r="12" spans="2:8" s="22" customFormat="1" ht="16.5" customHeight="1">
      <c r="B12" s="143"/>
      <c r="C12" s="142">
        <v>3</v>
      </c>
      <c r="D12" s="144" t="s">
        <v>102</v>
      </c>
      <c r="E12" s="25"/>
      <c r="F12" s="25"/>
      <c r="G12" s="263">
        <f>G13+G14+G15+G16+G17+G18+G19</f>
        <v>150068482</v>
      </c>
      <c r="H12" s="98">
        <f>H13+H14+H15+H16+H17+H18+H19</f>
        <v>36895445</v>
      </c>
    </row>
    <row r="13" spans="2:8" s="29" customFormat="1" ht="16.5" customHeight="1">
      <c r="B13" s="143"/>
      <c r="C13" s="143"/>
      <c r="D13" s="143" t="s">
        <v>70</v>
      </c>
      <c r="E13" s="145" t="s">
        <v>103</v>
      </c>
      <c r="F13" s="28"/>
      <c r="G13" s="261">
        <v>149234613</v>
      </c>
      <c r="H13" s="99">
        <f>'[1]Aktivet'!$G$13</f>
        <v>31751317</v>
      </c>
    </row>
    <row r="14" spans="2:8" s="29" customFormat="1" ht="16.5" customHeight="1">
      <c r="B14" s="146"/>
      <c r="C14" s="146"/>
      <c r="D14" s="146" t="s">
        <v>70</v>
      </c>
      <c r="E14" s="145" t="s">
        <v>119</v>
      </c>
      <c r="F14" s="28"/>
      <c r="G14" s="261">
        <v>0</v>
      </c>
      <c r="H14" s="99">
        <f>'[1]Aktivet'!$G$14</f>
        <v>0</v>
      </c>
    </row>
    <row r="15" spans="2:8" s="29" customFormat="1" ht="16.5" customHeight="1">
      <c r="B15" s="146"/>
      <c r="C15" s="146"/>
      <c r="D15" s="146" t="s">
        <v>70</v>
      </c>
      <c r="E15" s="145" t="s">
        <v>412</v>
      </c>
      <c r="F15" s="28"/>
      <c r="G15" s="264">
        <v>800720</v>
      </c>
      <c r="H15" s="247">
        <f>'[1]Aktivet'!$G$15</f>
        <v>798128</v>
      </c>
    </row>
    <row r="16" spans="2:8" s="29" customFormat="1" ht="16.5" customHeight="1">
      <c r="B16" s="146"/>
      <c r="C16" s="146"/>
      <c r="D16" s="146" t="s">
        <v>70</v>
      </c>
      <c r="E16" s="145" t="s">
        <v>71</v>
      </c>
      <c r="F16" s="28"/>
      <c r="G16" s="261">
        <v>28149</v>
      </c>
      <c r="H16" s="99">
        <f>'[1]Aktivet'!$G$16</f>
        <v>4341000</v>
      </c>
    </row>
    <row r="17" spans="2:8" s="29" customFormat="1" ht="16.5" customHeight="1">
      <c r="B17" s="146"/>
      <c r="C17" s="146"/>
      <c r="D17" s="146" t="s">
        <v>70</v>
      </c>
      <c r="E17" s="145" t="s">
        <v>74</v>
      </c>
      <c r="F17" s="28"/>
      <c r="G17" s="261"/>
      <c r="H17" s="99"/>
    </row>
    <row r="18" spans="2:8" s="29" customFormat="1" ht="16.5" customHeight="1">
      <c r="B18" s="146"/>
      <c r="C18" s="146"/>
      <c r="D18" s="146" t="s">
        <v>70</v>
      </c>
      <c r="E18" s="145" t="s">
        <v>122</v>
      </c>
      <c r="F18" s="28"/>
      <c r="G18" s="261"/>
      <c r="H18" s="99"/>
    </row>
    <row r="19" spans="2:8" s="29" customFormat="1" ht="16.5" customHeight="1">
      <c r="B19" s="146"/>
      <c r="C19" s="146"/>
      <c r="D19" s="146" t="s">
        <v>70</v>
      </c>
      <c r="E19" s="145" t="s">
        <v>124</v>
      </c>
      <c r="F19" s="28"/>
      <c r="G19" s="261">
        <v>5000</v>
      </c>
      <c r="H19" s="99">
        <f>'[1]Aktivet'!$G$19</f>
        <v>5000</v>
      </c>
    </row>
    <row r="20" spans="2:10" s="22" customFormat="1" ht="16.5" customHeight="1">
      <c r="B20" s="58"/>
      <c r="C20" s="21">
        <v>4</v>
      </c>
      <c r="D20" s="23" t="s">
        <v>11</v>
      </c>
      <c r="E20" s="24"/>
      <c r="F20" s="25"/>
      <c r="G20" s="263">
        <f>G21+G22+G23+G24+G25+G26+G27</f>
        <v>6140077</v>
      </c>
      <c r="H20" s="98">
        <f>H21+H22+H23+H24+H25+H26+H27</f>
        <v>27502222</v>
      </c>
      <c r="J20" s="255"/>
    </row>
    <row r="21" spans="2:8" s="29" customFormat="1" ht="16.5" customHeight="1">
      <c r="B21" s="57"/>
      <c r="C21" s="30"/>
      <c r="D21" s="26" t="s">
        <v>70</v>
      </c>
      <c r="E21" s="27" t="s">
        <v>12</v>
      </c>
      <c r="F21" s="28"/>
      <c r="G21" s="261">
        <v>65630</v>
      </c>
      <c r="H21" s="99">
        <f>'[1]Aktivet'!$G$21</f>
        <v>65630</v>
      </c>
    </row>
    <row r="22" spans="2:8" s="29" customFormat="1" ht="16.5" customHeight="1">
      <c r="B22" s="58"/>
      <c r="C22" s="31"/>
      <c r="D22" s="32" t="s">
        <v>70</v>
      </c>
      <c r="E22" s="27" t="s">
        <v>73</v>
      </c>
      <c r="F22" s="28"/>
      <c r="G22" s="261"/>
      <c r="H22" s="99"/>
    </row>
    <row r="23" spans="2:8" s="29" customFormat="1" ht="16.5" customHeight="1">
      <c r="B23" s="58"/>
      <c r="C23" s="31"/>
      <c r="D23" s="32" t="s">
        <v>70</v>
      </c>
      <c r="E23" s="27" t="s">
        <v>13</v>
      </c>
      <c r="F23" s="28"/>
      <c r="G23" s="261"/>
      <c r="H23" s="99"/>
    </row>
    <row r="24" spans="2:8" s="29" customFormat="1" ht="16.5" customHeight="1">
      <c r="B24" s="58"/>
      <c r="C24" s="31"/>
      <c r="D24" s="32" t="s">
        <v>70</v>
      </c>
      <c r="E24" s="27" t="s">
        <v>104</v>
      </c>
      <c r="F24" s="28"/>
      <c r="G24" s="261">
        <v>1668</v>
      </c>
      <c r="H24" s="99">
        <f>'[1]Aktivet'!$G$24</f>
        <v>1668</v>
      </c>
    </row>
    <row r="25" spans="2:8" s="29" customFormat="1" ht="16.5" customHeight="1">
      <c r="B25" s="58"/>
      <c r="C25" s="31"/>
      <c r="D25" s="32" t="s">
        <v>70</v>
      </c>
      <c r="E25" s="27" t="s">
        <v>14</v>
      </c>
      <c r="F25" s="28"/>
      <c r="G25" s="261">
        <v>6072779</v>
      </c>
      <c r="H25" s="99">
        <f>'[1]Aktivet'!$G$25</f>
        <v>27434924</v>
      </c>
    </row>
    <row r="26" spans="2:8" s="29" customFormat="1" ht="16.5" customHeight="1">
      <c r="B26" s="58"/>
      <c r="C26" s="31"/>
      <c r="D26" s="32" t="s">
        <v>70</v>
      </c>
      <c r="E26" s="27" t="s">
        <v>15</v>
      </c>
      <c r="F26" s="28"/>
      <c r="G26" s="261"/>
      <c r="H26" s="99"/>
    </row>
    <row r="27" spans="2:8" s="29" customFormat="1" ht="16.5" customHeight="1">
      <c r="B27" s="58"/>
      <c r="C27" s="31"/>
      <c r="D27" s="32" t="s">
        <v>70</v>
      </c>
      <c r="E27" s="27"/>
      <c r="F27" s="28"/>
      <c r="G27" s="261"/>
      <c r="H27" s="99"/>
    </row>
    <row r="28" spans="2:8" s="22" customFormat="1" ht="16.5" customHeight="1">
      <c r="B28" s="58"/>
      <c r="C28" s="21">
        <v>5</v>
      </c>
      <c r="D28" s="23" t="s">
        <v>105</v>
      </c>
      <c r="E28" s="24"/>
      <c r="F28" s="25"/>
      <c r="G28" s="262"/>
      <c r="H28" s="101"/>
    </row>
    <row r="29" spans="2:8" s="22" customFormat="1" ht="16.5" customHeight="1">
      <c r="B29" s="57"/>
      <c r="C29" s="21">
        <v>6</v>
      </c>
      <c r="D29" s="23" t="s">
        <v>106</v>
      </c>
      <c r="E29" s="24"/>
      <c r="F29" s="25"/>
      <c r="G29" s="262"/>
      <c r="H29" s="101"/>
    </row>
    <row r="30" spans="2:8" s="22" customFormat="1" ht="16.5" customHeight="1">
      <c r="B30" s="57"/>
      <c r="C30" s="21">
        <v>7</v>
      </c>
      <c r="D30" s="23" t="s">
        <v>16</v>
      </c>
      <c r="E30" s="24"/>
      <c r="F30" s="25"/>
      <c r="G30" s="263"/>
      <c r="H30" s="98"/>
    </row>
    <row r="31" spans="2:8" s="22" customFormat="1" ht="16.5" customHeight="1">
      <c r="B31" s="57"/>
      <c r="C31" s="21"/>
      <c r="D31" s="26" t="s">
        <v>70</v>
      </c>
      <c r="E31" s="24" t="s">
        <v>107</v>
      </c>
      <c r="F31" s="25"/>
      <c r="G31" s="262"/>
      <c r="H31" s="101"/>
    </row>
    <row r="32" spans="2:8" s="22" customFormat="1" ht="16.5" customHeight="1">
      <c r="B32" s="57"/>
      <c r="C32" s="21"/>
      <c r="D32" s="26" t="s">
        <v>70</v>
      </c>
      <c r="E32" s="24"/>
      <c r="F32" s="25"/>
      <c r="G32" s="262"/>
      <c r="H32" s="101"/>
    </row>
    <row r="33" spans="2:8" s="22" customFormat="1" ht="24.75" customHeight="1">
      <c r="B33" s="59" t="s">
        <v>4</v>
      </c>
      <c r="C33" s="311" t="s">
        <v>17</v>
      </c>
      <c r="D33" s="312"/>
      <c r="E33" s="313"/>
      <c r="F33" s="25"/>
      <c r="G33" s="263">
        <f>G34+G35+G40+G41+G42+G43</f>
        <v>7459321</v>
      </c>
      <c r="H33" s="98">
        <f>H34+H35+H40+H41+H42+H43</f>
        <v>9421964</v>
      </c>
    </row>
    <row r="34" spans="2:8" s="22" customFormat="1" ht="16.5" customHeight="1">
      <c r="B34" s="57"/>
      <c r="C34" s="21">
        <v>1</v>
      </c>
      <c r="D34" s="23" t="s">
        <v>120</v>
      </c>
      <c r="E34" s="24"/>
      <c r="F34" s="25"/>
      <c r="G34" s="263"/>
      <c r="H34" s="98"/>
    </row>
    <row r="35" spans="2:8" s="22" customFormat="1" ht="16.5" customHeight="1">
      <c r="B35" s="57"/>
      <c r="C35" s="21">
        <v>2</v>
      </c>
      <c r="D35" s="23" t="s">
        <v>18</v>
      </c>
      <c r="E35" s="33"/>
      <c r="F35" s="25"/>
      <c r="G35" s="263">
        <f>G36+G37+G38+G39</f>
        <v>7459321</v>
      </c>
      <c r="H35" s="98">
        <f>H36+H37+H38+H39</f>
        <v>9421964</v>
      </c>
    </row>
    <row r="36" spans="2:11" s="29" customFormat="1" ht="16.5" customHeight="1">
      <c r="B36" s="57"/>
      <c r="C36" s="30"/>
      <c r="D36" s="26" t="s">
        <v>70</v>
      </c>
      <c r="E36" s="27" t="s">
        <v>22</v>
      </c>
      <c r="F36" s="28"/>
      <c r="G36" s="261"/>
      <c r="H36" s="99"/>
      <c r="K36" s="83"/>
    </row>
    <row r="37" spans="2:8" s="29" customFormat="1" ht="16.5" customHeight="1">
      <c r="B37" s="58"/>
      <c r="C37" s="31"/>
      <c r="D37" s="32" t="s">
        <v>70</v>
      </c>
      <c r="E37" s="27" t="s">
        <v>5</v>
      </c>
      <c r="F37" s="28"/>
      <c r="G37" s="261">
        <v>3757106</v>
      </c>
      <c r="H37" s="99">
        <f>'[1]Aktivet'!$G$37</f>
        <v>4696382</v>
      </c>
    </row>
    <row r="38" spans="2:8" s="29" customFormat="1" ht="16.5" customHeight="1">
      <c r="B38" s="58"/>
      <c r="C38" s="31"/>
      <c r="D38" s="32" t="s">
        <v>70</v>
      </c>
      <c r="E38" s="27" t="s">
        <v>72</v>
      </c>
      <c r="F38" s="28"/>
      <c r="G38" s="261">
        <v>3372210</v>
      </c>
      <c r="H38" s="99">
        <f>'[1]Aktivet'!$G$38</f>
        <v>4313079</v>
      </c>
    </row>
    <row r="39" spans="2:8" s="29" customFormat="1" ht="16.5" customHeight="1">
      <c r="B39" s="58"/>
      <c r="C39" s="31"/>
      <c r="D39" s="32" t="s">
        <v>70</v>
      </c>
      <c r="E39" s="27" t="s">
        <v>81</v>
      </c>
      <c r="F39" s="28"/>
      <c r="G39" s="261">
        <v>330005</v>
      </c>
      <c r="H39" s="99">
        <f>'[1]Aktivet'!$G$39</f>
        <v>412503</v>
      </c>
    </row>
    <row r="40" spans="2:8" s="22" customFormat="1" ht="16.5" customHeight="1">
      <c r="B40" s="58"/>
      <c r="C40" s="21">
        <v>3</v>
      </c>
      <c r="D40" s="23" t="s">
        <v>19</v>
      </c>
      <c r="E40" s="24"/>
      <c r="F40" s="25"/>
      <c r="G40" s="262"/>
      <c r="H40" s="101"/>
    </row>
    <row r="41" spans="2:8" s="22" customFormat="1" ht="16.5" customHeight="1">
      <c r="B41" s="57"/>
      <c r="C41" s="21">
        <v>4</v>
      </c>
      <c r="D41" s="23" t="s">
        <v>20</v>
      </c>
      <c r="E41" s="24"/>
      <c r="F41" s="25"/>
      <c r="G41" s="101"/>
      <c r="H41" s="101"/>
    </row>
    <row r="42" spans="2:8" s="22" customFormat="1" ht="16.5" customHeight="1">
      <c r="B42" s="57"/>
      <c r="C42" s="21">
        <v>5</v>
      </c>
      <c r="D42" s="23" t="s">
        <v>21</v>
      </c>
      <c r="E42" s="24"/>
      <c r="F42" s="25"/>
      <c r="G42" s="101"/>
      <c r="H42" s="101"/>
    </row>
    <row r="43" spans="2:8" s="22" customFormat="1" ht="16.5" customHeight="1">
      <c r="B43" s="57"/>
      <c r="C43" s="21">
        <v>6</v>
      </c>
      <c r="D43" s="23" t="s">
        <v>114</v>
      </c>
      <c r="E43" s="24"/>
      <c r="F43" s="25"/>
      <c r="G43" s="98"/>
      <c r="H43" s="98"/>
    </row>
    <row r="44" spans="2:8" s="22" customFormat="1" ht="30" customHeight="1" thickBot="1">
      <c r="B44" s="60"/>
      <c r="C44" s="314" t="s">
        <v>49</v>
      </c>
      <c r="D44" s="315"/>
      <c r="E44" s="316"/>
      <c r="F44" s="61"/>
      <c r="G44" s="102">
        <f>G33+G7</f>
        <v>165334426</v>
      </c>
      <c r="H44" s="102">
        <f>H33+H7</f>
        <v>75580767</v>
      </c>
    </row>
    <row r="45" spans="2:8" s="22" customFormat="1" ht="9.75" customHeight="1">
      <c r="B45" s="34"/>
      <c r="C45" s="34"/>
      <c r="D45" s="34"/>
      <c r="E45" s="34"/>
      <c r="F45" s="35"/>
      <c r="G45" s="36"/>
      <c r="H45" s="36"/>
    </row>
    <row r="46" spans="2:8" s="22" customFormat="1" ht="15.75" customHeight="1">
      <c r="B46" s="34"/>
      <c r="C46" s="34"/>
      <c r="D46" s="34"/>
      <c r="E46" s="34"/>
      <c r="F46" s="35"/>
      <c r="G46" s="36"/>
      <c r="H46" s="36"/>
    </row>
  </sheetData>
  <sheetProtection/>
  <mergeCells count="8">
    <mergeCell ref="B5:B6"/>
    <mergeCell ref="C7:E7"/>
    <mergeCell ref="G1:H1"/>
    <mergeCell ref="B3:H3"/>
    <mergeCell ref="C33:E33"/>
    <mergeCell ref="C44:E44"/>
    <mergeCell ref="F5:F6"/>
    <mergeCell ref="C5:E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6"/>
  <sheetViews>
    <sheetView zoomScalePageLayoutView="0" workbookViewId="0" topLeftCell="A28">
      <selection activeCell="B3" sqref="B3"/>
    </sheetView>
  </sheetViews>
  <sheetFormatPr defaultColWidth="9.140625" defaultRowHeight="12.75"/>
  <cols>
    <col min="1" max="1" width="7.00390625" style="37" customWidth="1"/>
    <col min="2" max="2" width="3.7109375" style="38" customWidth="1"/>
    <col min="3" max="3" width="2.7109375" style="38" customWidth="1"/>
    <col min="4" max="4" width="4.00390625" style="38" customWidth="1"/>
    <col min="5" max="5" width="40.57421875" style="37" customWidth="1"/>
    <col min="6" max="6" width="8.28125" style="37" customWidth="1"/>
    <col min="7" max="8" width="15.7109375" style="39" customWidth="1"/>
    <col min="9" max="9" width="1.421875" style="37" customWidth="1"/>
    <col min="10" max="10" width="11.140625" style="37" bestFit="1" customWidth="1"/>
    <col min="11" max="16384" width="9.140625" style="37" customWidth="1"/>
  </cols>
  <sheetData>
    <row r="2" spans="2:8" s="16" customFormat="1" ht="18">
      <c r="B2" s="13"/>
      <c r="C2" s="14"/>
      <c r="D2" s="14"/>
      <c r="E2" s="15"/>
      <c r="G2" s="309"/>
      <c r="H2" s="309"/>
    </row>
    <row r="3" spans="2:8" s="16" customFormat="1" ht="6" customHeight="1">
      <c r="B3" s="13"/>
      <c r="C3" s="14"/>
      <c r="D3" s="14"/>
      <c r="E3" s="15"/>
      <c r="G3" s="17"/>
      <c r="H3" s="17"/>
    </row>
    <row r="4" spans="2:8" s="40" customFormat="1" ht="18" customHeight="1">
      <c r="B4" s="310" t="s">
        <v>402</v>
      </c>
      <c r="C4" s="310"/>
      <c r="D4" s="310"/>
      <c r="E4" s="310"/>
      <c r="F4" s="310"/>
      <c r="G4" s="310"/>
      <c r="H4" s="310"/>
    </row>
    <row r="5" spans="2:8" s="3" customFormat="1" ht="6.75" customHeight="1">
      <c r="B5" s="41"/>
      <c r="C5" s="41"/>
      <c r="D5" s="41"/>
      <c r="G5" s="42"/>
      <c r="H5" s="42"/>
    </row>
    <row r="6" spans="2:8" s="40" customFormat="1" ht="15.75" customHeight="1">
      <c r="B6" s="307" t="s">
        <v>2</v>
      </c>
      <c r="C6" s="307" t="s">
        <v>45</v>
      </c>
      <c r="D6" s="307"/>
      <c r="E6" s="307"/>
      <c r="F6" s="307" t="s">
        <v>9</v>
      </c>
      <c r="G6" s="98" t="s">
        <v>97</v>
      </c>
      <c r="H6" s="98" t="s">
        <v>97</v>
      </c>
    </row>
    <row r="7" spans="2:8" s="40" customFormat="1" ht="15.75" customHeight="1">
      <c r="B7" s="307"/>
      <c r="C7" s="307"/>
      <c r="D7" s="307"/>
      <c r="E7" s="307"/>
      <c r="F7" s="307"/>
      <c r="G7" s="98" t="s">
        <v>98</v>
      </c>
      <c r="H7" s="98" t="s">
        <v>111</v>
      </c>
    </row>
    <row r="8" spans="2:8" s="22" customFormat="1" ht="24.75" customHeight="1">
      <c r="B8" s="142" t="s">
        <v>3</v>
      </c>
      <c r="C8" s="308" t="s">
        <v>99</v>
      </c>
      <c r="D8" s="308"/>
      <c r="E8" s="308"/>
      <c r="F8" s="25"/>
      <c r="G8" s="98">
        <f>G9+G10+G13+G24+G25</f>
        <v>155313723</v>
      </c>
      <c r="H8" s="98">
        <f>H9+H10+H13+H24+H25</f>
        <v>66871300</v>
      </c>
    </row>
    <row r="9" spans="2:8" s="22" customFormat="1" ht="15.75" customHeight="1">
      <c r="B9" s="143"/>
      <c r="C9" s="142">
        <v>1</v>
      </c>
      <c r="D9" s="144" t="s">
        <v>23</v>
      </c>
      <c r="E9" s="25"/>
      <c r="F9" s="25"/>
      <c r="G9" s="101"/>
      <c r="H9" s="101"/>
    </row>
    <row r="10" spans="2:8" s="22" customFormat="1" ht="15.75" customHeight="1">
      <c r="B10" s="143"/>
      <c r="C10" s="142">
        <v>2</v>
      </c>
      <c r="D10" s="144" t="s">
        <v>24</v>
      </c>
      <c r="E10" s="25"/>
      <c r="F10" s="25"/>
      <c r="G10" s="98">
        <f>G11+G12</f>
        <v>26724000</v>
      </c>
      <c r="H10" s="98">
        <f>H12</f>
        <v>29883000</v>
      </c>
    </row>
    <row r="11" spans="2:8" s="29" customFormat="1" ht="15.75" customHeight="1">
      <c r="B11" s="143"/>
      <c r="C11" s="143"/>
      <c r="D11" s="143" t="s">
        <v>70</v>
      </c>
      <c r="E11" s="145" t="s">
        <v>75</v>
      </c>
      <c r="F11" s="28"/>
      <c r="G11" s="261"/>
      <c r="H11" s="99"/>
    </row>
    <row r="12" spans="2:8" s="29" customFormat="1" ht="15.75" customHeight="1">
      <c r="B12" s="146"/>
      <c r="C12" s="146"/>
      <c r="D12" s="146" t="s">
        <v>70</v>
      </c>
      <c r="E12" s="145" t="s">
        <v>100</v>
      </c>
      <c r="F12" s="28"/>
      <c r="G12" s="261">
        <v>26724000</v>
      </c>
      <c r="H12" s="99">
        <f>'[1]Pasivet'!$G$12</f>
        <v>29883000</v>
      </c>
    </row>
    <row r="13" spans="2:8" s="22" customFormat="1" ht="15.75" customHeight="1">
      <c r="B13" s="146"/>
      <c r="C13" s="142">
        <v>3</v>
      </c>
      <c r="D13" s="144" t="s">
        <v>25</v>
      </c>
      <c r="E13" s="25"/>
      <c r="F13" s="25"/>
      <c r="G13" s="263">
        <f>G14+G15+G16+G17+G18+G19+G20+G21+G22+G23</f>
        <v>128589723</v>
      </c>
      <c r="H13" s="98">
        <f>H14+H15+H16+H17+H18+H19+H20+H21+H22+H23</f>
        <v>36988300</v>
      </c>
    </row>
    <row r="14" spans="2:10" s="29" customFormat="1" ht="15.75" customHeight="1">
      <c r="B14" s="143"/>
      <c r="C14" s="143"/>
      <c r="D14" s="143" t="s">
        <v>70</v>
      </c>
      <c r="E14" s="145" t="s">
        <v>108</v>
      </c>
      <c r="F14" s="28"/>
      <c r="G14" s="261">
        <v>128488819</v>
      </c>
      <c r="H14" s="99">
        <f>'[1]Pasivet'!$G$14</f>
        <v>350463</v>
      </c>
      <c r="J14" s="83"/>
    </row>
    <row r="15" spans="2:8" s="29" customFormat="1" ht="15.75" customHeight="1">
      <c r="B15" s="146"/>
      <c r="C15" s="146"/>
      <c r="D15" s="146" t="s">
        <v>70</v>
      </c>
      <c r="E15" s="145" t="s">
        <v>109</v>
      </c>
      <c r="F15" s="28"/>
      <c r="G15" s="261">
        <v>0</v>
      </c>
      <c r="H15" s="99">
        <f>'[1]Pasivet'!$G$15</f>
        <v>634134</v>
      </c>
    </row>
    <row r="16" spans="2:8" s="29" customFormat="1" ht="15.75" customHeight="1">
      <c r="B16" s="146"/>
      <c r="C16" s="146"/>
      <c r="D16" s="146" t="s">
        <v>70</v>
      </c>
      <c r="E16" s="145" t="s">
        <v>76</v>
      </c>
      <c r="F16" s="28"/>
      <c r="G16" s="261">
        <v>83783</v>
      </c>
      <c r="H16" s="99">
        <f>'[1]Pasivet'!$G$16</f>
        <v>73377</v>
      </c>
    </row>
    <row r="17" spans="2:8" s="29" customFormat="1" ht="15.75" customHeight="1">
      <c r="B17" s="146"/>
      <c r="C17" s="146"/>
      <c r="D17" s="146" t="s">
        <v>70</v>
      </c>
      <c r="E17" s="145" t="s">
        <v>77</v>
      </c>
      <c r="F17" s="28"/>
      <c r="G17" s="261">
        <v>17121</v>
      </c>
      <c r="H17" s="99">
        <f>'[1]Pasivet'!$G$17</f>
        <v>15300</v>
      </c>
    </row>
    <row r="18" spans="2:8" s="29" customFormat="1" ht="15.75" customHeight="1">
      <c r="B18" s="146"/>
      <c r="C18" s="146"/>
      <c r="D18" s="146" t="s">
        <v>70</v>
      </c>
      <c r="E18" s="145" t="s">
        <v>78</v>
      </c>
      <c r="F18" s="28"/>
      <c r="G18" s="261"/>
      <c r="H18" s="99"/>
    </row>
    <row r="19" spans="2:8" s="29" customFormat="1" ht="15.75" customHeight="1">
      <c r="B19" s="146"/>
      <c r="C19" s="146"/>
      <c r="D19" s="146" t="s">
        <v>70</v>
      </c>
      <c r="E19" s="145" t="s">
        <v>79</v>
      </c>
      <c r="F19" s="28"/>
      <c r="G19" s="261">
        <v>0</v>
      </c>
      <c r="H19" s="99">
        <f>'[1]Pasivet'!$G$19</f>
        <v>0</v>
      </c>
    </row>
    <row r="20" spans="2:8" s="29" customFormat="1" ht="15.75" customHeight="1">
      <c r="B20" s="146"/>
      <c r="C20" s="146"/>
      <c r="D20" s="146" t="s">
        <v>70</v>
      </c>
      <c r="E20" s="145" t="s">
        <v>80</v>
      </c>
      <c r="F20" s="28"/>
      <c r="G20" s="261"/>
      <c r="H20" s="99"/>
    </row>
    <row r="21" spans="2:8" s="29" customFormat="1" ht="15.75" customHeight="1">
      <c r="B21" s="146"/>
      <c r="C21" s="146"/>
      <c r="D21" s="146" t="s">
        <v>70</v>
      </c>
      <c r="E21" s="145" t="s">
        <v>74</v>
      </c>
      <c r="F21" s="28"/>
      <c r="G21" s="261">
        <v>0</v>
      </c>
      <c r="H21" s="99">
        <f>'[1]Pasivet'!$G$21</f>
        <v>35915026</v>
      </c>
    </row>
    <row r="22" spans="2:8" s="29" customFormat="1" ht="15.75" customHeight="1">
      <c r="B22" s="146"/>
      <c r="C22" s="146"/>
      <c r="D22" s="146" t="s">
        <v>70</v>
      </c>
      <c r="E22" s="145" t="s">
        <v>82</v>
      </c>
      <c r="F22" s="28"/>
      <c r="G22" s="261"/>
      <c r="H22" s="99"/>
    </row>
    <row r="23" spans="2:8" s="29" customFormat="1" ht="15.75" customHeight="1">
      <c r="B23" s="146"/>
      <c r="C23" s="146"/>
      <c r="D23" s="146" t="s">
        <v>70</v>
      </c>
      <c r="E23" s="145" t="s">
        <v>187</v>
      </c>
      <c r="F23" s="28"/>
      <c r="G23" s="261">
        <v>0</v>
      </c>
      <c r="H23" s="99">
        <v>0</v>
      </c>
    </row>
    <row r="24" spans="2:8" s="22" customFormat="1" ht="15.75" customHeight="1">
      <c r="B24" s="146"/>
      <c r="C24" s="142">
        <v>4</v>
      </c>
      <c r="D24" s="144" t="s">
        <v>26</v>
      </c>
      <c r="E24" s="25"/>
      <c r="F24" s="25"/>
      <c r="G24" s="262"/>
      <c r="H24" s="101"/>
    </row>
    <row r="25" spans="2:8" s="22" customFormat="1" ht="15.75" customHeight="1">
      <c r="B25" s="143"/>
      <c r="C25" s="142">
        <v>5</v>
      </c>
      <c r="D25" s="144" t="s">
        <v>110</v>
      </c>
      <c r="E25" s="25"/>
      <c r="F25" s="25"/>
      <c r="G25" s="262"/>
      <c r="H25" s="101"/>
    </row>
    <row r="26" spans="2:8" s="22" customFormat="1" ht="24.75" customHeight="1">
      <c r="B26" s="142" t="s">
        <v>4</v>
      </c>
      <c r="C26" s="308" t="s">
        <v>46</v>
      </c>
      <c r="D26" s="308"/>
      <c r="E26" s="308"/>
      <c r="F26" s="25"/>
      <c r="G26" s="263">
        <f>G27+G30+G31+G32</f>
        <v>0</v>
      </c>
      <c r="H26" s="98">
        <f>H27+H30+H31+H32</f>
        <v>0</v>
      </c>
    </row>
    <row r="27" spans="2:8" s="22" customFormat="1" ht="15.75" customHeight="1">
      <c r="B27" s="143"/>
      <c r="C27" s="142">
        <v>1</v>
      </c>
      <c r="D27" s="144" t="s">
        <v>31</v>
      </c>
      <c r="E27" s="147"/>
      <c r="F27" s="25"/>
      <c r="G27" s="263">
        <f>G28+G29</f>
        <v>0</v>
      </c>
      <c r="H27" s="98">
        <f>H28+H29</f>
        <v>0</v>
      </c>
    </row>
    <row r="28" spans="2:8" s="29" customFormat="1" ht="15.75" customHeight="1">
      <c r="B28" s="143"/>
      <c r="C28" s="143"/>
      <c r="D28" s="143" t="s">
        <v>70</v>
      </c>
      <c r="E28" s="145" t="s">
        <v>32</v>
      </c>
      <c r="F28" s="28"/>
      <c r="G28" s="265"/>
      <c r="H28" s="28"/>
    </row>
    <row r="29" spans="2:8" s="29" customFormat="1" ht="15.75" customHeight="1">
      <c r="B29" s="146"/>
      <c r="C29" s="146"/>
      <c r="D29" s="146" t="s">
        <v>70</v>
      </c>
      <c r="E29" s="145" t="s">
        <v>29</v>
      </c>
      <c r="F29" s="28"/>
      <c r="G29" s="261"/>
      <c r="H29" s="99"/>
    </row>
    <row r="30" spans="2:8" s="22" customFormat="1" ht="15.75" customHeight="1">
      <c r="B30" s="146"/>
      <c r="C30" s="142">
        <v>2</v>
      </c>
      <c r="D30" s="144" t="s">
        <v>33</v>
      </c>
      <c r="E30" s="25"/>
      <c r="F30" s="25"/>
      <c r="G30" s="261">
        <v>0</v>
      </c>
      <c r="H30" s="99">
        <f>'[1]Pasivet'!$G$30</f>
        <v>0</v>
      </c>
    </row>
    <row r="31" spans="2:8" s="22" customFormat="1" ht="15.75" customHeight="1">
      <c r="B31" s="143"/>
      <c r="C31" s="142">
        <v>3</v>
      </c>
      <c r="D31" s="144" t="s">
        <v>26</v>
      </c>
      <c r="E31" s="25"/>
      <c r="F31" s="25"/>
      <c r="G31" s="262"/>
      <c r="H31" s="101"/>
    </row>
    <row r="32" spans="2:8" s="22" customFormat="1" ht="15.75" customHeight="1">
      <c r="B32" s="143"/>
      <c r="C32" s="142">
        <v>4</v>
      </c>
      <c r="D32" s="144" t="s">
        <v>34</v>
      </c>
      <c r="E32" s="25"/>
      <c r="F32" s="25"/>
      <c r="G32" s="262"/>
      <c r="H32" s="101"/>
    </row>
    <row r="33" spans="2:8" s="22" customFormat="1" ht="24.75" customHeight="1">
      <c r="B33" s="143"/>
      <c r="C33" s="308" t="s">
        <v>48</v>
      </c>
      <c r="D33" s="308"/>
      <c r="E33" s="308"/>
      <c r="F33" s="25"/>
      <c r="G33" s="263">
        <f>G26+G8</f>
        <v>155313723</v>
      </c>
      <c r="H33" s="98">
        <f>H26+H8</f>
        <v>66871300</v>
      </c>
    </row>
    <row r="34" spans="2:8" s="22" customFormat="1" ht="24.75" customHeight="1">
      <c r="B34" s="142" t="s">
        <v>35</v>
      </c>
      <c r="C34" s="308" t="s">
        <v>36</v>
      </c>
      <c r="D34" s="308"/>
      <c r="E34" s="308"/>
      <c r="F34" s="25"/>
      <c r="G34" s="263">
        <f>G35+G36+G37+G38+G39+G40+G41+G42+G43+G44</f>
        <v>10020703</v>
      </c>
      <c r="H34" s="98">
        <f>H35+H36+H37+H38+H39+H40+H41+H42+H43+H44</f>
        <v>8709467</v>
      </c>
    </row>
    <row r="35" spans="2:8" s="22" customFormat="1" ht="15.75" customHeight="1">
      <c r="B35" s="143"/>
      <c r="C35" s="142">
        <v>1</v>
      </c>
      <c r="D35" s="144" t="s">
        <v>37</v>
      </c>
      <c r="E35" s="25"/>
      <c r="F35" s="25"/>
      <c r="G35" s="262"/>
      <c r="H35" s="101"/>
    </row>
    <row r="36" spans="2:8" s="22" customFormat="1" ht="15.75" customHeight="1">
      <c r="B36" s="143"/>
      <c r="C36" s="142">
        <v>2</v>
      </c>
      <c r="D36" s="144" t="s">
        <v>38</v>
      </c>
      <c r="E36" s="25"/>
      <c r="F36" s="25"/>
      <c r="G36" s="262"/>
      <c r="H36" s="101"/>
    </row>
    <row r="37" spans="2:8" s="22" customFormat="1" ht="15.75" customHeight="1">
      <c r="B37" s="143"/>
      <c r="C37" s="142">
        <v>3</v>
      </c>
      <c r="D37" s="144" t="s">
        <v>39</v>
      </c>
      <c r="E37" s="25"/>
      <c r="F37" s="25"/>
      <c r="G37" s="262">
        <v>100000</v>
      </c>
      <c r="H37" s="101">
        <v>100000</v>
      </c>
    </row>
    <row r="38" spans="2:8" s="22" customFormat="1" ht="15.75" customHeight="1">
      <c r="B38" s="143"/>
      <c r="C38" s="142">
        <v>4</v>
      </c>
      <c r="D38" s="144" t="s">
        <v>123</v>
      </c>
      <c r="E38" s="25"/>
      <c r="F38" s="25"/>
      <c r="G38" s="262"/>
      <c r="H38" s="101"/>
    </row>
    <row r="39" spans="2:8" s="22" customFormat="1" ht="15.75" customHeight="1">
      <c r="B39" s="143"/>
      <c r="C39" s="142">
        <v>5</v>
      </c>
      <c r="D39" s="144" t="s">
        <v>83</v>
      </c>
      <c r="E39" s="25"/>
      <c r="F39" s="25"/>
      <c r="G39" s="262"/>
      <c r="H39" s="101"/>
    </row>
    <row r="40" spans="2:8" s="22" customFormat="1" ht="15.75" customHeight="1">
      <c r="B40" s="143"/>
      <c r="C40" s="142">
        <v>6</v>
      </c>
      <c r="D40" s="144" t="s">
        <v>40</v>
      </c>
      <c r="E40" s="25"/>
      <c r="F40" s="25"/>
      <c r="G40" s="262"/>
      <c r="H40" s="101"/>
    </row>
    <row r="41" spans="2:8" s="22" customFormat="1" ht="15.75" customHeight="1">
      <c r="B41" s="143"/>
      <c r="C41" s="142">
        <v>7</v>
      </c>
      <c r="D41" s="144" t="s">
        <v>41</v>
      </c>
      <c r="E41" s="25"/>
      <c r="F41" s="25"/>
      <c r="G41" s="262">
        <v>10000</v>
      </c>
      <c r="H41" s="101">
        <v>10000</v>
      </c>
    </row>
    <row r="42" spans="2:8" s="22" customFormat="1" ht="15.75" customHeight="1">
      <c r="B42" s="143"/>
      <c r="C42" s="142">
        <v>8</v>
      </c>
      <c r="D42" s="144" t="s">
        <v>42</v>
      </c>
      <c r="E42" s="25"/>
      <c r="F42" s="25"/>
      <c r="G42" s="262"/>
      <c r="H42" s="101"/>
    </row>
    <row r="43" spans="2:8" s="22" customFormat="1" ht="15.75" customHeight="1">
      <c r="B43" s="143"/>
      <c r="C43" s="142">
        <v>9</v>
      </c>
      <c r="D43" s="144" t="s">
        <v>43</v>
      </c>
      <c r="E43" s="25"/>
      <c r="F43" s="25"/>
      <c r="G43" s="259">
        <v>8599467</v>
      </c>
      <c r="H43" s="131">
        <f>'[1]Pasivet'!$G$43</f>
        <v>10490759</v>
      </c>
    </row>
    <row r="44" spans="2:8" s="22" customFormat="1" ht="15.75" customHeight="1">
      <c r="B44" s="143"/>
      <c r="C44" s="142">
        <v>10</v>
      </c>
      <c r="D44" s="144" t="s">
        <v>44</v>
      </c>
      <c r="E44" s="25"/>
      <c r="F44" s="25"/>
      <c r="G44" s="259">
        <v>1311236</v>
      </c>
      <c r="H44" s="131">
        <f>'[1]Pasivet'!$G$44</f>
        <v>-1891292</v>
      </c>
    </row>
    <row r="45" spans="2:8" s="22" customFormat="1" ht="24.75" customHeight="1">
      <c r="B45" s="143"/>
      <c r="C45" s="308" t="s">
        <v>47</v>
      </c>
      <c r="D45" s="308"/>
      <c r="E45" s="308"/>
      <c r="F45" s="25"/>
      <c r="G45" s="98">
        <f>G34+G33</f>
        <v>165334426</v>
      </c>
      <c r="H45" s="98">
        <f>H34+H33</f>
        <v>75580767</v>
      </c>
    </row>
    <row r="46" spans="2:8" s="22" customFormat="1" ht="15.75" customHeight="1">
      <c r="B46" s="34"/>
      <c r="C46" s="34"/>
      <c r="D46" s="43"/>
      <c r="E46" s="35"/>
      <c r="F46" s="35"/>
      <c r="G46" s="36"/>
      <c r="H46" s="36"/>
    </row>
    <row r="47" spans="2:8" s="22" customFormat="1" ht="15.75" customHeight="1">
      <c r="B47" s="34"/>
      <c r="C47" s="34"/>
      <c r="D47" s="43"/>
      <c r="E47" s="35"/>
      <c r="F47" s="35"/>
      <c r="G47" s="36"/>
      <c r="H47" s="36"/>
    </row>
    <row r="48" spans="2:8" s="22" customFormat="1" ht="15.75" customHeight="1">
      <c r="B48" s="34"/>
      <c r="C48" s="34"/>
      <c r="D48" s="43"/>
      <c r="E48" s="35"/>
      <c r="F48" s="35"/>
      <c r="G48" s="36"/>
      <c r="H48" s="36"/>
    </row>
    <row r="49" spans="2:8" s="22" customFormat="1" ht="15.75" customHeight="1">
      <c r="B49" s="34"/>
      <c r="C49" s="34"/>
      <c r="D49" s="43"/>
      <c r="E49" s="35"/>
      <c r="F49" s="35"/>
      <c r="G49" s="36"/>
      <c r="H49" s="36"/>
    </row>
    <row r="50" spans="2:8" s="22" customFormat="1" ht="15.75" customHeight="1">
      <c r="B50" s="34"/>
      <c r="C50" s="34"/>
      <c r="D50" s="43"/>
      <c r="E50" s="35"/>
      <c r="F50" s="35"/>
      <c r="G50" s="36"/>
      <c r="H50" s="36"/>
    </row>
    <row r="51" spans="2:8" s="22" customFormat="1" ht="15.75" customHeight="1">
      <c r="B51" s="34"/>
      <c r="C51" s="34"/>
      <c r="D51" s="43"/>
      <c r="E51" s="35"/>
      <c r="F51" s="35"/>
      <c r="G51" s="36"/>
      <c r="H51" s="36"/>
    </row>
    <row r="52" spans="2:8" s="22" customFormat="1" ht="15.75" customHeight="1">
      <c r="B52" s="34"/>
      <c r="C52" s="34"/>
      <c r="D52" s="43"/>
      <c r="E52" s="35"/>
      <c r="F52" s="35"/>
      <c r="G52" s="36"/>
      <c r="H52" s="36"/>
    </row>
    <row r="53" spans="2:8" s="22" customFormat="1" ht="15.75" customHeight="1">
      <c r="B53" s="34"/>
      <c r="C53" s="34"/>
      <c r="D53" s="43"/>
      <c r="E53" s="35"/>
      <c r="F53" s="35"/>
      <c r="G53" s="36"/>
      <c r="H53" s="36"/>
    </row>
    <row r="54" spans="2:8" s="22" customFormat="1" ht="15.75" customHeight="1">
      <c r="B54" s="34"/>
      <c r="C54" s="34"/>
      <c r="D54" s="43"/>
      <c r="E54" s="35"/>
      <c r="F54" s="35"/>
      <c r="G54" s="36"/>
      <c r="H54" s="36"/>
    </row>
    <row r="55" spans="2:8" s="22" customFormat="1" ht="15.75" customHeight="1">
      <c r="B55" s="34"/>
      <c r="C55" s="34"/>
      <c r="D55" s="34"/>
      <c r="E55" s="34"/>
      <c r="F55" s="35"/>
      <c r="G55" s="36"/>
      <c r="H55" s="36"/>
    </row>
    <row r="56" spans="2:8" ht="12.75">
      <c r="B56" s="44"/>
      <c r="C56" s="44"/>
      <c r="D56" s="45"/>
      <c r="E56" s="46"/>
      <c r="F56" s="46"/>
      <c r="G56" s="47"/>
      <c r="H56" s="47"/>
    </row>
  </sheetData>
  <sheetProtection/>
  <mergeCells count="10">
    <mergeCell ref="C45:E45"/>
    <mergeCell ref="B6:B7"/>
    <mergeCell ref="C6:E7"/>
    <mergeCell ref="C26:E26"/>
    <mergeCell ref="G2:H2"/>
    <mergeCell ref="B4:H4"/>
    <mergeCell ref="C33:E33"/>
    <mergeCell ref="C8:E8"/>
    <mergeCell ref="F6:F7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25">
      <selection activeCell="J19" sqref="J19"/>
    </sheetView>
  </sheetViews>
  <sheetFormatPr defaultColWidth="9.140625" defaultRowHeight="12.75"/>
  <cols>
    <col min="1" max="1" width="5.00390625" style="3" customWidth="1"/>
    <col min="2" max="2" width="3.7109375" style="41" customWidth="1"/>
    <col min="3" max="3" width="5.28125" style="41" customWidth="1"/>
    <col min="4" max="4" width="2.7109375" style="41" customWidth="1"/>
    <col min="5" max="5" width="51.7109375" style="3" customWidth="1"/>
    <col min="6" max="6" width="14.8515625" style="42" customWidth="1"/>
    <col min="7" max="7" width="15.28125" style="80" customWidth="1"/>
    <col min="8" max="8" width="1.421875" style="3" customWidth="1"/>
    <col min="9" max="9" width="11.7109375" style="3" bestFit="1" customWidth="1"/>
    <col min="10" max="10" width="18.00390625" style="50" customWidth="1"/>
    <col min="11" max="16384" width="9.140625" style="3" customWidth="1"/>
  </cols>
  <sheetData>
    <row r="2" spans="2:10" s="40" customFormat="1" ht="18">
      <c r="B2" s="13"/>
      <c r="C2" s="13"/>
      <c r="D2" s="14"/>
      <c r="E2" s="15"/>
      <c r="F2" s="16"/>
      <c r="G2" s="56"/>
      <c r="H2" s="16"/>
      <c r="I2" s="16"/>
      <c r="J2" s="48"/>
    </row>
    <row r="3" spans="2:10" s="40" customFormat="1" ht="7.5" customHeight="1">
      <c r="B3" s="13"/>
      <c r="C3" s="13"/>
      <c r="D3" s="14"/>
      <c r="E3" s="15"/>
      <c r="F3" s="17"/>
      <c r="G3" s="56"/>
      <c r="H3" s="16"/>
      <c r="I3" s="16"/>
      <c r="J3" s="48"/>
    </row>
    <row r="4" spans="2:10" s="40" customFormat="1" ht="29.25" customHeight="1">
      <c r="B4" s="322" t="s">
        <v>403</v>
      </c>
      <c r="C4" s="322"/>
      <c r="D4" s="322"/>
      <c r="E4" s="322"/>
      <c r="F4" s="322"/>
      <c r="G4" s="322"/>
      <c r="H4" s="49"/>
      <c r="I4" s="49"/>
      <c r="J4" s="48"/>
    </row>
    <row r="5" spans="2:10" s="40" customFormat="1" ht="18.75" customHeight="1">
      <c r="B5" s="317" t="s">
        <v>95</v>
      </c>
      <c r="C5" s="317"/>
      <c r="D5" s="317"/>
      <c r="E5" s="317"/>
      <c r="F5" s="317"/>
      <c r="G5" s="317"/>
      <c r="H5" s="18"/>
      <c r="I5" s="18"/>
      <c r="J5" s="48"/>
    </row>
    <row r="6" ht="7.5" customHeight="1" thickBot="1"/>
    <row r="7" spans="2:10" s="40" customFormat="1" ht="15.75" customHeight="1">
      <c r="B7" s="324" t="s">
        <v>2</v>
      </c>
      <c r="C7" s="323" t="s">
        <v>96</v>
      </c>
      <c r="D7" s="323"/>
      <c r="E7" s="323"/>
      <c r="F7" s="251" t="s">
        <v>97</v>
      </c>
      <c r="G7" s="252" t="s">
        <v>97</v>
      </c>
      <c r="H7" s="22"/>
      <c r="I7" s="22"/>
      <c r="J7" s="48"/>
    </row>
    <row r="8" spans="2:10" s="40" customFormat="1" ht="15" customHeight="1">
      <c r="B8" s="325"/>
      <c r="C8" s="308"/>
      <c r="D8" s="308"/>
      <c r="E8" s="308"/>
      <c r="F8" s="131" t="s">
        <v>98</v>
      </c>
      <c r="G8" s="253" t="s">
        <v>111</v>
      </c>
      <c r="H8" s="22"/>
      <c r="I8" s="22"/>
      <c r="J8" s="48"/>
    </row>
    <row r="9" spans="2:10" s="40" customFormat="1" ht="19.5" customHeight="1">
      <c r="B9" s="78">
        <v>1</v>
      </c>
      <c r="C9" s="320" t="s">
        <v>50</v>
      </c>
      <c r="D9" s="320"/>
      <c r="E9" s="320"/>
      <c r="F9" s="259">
        <v>302759009.78</v>
      </c>
      <c r="G9" s="130">
        <f>'[1]Pash-i'!$F$9</f>
        <v>97264103</v>
      </c>
      <c r="J9" s="48"/>
    </row>
    <row r="10" spans="2:10" s="40" customFormat="1" ht="19.5" customHeight="1">
      <c r="B10" s="78">
        <v>2</v>
      </c>
      <c r="C10" s="320" t="s">
        <v>51</v>
      </c>
      <c r="D10" s="320"/>
      <c r="E10" s="320"/>
      <c r="F10" s="259">
        <f>F11+F12</f>
        <v>8684873.22</v>
      </c>
      <c r="G10" s="97">
        <f>G11+G12</f>
        <v>7466948</v>
      </c>
      <c r="J10" s="48"/>
    </row>
    <row r="11" spans="2:10" s="40" customFormat="1" ht="19.5" customHeight="1">
      <c r="B11" s="78"/>
      <c r="C11" s="248">
        <v>2.1</v>
      </c>
      <c r="D11" s="248"/>
      <c r="E11" s="248" t="s">
        <v>115</v>
      </c>
      <c r="F11" s="266"/>
      <c r="G11" s="104"/>
      <c r="J11" s="48"/>
    </row>
    <row r="12" spans="2:10" s="40" customFormat="1" ht="19.5" customHeight="1">
      <c r="B12" s="78"/>
      <c r="C12" s="248">
        <v>2.2</v>
      </c>
      <c r="D12" s="248"/>
      <c r="E12" s="248" t="s">
        <v>203</v>
      </c>
      <c r="F12" s="266">
        <v>8684873.22</v>
      </c>
      <c r="G12" s="104">
        <f>'[1]Pash-i'!$F$12</f>
        <v>7466948</v>
      </c>
      <c r="J12" s="48"/>
    </row>
    <row r="13" spans="2:10" s="40" customFormat="1" ht="19.5" customHeight="1">
      <c r="B13" s="78">
        <v>3</v>
      </c>
      <c r="C13" s="326" t="s">
        <v>185</v>
      </c>
      <c r="D13" s="320"/>
      <c r="E13" s="320"/>
      <c r="F13" s="266"/>
      <c r="G13" s="104"/>
      <c r="J13" s="48"/>
    </row>
    <row r="14" spans="2:10" s="40" customFormat="1" ht="19.5" customHeight="1">
      <c r="B14" s="78">
        <v>4</v>
      </c>
      <c r="C14" s="320" t="s">
        <v>84</v>
      </c>
      <c r="D14" s="320"/>
      <c r="E14" s="320"/>
      <c r="F14" s="267">
        <v>-286673767</v>
      </c>
      <c r="G14" s="130">
        <f>'[1]Pash-i'!$F$14</f>
        <v>-98525121</v>
      </c>
      <c r="I14" s="256"/>
      <c r="J14" s="114"/>
    </row>
    <row r="15" spans="2:10" s="40" customFormat="1" ht="19.5" customHeight="1">
      <c r="B15" s="78">
        <v>5</v>
      </c>
      <c r="C15" s="320" t="s">
        <v>85</v>
      </c>
      <c r="D15" s="320"/>
      <c r="E15" s="320"/>
      <c r="F15" s="267">
        <f>F16+F17</f>
        <v>-4007944</v>
      </c>
      <c r="G15" s="130">
        <f>G16+G17</f>
        <v>-3718062</v>
      </c>
      <c r="I15" s="256"/>
      <c r="J15" s="48"/>
    </row>
    <row r="16" spans="2:10" s="40" customFormat="1" ht="19.5" customHeight="1">
      <c r="B16" s="78"/>
      <c r="C16" s="248"/>
      <c r="D16" s="318" t="s">
        <v>86</v>
      </c>
      <c r="E16" s="318"/>
      <c r="F16" s="261">
        <v>-3434400</v>
      </c>
      <c r="G16" s="100">
        <f>'[1]Pash-i'!$F$16</f>
        <v>-3186000</v>
      </c>
      <c r="H16" s="29"/>
      <c r="I16" s="83"/>
      <c r="J16" s="48"/>
    </row>
    <row r="17" spans="2:10" s="40" customFormat="1" ht="19.5" customHeight="1">
      <c r="B17" s="78"/>
      <c r="C17" s="248"/>
      <c r="D17" s="318" t="s">
        <v>87</v>
      </c>
      <c r="E17" s="318"/>
      <c r="F17" s="261">
        <v>-573544</v>
      </c>
      <c r="G17" s="100">
        <f>'[1]Pash-i'!$F$17</f>
        <v>-532062</v>
      </c>
      <c r="H17" s="29"/>
      <c r="I17" s="83"/>
      <c r="J17" s="48"/>
    </row>
    <row r="18" spans="2:10" s="40" customFormat="1" ht="19.5" customHeight="1">
      <c r="B18" s="78">
        <v>6</v>
      </c>
      <c r="C18" s="320" t="s">
        <v>88</v>
      </c>
      <c r="D18" s="320"/>
      <c r="E18" s="320"/>
      <c r="F18" s="267">
        <v>-1962643</v>
      </c>
      <c r="G18" s="130">
        <f>'[1]Pash-i'!$F$18</f>
        <v>-657623</v>
      </c>
      <c r="I18" s="256"/>
      <c r="J18" s="114"/>
    </row>
    <row r="19" spans="2:10" s="40" customFormat="1" ht="19.5" customHeight="1">
      <c r="B19" s="78">
        <v>7</v>
      </c>
      <c r="C19" s="320" t="s">
        <v>89</v>
      </c>
      <c r="D19" s="320"/>
      <c r="E19" s="320"/>
      <c r="F19" s="267">
        <f>F20+F21+F22</f>
        <v>-14588387</v>
      </c>
      <c r="G19" s="130">
        <f>G20+G21+G22</f>
        <v>-3115916</v>
      </c>
      <c r="I19" s="256"/>
      <c r="J19" s="48"/>
    </row>
    <row r="20" spans="2:10" s="40" customFormat="1" ht="19.5" customHeight="1">
      <c r="B20" s="78"/>
      <c r="C20" s="249">
        <v>7.1</v>
      </c>
      <c r="D20" s="248"/>
      <c r="E20" s="248" t="s">
        <v>116</v>
      </c>
      <c r="F20" s="266">
        <v>-14588387</v>
      </c>
      <c r="G20" s="104">
        <f>'[1]Pash-i'!$F$20</f>
        <v>-387793</v>
      </c>
      <c r="I20" s="256"/>
      <c r="J20" s="48"/>
    </row>
    <row r="21" spans="2:10" s="40" customFormat="1" ht="19.5" customHeight="1">
      <c r="B21" s="78"/>
      <c r="C21" s="249">
        <v>7.2</v>
      </c>
      <c r="D21" s="248"/>
      <c r="E21" s="248" t="s">
        <v>117</v>
      </c>
      <c r="F21" s="266">
        <v>0</v>
      </c>
      <c r="G21" s="104"/>
      <c r="I21" s="256"/>
      <c r="J21" s="48"/>
    </row>
    <row r="22" spans="2:10" s="40" customFormat="1" ht="19.5" customHeight="1">
      <c r="B22" s="78"/>
      <c r="C22" s="249">
        <v>7.3</v>
      </c>
      <c r="D22" s="248"/>
      <c r="E22" s="248" t="s">
        <v>118</v>
      </c>
      <c r="F22" s="266"/>
      <c r="G22" s="104">
        <f>'[1]Pash-i'!$F$22</f>
        <v>-2728123</v>
      </c>
      <c r="I22" s="256"/>
      <c r="J22" s="114"/>
    </row>
    <row r="23" spans="2:10" s="40" customFormat="1" ht="19.5" customHeight="1">
      <c r="B23" s="78">
        <v>8</v>
      </c>
      <c r="C23" s="308" t="s">
        <v>90</v>
      </c>
      <c r="D23" s="308"/>
      <c r="E23" s="308"/>
      <c r="F23" s="263">
        <f>F14+F15+F18+F19</f>
        <v>-307232741</v>
      </c>
      <c r="G23" s="97">
        <f>(G14+G15+G18+G19)</f>
        <v>-106016722</v>
      </c>
      <c r="H23" s="22"/>
      <c r="I23" s="255"/>
      <c r="J23" s="48"/>
    </row>
    <row r="24" spans="2:10" s="40" customFormat="1" ht="19.5" customHeight="1">
      <c r="B24" s="78">
        <v>9</v>
      </c>
      <c r="C24" s="319" t="s">
        <v>91</v>
      </c>
      <c r="D24" s="319"/>
      <c r="E24" s="319"/>
      <c r="F24" s="263">
        <f>(F9+F10)+F23</f>
        <v>4211142</v>
      </c>
      <c r="G24" s="97">
        <f>G9+G23</f>
        <v>-8752619</v>
      </c>
      <c r="H24" s="22"/>
      <c r="I24" s="255"/>
      <c r="J24" s="48"/>
    </row>
    <row r="25" spans="2:10" s="40" customFormat="1" ht="19.5" customHeight="1">
      <c r="B25" s="78">
        <v>10</v>
      </c>
      <c r="C25" s="320" t="s">
        <v>52</v>
      </c>
      <c r="D25" s="320"/>
      <c r="E25" s="320"/>
      <c r="F25" s="266"/>
      <c r="G25" s="104"/>
      <c r="I25" s="256"/>
      <c r="J25" s="48"/>
    </row>
    <row r="26" spans="2:10" s="40" customFormat="1" ht="19.5" customHeight="1">
      <c r="B26" s="78">
        <v>11</v>
      </c>
      <c r="C26" s="320" t="s">
        <v>92</v>
      </c>
      <c r="D26" s="320"/>
      <c r="E26" s="320"/>
      <c r="F26" s="266"/>
      <c r="G26" s="104"/>
      <c r="I26" s="257"/>
      <c r="J26" s="48"/>
    </row>
    <row r="27" spans="2:10" s="40" customFormat="1" ht="19.5" customHeight="1">
      <c r="B27" s="78">
        <v>12</v>
      </c>
      <c r="C27" s="320" t="s">
        <v>53</v>
      </c>
      <c r="D27" s="320"/>
      <c r="E27" s="320"/>
      <c r="F27" s="259">
        <f>F28+F29+F30+F31</f>
        <v>-2740670</v>
      </c>
      <c r="G27" s="130">
        <f>'[1]Pash-i'!$F$27</f>
        <v>-605621</v>
      </c>
      <c r="J27" s="48"/>
    </row>
    <row r="28" spans="2:10" s="40" customFormat="1" ht="19.5" customHeight="1">
      <c r="B28" s="78"/>
      <c r="C28" s="250">
        <v>121</v>
      </c>
      <c r="D28" s="318" t="s">
        <v>54</v>
      </c>
      <c r="E28" s="318"/>
      <c r="F28" s="261"/>
      <c r="G28" s="100"/>
      <c r="H28" s="29"/>
      <c r="I28" s="29"/>
      <c r="J28" s="114"/>
    </row>
    <row r="29" spans="2:10" s="40" customFormat="1" ht="19.5" customHeight="1">
      <c r="B29" s="78"/>
      <c r="C29" s="248">
        <v>122</v>
      </c>
      <c r="D29" s="318" t="s">
        <v>192</v>
      </c>
      <c r="E29" s="318"/>
      <c r="F29" s="261">
        <v>-2740670</v>
      </c>
      <c r="G29" s="100">
        <f>'[1]Pash-i'!$F$29</f>
        <v>-1407084</v>
      </c>
      <c r="H29" s="29"/>
      <c r="I29" s="29"/>
      <c r="J29" s="48"/>
    </row>
    <row r="30" spans="2:10" s="40" customFormat="1" ht="19.5" customHeight="1">
      <c r="B30" s="78"/>
      <c r="C30" s="248">
        <v>123</v>
      </c>
      <c r="D30" s="318" t="s">
        <v>55</v>
      </c>
      <c r="E30" s="318"/>
      <c r="F30" s="261"/>
      <c r="G30" s="100">
        <f>'[1]Pash-i'!$F$30</f>
        <v>801463</v>
      </c>
      <c r="H30" s="29"/>
      <c r="I30" s="29"/>
      <c r="J30" s="48"/>
    </row>
    <row r="31" spans="2:10" s="40" customFormat="1" ht="19.5" customHeight="1">
      <c r="B31" s="78"/>
      <c r="C31" s="248">
        <v>124</v>
      </c>
      <c r="D31" s="318" t="s">
        <v>56</v>
      </c>
      <c r="E31" s="318"/>
      <c r="F31" s="261">
        <v>0</v>
      </c>
      <c r="G31" s="100"/>
      <c r="H31" s="29"/>
      <c r="I31" s="29"/>
      <c r="J31" s="48"/>
    </row>
    <row r="32" spans="2:10" s="40" customFormat="1" ht="19.5" customHeight="1">
      <c r="B32" s="78">
        <v>13</v>
      </c>
      <c r="C32" s="319" t="s">
        <v>57</v>
      </c>
      <c r="D32" s="319"/>
      <c r="E32" s="319"/>
      <c r="F32" s="263">
        <f>F25+F26+F27</f>
        <v>-2740670</v>
      </c>
      <c r="G32" s="97">
        <f>G25+G26+G27</f>
        <v>-605621</v>
      </c>
      <c r="H32" s="22"/>
      <c r="I32" s="22"/>
      <c r="J32" s="48"/>
    </row>
    <row r="33" spans="2:10" s="40" customFormat="1" ht="19.5" customHeight="1">
      <c r="B33" s="78">
        <v>14</v>
      </c>
      <c r="C33" s="319" t="s">
        <v>414</v>
      </c>
      <c r="D33" s="319"/>
      <c r="E33" s="319"/>
      <c r="F33" s="263">
        <f>F9+F10+F23+F32</f>
        <v>1470472</v>
      </c>
      <c r="G33" s="97">
        <f>'[1]Pash-i'!$F$33</f>
        <v>-1891292</v>
      </c>
      <c r="H33" s="22"/>
      <c r="I33" s="255"/>
      <c r="J33" s="48"/>
    </row>
    <row r="34" spans="2:10" s="40" customFormat="1" ht="19.5" customHeight="1">
      <c r="B34" s="78">
        <v>15</v>
      </c>
      <c r="C34" s="144" t="s">
        <v>413</v>
      </c>
      <c r="D34" s="144"/>
      <c r="E34" s="144"/>
      <c r="F34" s="263">
        <v>121885</v>
      </c>
      <c r="G34" s="97">
        <v>0</v>
      </c>
      <c r="H34" s="22"/>
      <c r="I34" s="22"/>
      <c r="J34" s="48"/>
    </row>
    <row r="35" spans="2:10" s="40" customFormat="1" ht="19.5" customHeight="1">
      <c r="B35" s="78">
        <v>16</v>
      </c>
      <c r="C35" s="320" t="s">
        <v>60</v>
      </c>
      <c r="D35" s="320"/>
      <c r="E35" s="320"/>
      <c r="F35" s="266">
        <f>F33+F34</f>
        <v>1592357</v>
      </c>
      <c r="G35" s="104">
        <f>G33+G34</f>
        <v>-1891292</v>
      </c>
      <c r="J35" s="48"/>
    </row>
    <row r="36" spans="2:10" s="40" customFormat="1" ht="19.5" customHeight="1">
      <c r="B36" s="78">
        <v>17</v>
      </c>
      <c r="C36" s="248" t="s">
        <v>121</v>
      </c>
      <c r="D36" s="248"/>
      <c r="E36" s="248"/>
      <c r="F36" s="103">
        <f>F35*0.1</f>
        <v>159235.7</v>
      </c>
      <c r="G36" s="104">
        <f>'[1]Pash-i'!$F$36</f>
        <v>0</v>
      </c>
      <c r="J36" s="48"/>
    </row>
    <row r="37" spans="2:10" s="40" customFormat="1" ht="19.5" customHeight="1">
      <c r="B37" s="78">
        <v>18</v>
      </c>
      <c r="C37" s="319" t="s">
        <v>94</v>
      </c>
      <c r="D37" s="319"/>
      <c r="E37" s="319"/>
      <c r="F37" s="131">
        <f>F33-F36</f>
        <v>1311236.3</v>
      </c>
      <c r="G37" s="130">
        <f>SUM(G35:G36)</f>
        <v>-1891292</v>
      </c>
      <c r="H37" s="22"/>
      <c r="I37" s="22"/>
      <c r="J37" s="48"/>
    </row>
    <row r="38" spans="2:10" s="40" customFormat="1" ht="19.5" customHeight="1" thickBot="1">
      <c r="B38" s="79">
        <v>19</v>
      </c>
      <c r="C38" s="321" t="s">
        <v>93</v>
      </c>
      <c r="D38" s="321"/>
      <c r="E38" s="321"/>
      <c r="F38" s="138"/>
      <c r="G38" s="254"/>
      <c r="J38" s="48"/>
    </row>
    <row r="39" spans="2:10" s="40" customFormat="1" ht="15.75" customHeight="1">
      <c r="B39" s="51"/>
      <c r="C39" s="51"/>
      <c r="D39" s="51"/>
      <c r="E39" s="52"/>
      <c r="F39" s="53"/>
      <c r="G39" s="81"/>
      <c r="J39" s="48"/>
    </row>
    <row r="40" spans="2:10" s="40" customFormat="1" ht="15.75" customHeight="1">
      <c r="B40" s="51"/>
      <c r="C40" s="51"/>
      <c r="D40" s="51"/>
      <c r="E40" s="52"/>
      <c r="F40" s="53"/>
      <c r="G40" s="81"/>
      <c r="J40" s="48"/>
    </row>
    <row r="41" spans="2:10" s="40" customFormat="1" ht="15.75" customHeight="1">
      <c r="B41" s="51"/>
      <c r="C41" s="51"/>
      <c r="D41" s="51"/>
      <c r="E41" s="52"/>
      <c r="F41" s="53"/>
      <c r="G41" s="81"/>
      <c r="J41" s="48"/>
    </row>
    <row r="42" spans="2:10" s="40" customFormat="1" ht="15.75" customHeight="1">
      <c r="B42" s="51"/>
      <c r="C42" s="51"/>
      <c r="D42" s="51"/>
      <c r="E42" s="52"/>
      <c r="F42" s="53"/>
      <c r="G42" s="81"/>
      <c r="J42" s="48"/>
    </row>
    <row r="43" spans="2:10" s="40" customFormat="1" ht="15.75" customHeight="1">
      <c r="B43" s="51"/>
      <c r="C43" s="51"/>
      <c r="D43" s="51"/>
      <c r="E43" s="52"/>
      <c r="F43" s="53"/>
      <c r="G43" s="81"/>
      <c r="J43" s="48"/>
    </row>
    <row r="44" spans="2:10" s="40" customFormat="1" ht="15.75" customHeight="1">
      <c r="B44" s="51"/>
      <c r="C44" s="51"/>
      <c r="D44" s="51"/>
      <c r="E44" s="52"/>
      <c r="F44" s="53"/>
      <c r="G44" s="81"/>
      <c r="J44" s="48"/>
    </row>
    <row r="45" spans="2:10" s="40" customFormat="1" ht="15.75" customHeight="1">
      <c r="B45" s="51"/>
      <c r="C45" s="51"/>
      <c r="D45" s="51"/>
      <c r="E45" s="52"/>
      <c r="F45" s="53"/>
      <c r="G45" s="81"/>
      <c r="J45" s="48"/>
    </row>
    <row r="46" spans="2:10" s="40" customFormat="1" ht="15.75" customHeight="1">
      <c r="B46" s="51"/>
      <c r="C46" s="51"/>
      <c r="D46" s="51"/>
      <c r="E46" s="52"/>
      <c r="F46" s="53"/>
      <c r="G46" s="81"/>
      <c r="J46" s="48"/>
    </row>
    <row r="47" spans="2:10" s="40" customFormat="1" ht="15.75" customHeight="1">
      <c r="B47" s="51"/>
      <c r="C47" s="51"/>
      <c r="D47" s="51"/>
      <c r="E47" s="52"/>
      <c r="F47" s="53"/>
      <c r="G47" s="81"/>
      <c r="J47" s="48"/>
    </row>
    <row r="48" spans="2:10" s="40" customFormat="1" ht="15.75" customHeight="1">
      <c r="B48" s="51"/>
      <c r="C48" s="51"/>
      <c r="D48" s="51"/>
      <c r="E48" s="51"/>
      <c r="F48" s="53"/>
      <c r="G48" s="81"/>
      <c r="J48" s="48"/>
    </row>
    <row r="49" spans="2:7" ht="12.75">
      <c r="B49" s="54"/>
      <c r="C49" s="54"/>
      <c r="D49" s="54"/>
      <c r="E49" s="8"/>
      <c r="F49" s="55"/>
      <c r="G49" s="82"/>
    </row>
  </sheetData>
  <sheetProtection/>
  <mergeCells count="27">
    <mergeCell ref="B4:G4"/>
    <mergeCell ref="C32:E32"/>
    <mergeCell ref="C7:E8"/>
    <mergeCell ref="B7:B8"/>
    <mergeCell ref="C23:E23"/>
    <mergeCell ref="C24:E24"/>
    <mergeCell ref="C9:E9"/>
    <mergeCell ref="C10:E10"/>
    <mergeCell ref="C13:E13"/>
    <mergeCell ref="C14:E14"/>
    <mergeCell ref="C26:E26"/>
    <mergeCell ref="C38:E38"/>
    <mergeCell ref="C37:E37"/>
    <mergeCell ref="C15:E15"/>
    <mergeCell ref="D16:E16"/>
    <mergeCell ref="D17:E17"/>
    <mergeCell ref="C18:E18"/>
    <mergeCell ref="B5:G5"/>
    <mergeCell ref="D31:E31"/>
    <mergeCell ref="C33:E33"/>
    <mergeCell ref="C35:E35"/>
    <mergeCell ref="C27:E27"/>
    <mergeCell ref="D28:E28"/>
    <mergeCell ref="D29:E29"/>
    <mergeCell ref="D30:E30"/>
    <mergeCell ref="C19:E19"/>
    <mergeCell ref="C25:E2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140625" style="0" customWidth="1"/>
    <col min="2" max="2" width="50.28125" style="0" customWidth="1"/>
    <col min="3" max="4" width="18.00390625" style="0" customWidth="1"/>
    <col min="5" max="5" width="11.421875" style="0" bestFit="1" customWidth="1"/>
  </cols>
  <sheetData>
    <row r="1" spans="1:6" ht="18.75" thickBot="1">
      <c r="A1" s="302" t="s">
        <v>188</v>
      </c>
      <c r="B1" s="302"/>
      <c r="C1" s="302"/>
      <c r="D1" s="302"/>
      <c r="E1" s="84"/>
      <c r="F1" s="84"/>
    </row>
    <row r="2" spans="1:6" ht="12.75">
      <c r="A2" s="211"/>
      <c r="B2" s="212"/>
      <c r="C2" s="212"/>
      <c r="D2" s="213"/>
      <c r="E2" s="84"/>
      <c r="F2" s="84"/>
    </row>
    <row r="3" spans="1:6" ht="15.75">
      <c r="A3" s="327" t="s">
        <v>125</v>
      </c>
      <c r="B3" s="328"/>
      <c r="C3" s="328"/>
      <c r="D3" s="329"/>
      <c r="E3" s="209"/>
      <c r="F3" s="209"/>
    </row>
    <row r="4" spans="1:6" ht="21" customHeight="1">
      <c r="A4" s="330" t="s">
        <v>404</v>
      </c>
      <c r="B4" s="331"/>
      <c r="C4" s="331"/>
      <c r="D4" s="332"/>
      <c r="E4" s="210"/>
      <c r="F4" s="210"/>
    </row>
    <row r="5" spans="1:6" ht="15">
      <c r="A5" s="333" t="s">
        <v>126</v>
      </c>
      <c r="B5" s="334"/>
      <c r="C5" s="106"/>
      <c r="D5" s="214"/>
      <c r="E5" s="84"/>
      <c r="F5" s="84"/>
    </row>
    <row r="6" spans="1:6" ht="49.5" customHeight="1">
      <c r="A6" s="215" t="s">
        <v>2</v>
      </c>
      <c r="B6" s="107" t="s">
        <v>127</v>
      </c>
      <c r="C6" s="108" t="s">
        <v>416</v>
      </c>
      <c r="D6" s="216" t="s">
        <v>415</v>
      </c>
      <c r="E6" s="86"/>
      <c r="F6" s="84"/>
    </row>
    <row r="7" spans="1:4" ht="15.75" customHeight="1">
      <c r="A7" s="217"/>
      <c r="B7" s="110" t="s">
        <v>128</v>
      </c>
      <c r="C7" s="139">
        <f>C15</f>
        <v>95856221</v>
      </c>
      <c r="D7" s="139">
        <f>D15</f>
        <v>-59916159.06000002</v>
      </c>
    </row>
    <row r="8" spans="1:11" ht="15.75" customHeight="1">
      <c r="A8" s="217"/>
      <c r="B8" s="109" t="s">
        <v>129</v>
      </c>
      <c r="C8" s="140">
        <v>310725120</v>
      </c>
      <c r="D8" s="140">
        <v>111822133.96</v>
      </c>
      <c r="K8" s="95"/>
    </row>
    <row r="9" spans="1:4" ht="15.75" customHeight="1">
      <c r="A9" s="217"/>
      <c r="B9" s="109" t="s">
        <v>130</v>
      </c>
      <c r="C9" s="335">
        <v>-210816988</v>
      </c>
      <c r="D9" s="335">
        <v>-163879975.15</v>
      </c>
    </row>
    <row r="10" spans="1:8" ht="15.75" customHeight="1">
      <c r="A10" s="217"/>
      <c r="B10" s="109" t="s">
        <v>184</v>
      </c>
      <c r="C10" s="336"/>
      <c r="D10" s="336"/>
      <c r="F10" s="105"/>
      <c r="H10" s="96"/>
    </row>
    <row r="11" spans="1:5" ht="15.75" customHeight="1">
      <c r="A11" s="217"/>
      <c r="B11" s="109" t="s">
        <v>131</v>
      </c>
      <c r="C11" s="140">
        <v>-1311241</v>
      </c>
      <c r="D11" s="140"/>
      <c r="E11" s="141"/>
    </row>
    <row r="12" spans="1:5" ht="15.75" customHeight="1">
      <c r="A12" s="217"/>
      <c r="B12" s="111" t="s">
        <v>132</v>
      </c>
      <c r="C12" s="140"/>
      <c r="D12" s="140"/>
      <c r="E12" s="141"/>
    </row>
    <row r="13" spans="1:5" ht="15.75" customHeight="1">
      <c r="A13" s="217"/>
      <c r="B13" s="109" t="s">
        <v>133</v>
      </c>
      <c r="C13" s="140">
        <v>-2740670</v>
      </c>
      <c r="D13" s="140">
        <v>-3449152.31</v>
      </c>
      <c r="E13" s="141"/>
    </row>
    <row r="14" spans="1:4" ht="15.75" customHeight="1">
      <c r="A14" s="217"/>
      <c r="B14" s="109" t="s">
        <v>183</v>
      </c>
      <c r="C14" s="140"/>
      <c r="D14" s="140">
        <v>-4409165.56</v>
      </c>
    </row>
    <row r="15" spans="1:4" ht="15.75" customHeight="1">
      <c r="A15" s="217"/>
      <c r="B15" s="112" t="s">
        <v>134</v>
      </c>
      <c r="C15" s="139">
        <f>C8+(C9+C13+C14+C11)</f>
        <v>95856221</v>
      </c>
      <c r="D15" s="139">
        <f>D8+(D9+D13+D14)</f>
        <v>-59916159.06000002</v>
      </c>
    </row>
    <row r="16" spans="1:4" ht="15.75" customHeight="1">
      <c r="A16" s="217"/>
      <c r="B16" s="109"/>
      <c r="C16" s="140"/>
      <c r="D16" s="140"/>
    </row>
    <row r="17" spans="1:4" ht="15.75" customHeight="1">
      <c r="A17" s="217"/>
      <c r="B17" s="110" t="s">
        <v>135</v>
      </c>
      <c r="C17" s="139">
        <f>C18+C19+C20+C21+C22</f>
        <v>0</v>
      </c>
      <c r="D17" s="139">
        <f>D18+D19+D20+D21+D22</f>
        <v>151187718.98</v>
      </c>
    </row>
    <row r="18" spans="1:4" ht="15.75" customHeight="1">
      <c r="A18" s="217"/>
      <c r="B18" s="109" t="s">
        <v>136</v>
      </c>
      <c r="C18" s="140"/>
      <c r="D18" s="140"/>
    </row>
    <row r="19" spans="1:4" ht="15.75" customHeight="1">
      <c r="A19" s="217"/>
      <c r="B19" s="109" t="s">
        <v>137</v>
      </c>
      <c r="C19" s="140">
        <v>0</v>
      </c>
      <c r="D19" s="140">
        <v>0</v>
      </c>
    </row>
    <row r="20" spans="1:4" ht="15.75" customHeight="1">
      <c r="A20" s="217"/>
      <c r="B20" s="109" t="s">
        <v>138</v>
      </c>
      <c r="C20" s="140"/>
      <c r="D20" s="140"/>
    </row>
    <row r="21" spans="1:4" ht="15.75" customHeight="1">
      <c r="A21" s="217"/>
      <c r="B21" s="109" t="s">
        <v>139</v>
      </c>
      <c r="C21" s="140"/>
      <c r="D21" s="140">
        <v>191.98</v>
      </c>
    </row>
    <row r="22" spans="1:4" ht="15.75" customHeight="1">
      <c r="A22" s="217"/>
      <c r="B22" s="109" t="s">
        <v>140</v>
      </c>
      <c r="C22" s="140"/>
      <c r="D22" s="140">
        <v>151187527</v>
      </c>
    </row>
    <row r="23" spans="1:4" ht="15.75" customHeight="1">
      <c r="A23" s="217"/>
      <c r="B23" s="112" t="s">
        <v>141</v>
      </c>
      <c r="C23" s="139">
        <f>C17</f>
        <v>0</v>
      </c>
      <c r="D23" s="139">
        <f>D17</f>
        <v>151187718.98</v>
      </c>
    </row>
    <row r="24" spans="1:4" ht="15.75" customHeight="1">
      <c r="A24" s="217"/>
      <c r="B24" s="109"/>
      <c r="C24" s="140"/>
      <c r="D24" s="140"/>
    </row>
    <row r="25" spans="1:4" ht="15.75" customHeight="1">
      <c r="A25" s="217"/>
      <c r="B25" s="112" t="s">
        <v>142</v>
      </c>
      <c r="C25" s="139">
        <f>C26+C27+C28+C29</f>
        <v>-3159000</v>
      </c>
      <c r="D25" s="139">
        <f>D26+D27+D28+D29</f>
        <v>-32712267</v>
      </c>
    </row>
    <row r="26" spans="1:4" ht="15.75" customHeight="1">
      <c r="A26" s="217"/>
      <c r="B26" s="109" t="s">
        <v>143</v>
      </c>
      <c r="C26" s="140"/>
      <c r="D26" s="140"/>
    </row>
    <row r="27" spans="1:4" ht="15.75" customHeight="1">
      <c r="A27" s="217"/>
      <c r="B27" s="109" t="s">
        <v>144</v>
      </c>
      <c r="C27" s="140">
        <v>-3159000</v>
      </c>
      <c r="D27" s="140">
        <v>57158000</v>
      </c>
    </row>
    <row r="28" spans="1:4" ht="15.75" customHeight="1">
      <c r="A28" s="217"/>
      <c r="B28" s="109" t="s">
        <v>145</v>
      </c>
      <c r="C28" s="140">
        <v>0</v>
      </c>
      <c r="D28" s="140">
        <v>0</v>
      </c>
    </row>
    <row r="29" spans="1:5" ht="15.75" customHeight="1">
      <c r="A29" s="217"/>
      <c r="B29" s="109" t="s">
        <v>146</v>
      </c>
      <c r="C29" s="140"/>
      <c r="D29" s="140">
        <v>-89870267</v>
      </c>
      <c r="E29" s="141"/>
    </row>
    <row r="30" spans="1:4" ht="15.75" customHeight="1">
      <c r="A30" s="217"/>
      <c r="B30" s="112" t="s">
        <v>147</v>
      </c>
      <c r="C30" s="139">
        <f>C25</f>
        <v>-3159000</v>
      </c>
      <c r="D30" s="139">
        <f>D25</f>
        <v>-32712267</v>
      </c>
    </row>
    <row r="31" spans="1:4" ht="15.75" customHeight="1">
      <c r="A31" s="217"/>
      <c r="B31" s="109" t="s">
        <v>204</v>
      </c>
      <c r="C31" s="139">
        <v>-185489032</v>
      </c>
      <c r="D31" s="139">
        <v>-56798157</v>
      </c>
    </row>
    <row r="32" spans="1:4" ht="15.75" customHeight="1">
      <c r="A32" s="217"/>
      <c r="B32" s="109"/>
      <c r="C32" s="140"/>
      <c r="D32" s="140"/>
    </row>
    <row r="33" spans="1:4" ht="15.75" customHeight="1">
      <c r="A33" s="217"/>
      <c r="B33" s="113" t="s">
        <v>148</v>
      </c>
      <c r="C33" s="139"/>
      <c r="D33" s="139">
        <f>D35-D34</f>
        <v>1158163.919999972</v>
      </c>
    </row>
    <row r="34" spans="1:4" ht="15.75" customHeight="1">
      <c r="A34" s="217"/>
      <c r="B34" s="113" t="s">
        <v>149</v>
      </c>
      <c r="C34" s="139">
        <f>D35</f>
        <v>1761135.919999972</v>
      </c>
      <c r="D34" s="139">
        <v>602972</v>
      </c>
    </row>
    <row r="35" spans="1:4" ht="15.75" customHeight="1" thickBot="1">
      <c r="A35" s="218"/>
      <c r="B35" s="219" t="s">
        <v>150</v>
      </c>
      <c r="C35" s="220">
        <f>C7+C15+C17+C23+C25+C30+C31+C34</f>
        <v>1666545.919999972</v>
      </c>
      <c r="D35" s="220">
        <f>D15+D23+D30+D31</f>
        <v>1761135.919999972</v>
      </c>
    </row>
    <row r="36" spans="1:4" ht="15.75" customHeight="1">
      <c r="A36" s="84"/>
      <c r="B36" s="84"/>
      <c r="C36" s="85"/>
      <c r="D36" s="84"/>
    </row>
    <row r="37" ht="12.75">
      <c r="C37" s="258"/>
    </row>
  </sheetData>
  <sheetProtection/>
  <mergeCells count="6">
    <mergeCell ref="A3:D3"/>
    <mergeCell ref="A4:D4"/>
    <mergeCell ref="A5:B5"/>
    <mergeCell ref="A1:D1"/>
    <mergeCell ref="C9:C10"/>
    <mergeCell ref="D9:D1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17" sqref="H17"/>
    </sheetView>
  </sheetViews>
  <sheetFormatPr defaultColWidth="9.140625" defaultRowHeight="12.75"/>
  <cols>
    <col min="2" max="2" width="36.8515625" style="0" customWidth="1"/>
    <col min="3" max="3" width="11.57421875" style="0" customWidth="1"/>
    <col min="4" max="4" width="11.140625" style="0" customWidth="1"/>
    <col min="5" max="5" width="10.8515625" style="0" customWidth="1"/>
    <col min="6" max="6" width="10.7109375" style="0" customWidth="1"/>
    <col min="7" max="7" width="12.00390625" style="0" customWidth="1"/>
    <col min="8" max="8" width="10.57421875" style="0" customWidth="1"/>
    <col min="9" max="9" width="11.28125" style="0" customWidth="1"/>
  </cols>
  <sheetData>
    <row r="1" spans="1:9" ht="12.75">
      <c r="A1" s="87"/>
      <c r="B1" s="87"/>
      <c r="C1" s="87"/>
      <c r="D1" s="87"/>
      <c r="E1" s="87"/>
      <c r="F1" s="87"/>
      <c r="G1" s="87"/>
      <c r="H1" s="87"/>
      <c r="I1" s="87"/>
    </row>
    <row r="2" spans="1:9" ht="36" customHeight="1">
      <c r="A2" s="87"/>
      <c r="B2" s="337" t="s">
        <v>188</v>
      </c>
      <c r="C2" s="338" t="s">
        <v>151</v>
      </c>
      <c r="D2" s="338"/>
      <c r="E2" s="338"/>
      <c r="F2" s="338"/>
      <c r="G2" s="338"/>
      <c r="H2" s="338"/>
      <c r="I2" s="339"/>
    </row>
    <row r="3" spans="1:9" ht="72.75" customHeight="1">
      <c r="A3" s="87"/>
      <c r="B3" s="337"/>
      <c r="C3" s="120" t="s">
        <v>39</v>
      </c>
      <c r="D3" s="121" t="s">
        <v>152</v>
      </c>
      <c r="E3" s="121" t="s">
        <v>153</v>
      </c>
      <c r="F3" s="121" t="s">
        <v>154</v>
      </c>
      <c r="G3" s="121" t="s">
        <v>155</v>
      </c>
      <c r="H3" s="121" t="s">
        <v>156</v>
      </c>
      <c r="I3" s="122" t="s">
        <v>157</v>
      </c>
    </row>
    <row r="4" spans="1:9" ht="15.75" customHeight="1">
      <c r="A4" s="87"/>
      <c r="B4" s="116" t="s">
        <v>182</v>
      </c>
      <c r="C4" s="123">
        <v>100000</v>
      </c>
      <c r="D4" s="123">
        <v>0</v>
      </c>
      <c r="E4" s="123">
        <v>0</v>
      </c>
      <c r="F4" s="123">
        <v>10000</v>
      </c>
      <c r="G4" s="123">
        <v>0</v>
      </c>
      <c r="H4" s="123">
        <v>10490759</v>
      </c>
      <c r="I4" s="124">
        <f aca="true" t="shared" si="0" ref="I4:I16">SUM(C4:H4)</f>
        <v>10600759</v>
      </c>
    </row>
    <row r="5" spans="1:9" ht="15.75" customHeight="1">
      <c r="A5" s="87"/>
      <c r="B5" s="117" t="s">
        <v>158</v>
      </c>
      <c r="C5" s="123"/>
      <c r="D5" s="123"/>
      <c r="E5" s="123"/>
      <c r="F5" s="123"/>
      <c r="G5" s="123"/>
      <c r="H5" s="123"/>
      <c r="I5" s="124">
        <f t="shared" si="0"/>
        <v>0</v>
      </c>
    </row>
    <row r="6" spans="1:9" ht="15.75" customHeight="1">
      <c r="A6" s="87"/>
      <c r="B6" s="118" t="s">
        <v>159</v>
      </c>
      <c r="C6" s="123"/>
      <c r="D6" s="123">
        <f>D4</f>
        <v>0</v>
      </c>
      <c r="E6" s="123">
        <f>E4</f>
        <v>0</v>
      </c>
      <c r="F6" s="123"/>
      <c r="G6" s="123">
        <f>G4</f>
        <v>0</v>
      </c>
      <c r="H6" s="123">
        <v>0</v>
      </c>
      <c r="I6" s="124">
        <f t="shared" si="0"/>
        <v>0</v>
      </c>
    </row>
    <row r="7" spans="1:9" ht="15.75" customHeight="1">
      <c r="A7" s="87"/>
      <c r="B7" s="117" t="s">
        <v>160</v>
      </c>
      <c r="C7" s="123"/>
      <c r="D7" s="123"/>
      <c r="E7" s="123"/>
      <c r="F7" s="123"/>
      <c r="G7" s="123"/>
      <c r="H7" s="123">
        <v>-1891292</v>
      </c>
      <c r="I7" s="124">
        <f t="shared" si="0"/>
        <v>-1891292</v>
      </c>
    </row>
    <row r="8" spans="1:9" ht="15.75" customHeight="1">
      <c r="A8" s="87"/>
      <c r="B8" s="117" t="s">
        <v>161</v>
      </c>
      <c r="C8" s="123"/>
      <c r="D8" s="123"/>
      <c r="E8" s="123"/>
      <c r="F8" s="123"/>
      <c r="G8" s="123"/>
      <c r="H8" s="123"/>
      <c r="I8" s="124">
        <f t="shared" si="0"/>
        <v>0</v>
      </c>
    </row>
    <row r="9" spans="1:9" ht="15.75" customHeight="1">
      <c r="A9" s="87"/>
      <c r="B9" s="117" t="s">
        <v>162</v>
      </c>
      <c r="C9" s="123"/>
      <c r="D9" s="123"/>
      <c r="E9" s="123"/>
      <c r="F9" s="123"/>
      <c r="G9" s="123"/>
      <c r="H9" s="123"/>
      <c r="I9" s="124">
        <f t="shared" si="0"/>
        <v>0</v>
      </c>
    </row>
    <row r="10" spans="1:9" ht="15.75" customHeight="1">
      <c r="A10" s="87"/>
      <c r="B10" s="117" t="s">
        <v>163</v>
      </c>
      <c r="C10" s="123"/>
      <c r="D10" s="123"/>
      <c r="E10" s="123"/>
      <c r="G10" s="123"/>
      <c r="H10" s="123"/>
      <c r="I10" s="124">
        <f t="shared" si="0"/>
        <v>0</v>
      </c>
    </row>
    <row r="11" spans="1:9" ht="15.75" customHeight="1">
      <c r="A11" s="87"/>
      <c r="B11" s="118" t="s">
        <v>205</v>
      </c>
      <c r="C11" s="124">
        <v>100000</v>
      </c>
      <c r="D11" s="124">
        <f>SUM(D4:D10)</f>
        <v>0</v>
      </c>
      <c r="E11" s="124">
        <f>SUM(E4:E10)</f>
        <v>0</v>
      </c>
      <c r="F11" s="123">
        <v>10000</v>
      </c>
      <c r="G11" s="124">
        <f>SUM(G4:G10)</f>
        <v>0</v>
      </c>
      <c r="H11" s="124">
        <f>H4+H7</f>
        <v>8599467</v>
      </c>
      <c r="I11" s="124">
        <f t="shared" si="0"/>
        <v>8709467</v>
      </c>
    </row>
    <row r="12" spans="1:9" ht="15.75" customHeight="1">
      <c r="A12" s="87"/>
      <c r="B12" s="117"/>
      <c r="C12" s="123"/>
      <c r="D12" s="123"/>
      <c r="E12" s="123"/>
      <c r="F12" s="123"/>
      <c r="G12" s="123"/>
      <c r="H12" s="123"/>
      <c r="I12" s="124">
        <f t="shared" si="0"/>
        <v>0</v>
      </c>
    </row>
    <row r="13" spans="1:9" ht="15.75" customHeight="1">
      <c r="A13" s="87"/>
      <c r="B13" s="117" t="s">
        <v>164</v>
      </c>
      <c r="C13" s="123"/>
      <c r="D13" s="123"/>
      <c r="E13" s="123"/>
      <c r="F13" s="123"/>
      <c r="G13" s="123"/>
      <c r="H13" s="259">
        <v>1311236</v>
      </c>
      <c r="I13" s="124">
        <f t="shared" si="0"/>
        <v>1311236</v>
      </c>
    </row>
    <row r="14" spans="1:9" ht="15.75" customHeight="1">
      <c r="A14" s="87"/>
      <c r="B14" s="117" t="s">
        <v>161</v>
      </c>
      <c r="C14" s="123"/>
      <c r="D14" s="123"/>
      <c r="E14" s="123"/>
      <c r="F14" s="123"/>
      <c r="G14" s="123"/>
      <c r="H14" s="123"/>
      <c r="I14" s="124">
        <f t="shared" si="0"/>
        <v>0</v>
      </c>
    </row>
    <row r="15" spans="1:9" ht="15.75" customHeight="1">
      <c r="A15" s="87"/>
      <c r="B15" s="117" t="s">
        <v>163</v>
      </c>
      <c r="C15" s="123"/>
      <c r="D15" s="123"/>
      <c r="E15" s="123"/>
      <c r="F15" s="123"/>
      <c r="G15" s="123"/>
      <c r="H15" s="123"/>
      <c r="I15" s="124">
        <f t="shared" si="0"/>
        <v>0</v>
      </c>
    </row>
    <row r="16" spans="1:9" ht="15.75" customHeight="1">
      <c r="A16" s="87"/>
      <c r="B16" s="117" t="s">
        <v>165</v>
      </c>
      <c r="C16" s="123"/>
      <c r="D16" s="123"/>
      <c r="E16" s="123"/>
      <c r="G16" s="123"/>
      <c r="H16" s="123"/>
      <c r="I16" s="124">
        <f t="shared" si="0"/>
        <v>0</v>
      </c>
    </row>
    <row r="17" spans="1:9" ht="15.75" customHeight="1">
      <c r="A17" s="87"/>
      <c r="B17" s="119" t="s">
        <v>417</v>
      </c>
      <c r="C17" s="124">
        <v>100000</v>
      </c>
      <c r="D17" s="124">
        <f>SUM(D11:D16)</f>
        <v>0</v>
      </c>
      <c r="E17" s="124">
        <f>SUM(E11:E16)</f>
        <v>0</v>
      </c>
      <c r="F17" s="123">
        <f>SUM(F11:F15)</f>
        <v>10000</v>
      </c>
      <c r="G17" s="124">
        <f>SUM(G11:G16)</f>
        <v>0</v>
      </c>
      <c r="H17" s="115">
        <f>SUM(H11:H16)</f>
        <v>9910703</v>
      </c>
      <c r="I17" s="124">
        <f>SUM(I11:I16)</f>
        <v>10020703</v>
      </c>
    </row>
    <row r="18" ht="12.75">
      <c r="I18" s="141"/>
    </row>
  </sheetData>
  <sheetProtection/>
  <mergeCells count="2">
    <mergeCell ref="B2:B3"/>
    <mergeCell ref="C2:I2"/>
  </mergeCells>
  <printOptions/>
  <pageMargins left="0.7" right="0.7" top="0.75" bottom="0.75" header="0.3" footer="0.3"/>
  <pageSetup horizontalDpi="600" verticalDpi="600" orientation="landscape" r:id="rId1"/>
  <ignoredErrors>
    <ignoredError sqref="F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3:L17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6.28125" style="0" customWidth="1"/>
    <col min="2" max="2" width="22.00390625" style="0" customWidth="1"/>
    <col min="3" max="3" width="9.28125" style="0" customWidth="1"/>
    <col min="4" max="4" width="10.8515625" style="0" customWidth="1"/>
    <col min="5" max="5" width="7.7109375" style="0" customWidth="1"/>
    <col min="6" max="6" width="9.57421875" style="0" customWidth="1"/>
    <col min="7" max="7" width="7.7109375" style="0" customWidth="1"/>
    <col min="8" max="9" width="11.00390625" style="0" customWidth="1"/>
    <col min="10" max="10" width="9.7109375" style="0" customWidth="1"/>
    <col min="11" max="11" width="10.00390625" style="0" customWidth="1"/>
  </cols>
  <sheetData>
    <row r="3" spans="1:11" ht="15.75">
      <c r="A3" s="344" t="s">
        <v>197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2.75">
      <c r="A4" s="127" t="s">
        <v>188</v>
      </c>
      <c r="B4" s="127"/>
      <c r="C4" s="127"/>
      <c r="D4" s="88"/>
      <c r="E4" s="88"/>
      <c r="F4" s="88"/>
      <c r="G4" s="88"/>
      <c r="H4" s="88"/>
      <c r="I4" s="88"/>
      <c r="J4" s="88"/>
      <c r="K4" s="88"/>
    </row>
    <row r="5" spans="1:11" ht="12.75">
      <c r="A5" s="127"/>
      <c r="B5" s="127"/>
      <c r="C5" s="127"/>
      <c r="D5" s="88"/>
      <c r="E5" s="88"/>
      <c r="F5" s="88"/>
      <c r="G5" s="88"/>
      <c r="H5" s="88"/>
      <c r="I5" s="88"/>
      <c r="J5" s="88"/>
      <c r="K5" s="88"/>
    </row>
    <row r="6" spans="1:11" ht="14.25">
      <c r="A6" s="345"/>
      <c r="B6" s="345"/>
      <c r="C6" s="88"/>
      <c r="D6" s="345"/>
      <c r="E6" s="345"/>
      <c r="F6" s="345"/>
      <c r="G6" s="345"/>
      <c r="H6" s="88"/>
      <c r="I6" s="88"/>
      <c r="J6" s="88"/>
      <c r="K6" s="88"/>
    </row>
    <row r="7" spans="1:11" ht="12.7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2" ht="12.75">
      <c r="A8" s="346" t="s">
        <v>2</v>
      </c>
      <c r="B8" s="341" t="s">
        <v>166</v>
      </c>
      <c r="C8" s="341" t="s">
        <v>167</v>
      </c>
      <c r="D8" s="346" t="s">
        <v>168</v>
      </c>
      <c r="E8" s="346"/>
      <c r="F8" s="346"/>
      <c r="G8" s="341" t="s">
        <v>169</v>
      </c>
      <c r="H8" s="341" t="s">
        <v>198</v>
      </c>
      <c r="I8" s="94"/>
      <c r="J8" s="341" t="s">
        <v>199</v>
      </c>
      <c r="K8" s="341" t="s">
        <v>200</v>
      </c>
      <c r="L8" s="342" t="s">
        <v>202</v>
      </c>
    </row>
    <row r="9" spans="1:12" ht="78" customHeight="1">
      <c r="A9" s="346"/>
      <c r="B9" s="346"/>
      <c r="C9" s="346"/>
      <c r="D9" s="94" t="s">
        <v>170</v>
      </c>
      <c r="E9" s="94" t="s">
        <v>171</v>
      </c>
      <c r="F9" s="94" t="s">
        <v>172</v>
      </c>
      <c r="G9" s="341"/>
      <c r="H9" s="341"/>
      <c r="I9" s="94" t="s">
        <v>201</v>
      </c>
      <c r="J9" s="341"/>
      <c r="K9" s="341"/>
      <c r="L9" s="343"/>
    </row>
    <row r="10" spans="1:12" ht="12.75" customHeight="1">
      <c r="A10" s="125"/>
      <c r="B10" s="126"/>
      <c r="C10" s="125" t="s">
        <v>173</v>
      </c>
      <c r="D10" s="125" t="s">
        <v>174</v>
      </c>
      <c r="E10" s="125" t="s">
        <v>175</v>
      </c>
      <c r="F10" s="125" t="s">
        <v>176</v>
      </c>
      <c r="G10" s="125" t="s">
        <v>177</v>
      </c>
      <c r="H10" s="125" t="s">
        <v>178</v>
      </c>
      <c r="I10" s="125"/>
      <c r="J10" s="125" t="s">
        <v>179</v>
      </c>
      <c r="K10" s="125" t="s">
        <v>180</v>
      </c>
      <c r="L10" s="132"/>
    </row>
    <row r="11" spans="1:12" ht="12.75">
      <c r="A11" s="132">
        <v>1</v>
      </c>
      <c r="B11" s="132" t="s">
        <v>5</v>
      </c>
      <c r="C11" s="132">
        <v>5556430</v>
      </c>
      <c r="D11" s="132">
        <v>0</v>
      </c>
      <c r="E11" s="132"/>
      <c r="F11" s="132">
        <f>(C11+D11)-E11</f>
        <v>5556430</v>
      </c>
      <c r="G11" s="132">
        <v>5</v>
      </c>
      <c r="H11" s="134">
        <v>612870</v>
      </c>
      <c r="I11" s="134">
        <f>F11-H11</f>
        <v>4943560</v>
      </c>
      <c r="J11" s="134">
        <f>I11*5%</f>
        <v>247178</v>
      </c>
      <c r="K11" s="134">
        <f>J11+H11</f>
        <v>860048</v>
      </c>
      <c r="L11" s="134">
        <f>F11-K11</f>
        <v>4696382</v>
      </c>
    </row>
    <row r="12" spans="1:12" ht="12.75">
      <c r="A12" s="132">
        <v>2</v>
      </c>
      <c r="B12" s="132" t="s">
        <v>194</v>
      </c>
      <c r="C12" s="132">
        <v>3098405</v>
      </c>
      <c r="D12" s="132">
        <v>75000</v>
      </c>
      <c r="E12" s="132"/>
      <c r="F12" s="132">
        <f>(C12+D12)-E12</f>
        <v>3173405</v>
      </c>
      <c r="G12" s="132">
        <v>20</v>
      </c>
      <c r="H12" s="134">
        <v>2158944</v>
      </c>
      <c r="I12" s="134">
        <f>C12-H12</f>
        <v>939461</v>
      </c>
      <c r="J12" s="134">
        <v>194142</v>
      </c>
      <c r="K12" s="134">
        <f>J12+H12</f>
        <v>2353086</v>
      </c>
      <c r="L12" s="134">
        <f>F12-K12</f>
        <v>820319</v>
      </c>
    </row>
    <row r="13" spans="1:12" ht="12.75">
      <c r="A13" s="132">
        <v>3</v>
      </c>
      <c r="B13" s="132" t="s">
        <v>195</v>
      </c>
      <c r="C13" s="132">
        <v>1100000</v>
      </c>
      <c r="D13" s="132">
        <v>3040050</v>
      </c>
      <c r="E13" s="132"/>
      <c r="F13" s="132">
        <f>(C13+D13)-E13</f>
        <v>4140050</v>
      </c>
      <c r="G13" s="132">
        <v>20</v>
      </c>
      <c r="H13" s="134">
        <v>534112</v>
      </c>
      <c r="I13" s="134">
        <f>C13-H13</f>
        <v>565888</v>
      </c>
      <c r="J13" s="134">
        <v>113178</v>
      </c>
      <c r="K13" s="134">
        <f>J13+H13</f>
        <v>647290</v>
      </c>
      <c r="L13" s="134">
        <f>F13-K13</f>
        <v>3492760</v>
      </c>
    </row>
    <row r="14" spans="1:12" ht="12.75">
      <c r="A14" s="132">
        <v>5</v>
      </c>
      <c r="B14" s="132" t="s">
        <v>196</v>
      </c>
      <c r="C14" s="132">
        <v>644535</v>
      </c>
      <c r="D14" s="132">
        <v>0</v>
      </c>
      <c r="E14" s="132"/>
      <c r="F14" s="132">
        <f>(C14+D14)-E14</f>
        <v>644535</v>
      </c>
      <c r="G14" s="132">
        <v>20</v>
      </c>
      <c r="H14" s="134">
        <v>128907</v>
      </c>
      <c r="I14" s="134">
        <f>F14-H14</f>
        <v>515628</v>
      </c>
      <c r="J14" s="134">
        <f>I14*20%</f>
        <v>103125.6</v>
      </c>
      <c r="K14" s="134">
        <f>J14+H14</f>
        <v>232032.6</v>
      </c>
      <c r="L14" s="134">
        <f>F14-K14</f>
        <v>412502.4</v>
      </c>
    </row>
    <row r="15" spans="1:12" ht="12.75">
      <c r="A15" s="132">
        <v>7</v>
      </c>
      <c r="B15" s="132"/>
      <c r="C15" s="132"/>
      <c r="D15" s="132"/>
      <c r="E15" s="132"/>
      <c r="F15" s="132"/>
      <c r="G15" s="132"/>
      <c r="H15" s="134"/>
      <c r="I15" s="134"/>
      <c r="J15" s="134"/>
      <c r="K15" s="134"/>
      <c r="L15" s="134">
        <f>F15-K15</f>
        <v>0</v>
      </c>
    </row>
    <row r="16" spans="1:12" ht="12.75">
      <c r="A16" s="340" t="s">
        <v>193</v>
      </c>
      <c r="B16" s="340"/>
      <c r="C16" s="135">
        <f>SUM(C11:C15)</f>
        <v>10399370</v>
      </c>
      <c r="D16" s="135">
        <f>SUM(D11:D15)</f>
        <v>3115050</v>
      </c>
      <c r="E16" s="135"/>
      <c r="F16" s="135">
        <f aca="true" t="shared" si="0" ref="F16:L16">SUM(F11:F15)</f>
        <v>13514420</v>
      </c>
      <c r="G16" s="135">
        <f t="shared" si="0"/>
        <v>65</v>
      </c>
      <c r="H16" s="136">
        <f t="shared" si="0"/>
        <v>3434833</v>
      </c>
      <c r="I16" s="136">
        <f t="shared" si="0"/>
        <v>6964537</v>
      </c>
      <c r="J16" s="136">
        <f t="shared" si="0"/>
        <v>657623.6</v>
      </c>
      <c r="K16" s="136">
        <f t="shared" si="0"/>
        <v>4092456.6</v>
      </c>
      <c r="L16" s="136">
        <f t="shared" si="0"/>
        <v>9421963.4</v>
      </c>
    </row>
    <row r="17" spans="8:11" ht="12.75">
      <c r="H17" s="133"/>
      <c r="I17" s="133"/>
      <c r="J17" s="133"/>
      <c r="K17" s="133"/>
    </row>
  </sheetData>
  <sheetProtection/>
  <mergeCells count="13">
    <mergeCell ref="C8:C9"/>
    <mergeCell ref="D8:F8"/>
    <mergeCell ref="G8:G9"/>
    <mergeCell ref="A16:B16"/>
    <mergeCell ref="H8:H9"/>
    <mergeCell ref="J8:J9"/>
    <mergeCell ref="K8:K9"/>
    <mergeCell ref="L8:L9"/>
    <mergeCell ref="A3:K3"/>
    <mergeCell ref="A6:B6"/>
    <mergeCell ref="D6:G6"/>
    <mergeCell ref="A8:A9"/>
    <mergeCell ref="B8:B9"/>
  </mergeCells>
  <printOptions/>
  <pageMargins left="0.7" right="0.7" top="0.75" bottom="0.75" header="0.3" footer="0.3"/>
  <pageSetup horizontalDpi="600" verticalDpi="600" orientation="landscape" r:id="rId1"/>
  <ignoredErrors>
    <ignoredError sqref="I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F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9.8515625" style="0" customWidth="1"/>
    <col min="2" max="2" width="34.7109375" style="0" customWidth="1"/>
    <col min="3" max="3" width="20.140625" style="0" customWidth="1"/>
    <col min="4" max="4" width="13.00390625" style="0" customWidth="1"/>
    <col min="5" max="5" width="12.28125" style="0" customWidth="1"/>
    <col min="6" max="7" width="10.7109375" style="0" customWidth="1"/>
    <col min="8" max="8" width="13.7109375" style="0" customWidth="1"/>
    <col min="9" max="9" width="15.8515625" style="0" customWidth="1"/>
    <col min="10" max="10" width="13.140625" style="0" customWidth="1"/>
  </cols>
  <sheetData>
    <row r="1" ht="12.75" customHeight="1"/>
    <row r="2" spans="2:6" ht="12.75" customHeight="1">
      <c r="B2" s="347"/>
      <c r="C2" s="347"/>
      <c r="D2" s="347"/>
      <c r="E2" s="347"/>
      <c r="F2" s="347"/>
    </row>
    <row r="3" ht="12.75" customHeight="1"/>
    <row r="4" ht="12.75" customHeight="1">
      <c r="A4" s="137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17" sqref="K17"/>
    </sheetView>
  </sheetViews>
  <sheetFormatPr defaultColWidth="9.140625" defaultRowHeight="12.75"/>
  <cols>
    <col min="3" max="3" width="17.140625" style="0" customWidth="1"/>
    <col min="5" max="5" width="9.421875" style="0" bestFit="1" customWidth="1"/>
    <col min="7" max="7" width="16.28125" style="0" customWidth="1"/>
  </cols>
  <sheetData>
    <row r="1" ht="12.75">
      <c r="A1" t="s">
        <v>206</v>
      </c>
    </row>
    <row r="2" spans="1:3" ht="12.75">
      <c r="A2" t="s">
        <v>207</v>
      </c>
      <c r="C2" t="s">
        <v>423</v>
      </c>
    </row>
    <row r="5" spans="2:7" ht="12.75">
      <c r="B5" s="132" t="s">
        <v>208</v>
      </c>
      <c r="C5" s="132" t="s">
        <v>209</v>
      </c>
      <c r="D5" s="132" t="s">
        <v>210</v>
      </c>
      <c r="E5" s="132" t="s">
        <v>211</v>
      </c>
      <c r="F5" s="132" t="s">
        <v>212</v>
      </c>
      <c r="G5" s="132" t="s">
        <v>213</v>
      </c>
    </row>
    <row r="6" spans="2:7" ht="12.75">
      <c r="B6" s="132">
        <v>1</v>
      </c>
      <c r="C6" s="132" t="s">
        <v>214</v>
      </c>
      <c r="D6" s="132" t="s">
        <v>215</v>
      </c>
      <c r="E6" s="148">
        <v>20000</v>
      </c>
      <c r="F6" s="132">
        <v>127.65</v>
      </c>
      <c r="G6" s="148">
        <f>E6*F6</f>
        <v>2553000</v>
      </c>
    </row>
    <row r="7" spans="2:7" ht="12.75">
      <c r="B7" s="132">
        <v>2</v>
      </c>
      <c r="C7" s="132" t="s">
        <v>216</v>
      </c>
      <c r="D7" s="132" t="s">
        <v>215</v>
      </c>
      <c r="E7" s="148">
        <v>13489</v>
      </c>
      <c r="F7" s="132">
        <v>120</v>
      </c>
      <c r="G7" s="148">
        <f>E7*F7</f>
        <v>1618680</v>
      </c>
    </row>
    <row r="8" spans="2:7" ht="12.75">
      <c r="B8" s="132">
        <v>3</v>
      </c>
      <c r="C8" s="149" t="s">
        <v>422</v>
      </c>
      <c r="D8" s="150" t="s">
        <v>215</v>
      </c>
      <c r="E8" s="151">
        <v>13387</v>
      </c>
      <c r="F8" s="151">
        <v>63.5</v>
      </c>
      <c r="G8" s="148">
        <f>E8*F8</f>
        <v>850074.5</v>
      </c>
    </row>
    <row r="9" spans="2:7" ht="12.75">
      <c r="B9" s="132">
        <v>7</v>
      </c>
      <c r="C9" s="152" t="s">
        <v>217</v>
      </c>
      <c r="D9" s="153" t="s">
        <v>218</v>
      </c>
      <c r="E9" s="154">
        <v>230</v>
      </c>
      <c r="F9" s="154">
        <v>80.02608695652174</v>
      </c>
      <c r="G9" s="148">
        <f aca="true" t="shared" si="0" ref="G9:G28">E9*F9</f>
        <v>18406</v>
      </c>
    </row>
    <row r="10" spans="2:7" ht="12.75">
      <c r="B10" s="132">
        <v>8</v>
      </c>
      <c r="C10" s="149" t="s">
        <v>219</v>
      </c>
      <c r="D10" s="150" t="s">
        <v>220</v>
      </c>
      <c r="E10" s="151">
        <v>369</v>
      </c>
      <c r="F10" s="151">
        <v>83.33375</v>
      </c>
      <c r="G10" s="148">
        <f t="shared" si="0"/>
        <v>30750.153749999998</v>
      </c>
    </row>
    <row r="11" spans="2:7" ht="12.75">
      <c r="B11" s="132">
        <v>9</v>
      </c>
      <c r="C11" s="149" t="s">
        <v>221</v>
      </c>
      <c r="D11" s="150" t="s">
        <v>220</v>
      </c>
      <c r="E11" s="151">
        <v>240</v>
      </c>
      <c r="F11" s="151">
        <v>11.266666666666667</v>
      </c>
      <c r="G11" s="148">
        <f t="shared" si="0"/>
        <v>2704</v>
      </c>
    </row>
    <row r="12" spans="2:7" ht="12.75">
      <c r="B12" s="132">
        <v>12</v>
      </c>
      <c r="C12" s="149" t="s">
        <v>222</v>
      </c>
      <c r="D12" s="150" t="s">
        <v>218</v>
      </c>
      <c r="E12" s="151">
        <v>350</v>
      </c>
      <c r="F12" s="151">
        <v>90</v>
      </c>
      <c r="G12" s="148">
        <f t="shared" si="0"/>
        <v>31500</v>
      </c>
    </row>
    <row r="13" spans="2:7" ht="12.75">
      <c r="B13" s="132">
        <v>13</v>
      </c>
      <c r="C13" s="149" t="s">
        <v>223</v>
      </c>
      <c r="D13" s="150" t="s">
        <v>218</v>
      </c>
      <c r="E13" s="151">
        <v>4</v>
      </c>
      <c r="F13" s="151">
        <v>900</v>
      </c>
      <c r="G13" s="148">
        <f t="shared" si="0"/>
        <v>3600</v>
      </c>
    </row>
    <row r="14" spans="2:7" ht="12.75">
      <c r="B14" s="132">
        <v>14</v>
      </c>
      <c r="C14" s="149" t="s">
        <v>224</v>
      </c>
      <c r="D14" s="150" t="s">
        <v>220</v>
      </c>
      <c r="E14" s="151">
        <v>1657</v>
      </c>
      <c r="F14" s="151">
        <v>49.416606538895145</v>
      </c>
      <c r="G14" s="148">
        <f t="shared" si="0"/>
        <v>81883.31703494926</v>
      </c>
    </row>
    <row r="15" spans="2:7" ht="12.75">
      <c r="B15" s="132">
        <v>16</v>
      </c>
      <c r="C15" s="149" t="s">
        <v>225</v>
      </c>
      <c r="D15" s="150" t="s">
        <v>220</v>
      </c>
      <c r="E15" s="151">
        <v>680</v>
      </c>
      <c r="F15" s="151">
        <v>24.166666666666664</v>
      </c>
      <c r="G15" s="148">
        <f t="shared" si="0"/>
        <v>16433.333333333332</v>
      </c>
    </row>
    <row r="16" spans="2:7" ht="12.75">
      <c r="B16" s="132">
        <v>17</v>
      </c>
      <c r="C16" s="149" t="s">
        <v>226</v>
      </c>
      <c r="D16" s="150" t="s">
        <v>227</v>
      </c>
      <c r="E16" s="151">
        <v>150</v>
      </c>
      <c r="F16" s="151">
        <v>101.46333333333334</v>
      </c>
      <c r="G16" s="148">
        <f t="shared" si="0"/>
        <v>15219.5</v>
      </c>
    </row>
    <row r="17" spans="2:7" ht="12.75">
      <c r="B17" s="132">
        <v>18</v>
      </c>
      <c r="C17" s="149" t="s">
        <v>228</v>
      </c>
      <c r="D17" s="150" t="s">
        <v>220</v>
      </c>
      <c r="E17" s="151">
        <v>1350</v>
      </c>
      <c r="F17" s="151">
        <v>58.68624567474048</v>
      </c>
      <c r="G17" s="148">
        <f t="shared" si="0"/>
        <v>79226.43166089966</v>
      </c>
    </row>
    <row r="18" spans="2:7" ht="12.75">
      <c r="B18" s="132">
        <v>19</v>
      </c>
      <c r="C18" s="149" t="s">
        <v>229</v>
      </c>
      <c r="D18" s="150" t="s">
        <v>220</v>
      </c>
      <c r="E18" s="151">
        <v>358</v>
      </c>
      <c r="F18" s="151">
        <v>34.59487903225806</v>
      </c>
      <c r="G18" s="148">
        <f t="shared" si="0"/>
        <v>12384.966693548387</v>
      </c>
    </row>
    <row r="19" spans="2:7" ht="12.75">
      <c r="B19" s="132">
        <v>20</v>
      </c>
      <c r="C19" s="149" t="s">
        <v>230</v>
      </c>
      <c r="D19" s="150" t="s">
        <v>220</v>
      </c>
      <c r="E19" s="151">
        <v>139</v>
      </c>
      <c r="F19" s="151">
        <v>41.900863309352516</v>
      </c>
      <c r="G19" s="148">
        <f t="shared" si="0"/>
        <v>5824.219999999999</v>
      </c>
    </row>
    <row r="20" spans="2:7" ht="12.75">
      <c r="B20" s="132">
        <v>21</v>
      </c>
      <c r="C20" s="149" t="s">
        <v>231</v>
      </c>
      <c r="D20" s="150" t="s">
        <v>220</v>
      </c>
      <c r="E20" s="151">
        <v>2162</v>
      </c>
      <c r="F20" s="151">
        <v>12.348191489361703</v>
      </c>
      <c r="G20" s="148">
        <f t="shared" si="0"/>
        <v>26696.79</v>
      </c>
    </row>
    <row r="21" spans="2:7" ht="12.75">
      <c r="B21" s="132">
        <v>22</v>
      </c>
      <c r="C21" s="149" t="s">
        <v>232</v>
      </c>
      <c r="D21" s="150" t="s">
        <v>220</v>
      </c>
      <c r="E21" s="151">
        <v>2685</v>
      </c>
      <c r="F21" s="151">
        <v>11.964779874213837</v>
      </c>
      <c r="G21" s="148">
        <f t="shared" si="0"/>
        <v>32125.433962264153</v>
      </c>
    </row>
    <row r="22" spans="2:7" ht="12.75">
      <c r="B22" s="132">
        <v>23</v>
      </c>
      <c r="C22" s="149" t="s">
        <v>233</v>
      </c>
      <c r="D22" s="150" t="s">
        <v>220</v>
      </c>
      <c r="E22" s="151">
        <v>208</v>
      </c>
      <c r="F22" s="151">
        <v>33.98336538461538</v>
      </c>
      <c r="G22" s="148">
        <f t="shared" si="0"/>
        <v>7068.539999999999</v>
      </c>
    </row>
    <row r="23" spans="2:7" ht="12.75">
      <c r="B23" s="132">
        <v>24</v>
      </c>
      <c r="C23" s="149" t="s">
        <v>234</v>
      </c>
      <c r="D23" s="150" t="s">
        <v>215</v>
      </c>
      <c r="E23" s="151">
        <v>1563</v>
      </c>
      <c r="F23" s="151">
        <v>100</v>
      </c>
      <c r="G23" s="148">
        <f t="shared" si="0"/>
        <v>156300</v>
      </c>
    </row>
    <row r="24" spans="2:7" ht="12.75">
      <c r="B24" s="132">
        <v>25</v>
      </c>
      <c r="C24" s="149" t="s">
        <v>235</v>
      </c>
      <c r="D24" s="150" t="s">
        <v>215</v>
      </c>
      <c r="E24" s="151">
        <v>252</v>
      </c>
      <c r="F24" s="151">
        <v>144.99166666666667</v>
      </c>
      <c r="G24" s="148">
        <f t="shared" si="0"/>
        <v>36537.9</v>
      </c>
    </row>
    <row r="25" spans="2:7" ht="12.75">
      <c r="B25" s="132">
        <v>26</v>
      </c>
      <c r="C25" s="149" t="s">
        <v>236</v>
      </c>
      <c r="D25" s="150" t="s">
        <v>215</v>
      </c>
      <c r="E25" s="151">
        <v>1063</v>
      </c>
      <c r="F25" s="151">
        <v>160</v>
      </c>
      <c r="G25" s="148">
        <f t="shared" si="0"/>
        <v>170080</v>
      </c>
    </row>
    <row r="26" spans="2:7" ht="12.75">
      <c r="B26" s="132">
        <v>27</v>
      </c>
      <c r="C26" s="149" t="s">
        <v>237</v>
      </c>
      <c r="D26" s="150" t="s">
        <v>220</v>
      </c>
      <c r="E26" s="151">
        <v>1452</v>
      </c>
      <c r="F26" s="151">
        <v>14</v>
      </c>
      <c r="G26" s="148">
        <f t="shared" si="0"/>
        <v>20328</v>
      </c>
    </row>
    <row r="27" spans="2:7" ht="12.75">
      <c r="B27" s="132">
        <v>28</v>
      </c>
      <c r="C27" s="149" t="s">
        <v>238</v>
      </c>
      <c r="D27" s="150" t="s">
        <v>215</v>
      </c>
      <c r="E27" s="151">
        <v>365</v>
      </c>
      <c r="F27" s="151">
        <v>104.0108695652174</v>
      </c>
      <c r="G27" s="148">
        <f t="shared" si="0"/>
        <v>37963.96739130435</v>
      </c>
    </row>
    <row r="28" spans="2:9" ht="12.75">
      <c r="B28" s="132">
        <v>29</v>
      </c>
      <c r="C28" s="149" t="s">
        <v>239</v>
      </c>
      <c r="D28" s="155" t="s">
        <v>218</v>
      </c>
      <c r="E28" s="151">
        <v>35</v>
      </c>
      <c r="F28" s="151">
        <v>700</v>
      </c>
      <c r="G28" s="148">
        <f t="shared" si="0"/>
        <v>24500</v>
      </c>
      <c r="I28" s="141"/>
    </row>
    <row r="29" spans="2:7" ht="12.75">
      <c r="B29" s="132">
        <v>30</v>
      </c>
      <c r="C29" s="156" t="s">
        <v>242</v>
      </c>
      <c r="D29" s="155"/>
      <c r="E29" s="155"/>
      <c r="F29" s="155"/>
      <c r="G29" s="148">
        <v>308790</v>
      </c>
    </row>
    <row r="30" spans="2:7" ht="12.75">
      <c r="B30" s="132"/>
      <c r="C30" s="132"/>
      <c r="D30" s="132"/>
      <c r="E30" s="148"/>
      <c r="F30" s="132"/>
      <c r="G30" s="148">
        <f>E30*F30</f>
        <v>0</v>
      </c>
    </row>
    <row r="31" spans="2:7" ht="15">
      <c r="B31" s="157" t="s">
        <v>157</v>
      </c>
      <c r="C31" s="157"/>
      <c r="D31" s="157"/>
      <c r="E31" s="158"/>
      <c r="F31" s="157"/>
      <c r="G31" s="158">
        <f>SUM(G6:G30)</f>
        <v>6140077.0538262995</v>
      </c>
    </row>
    <row r="32" spans="2:7" ht="12.75">
      <c r="B32" s="89"/>
      <c r="C32" s="89"/>
      <c r="D32" s="89"/>
      <c r="E32" s="89"/>
      <c r="F32" s="89"/>
      <c r="G32" s="159"/>
    </row>
    <row r="33" ht="12.75">
      <c r="G33" s="141"/>
    </row>
    <row r="35" spans="4:7" ht="12.75">
      <c r="D35" t="s">
        <v>240</v>
      </c>
      <c r="G35" s="141"/>
    </row>
    <row r="36" ht="12.75">
      <c r="D36" t="s">
        <v>241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usr</cp:lastModifiedBy>
  <cp:lastPrinted>2012-07-19T15:54:30Z</cp:lastPrinted>
  <dcterms:created xsi:type="dcterms:W3CDTF">2002-02-16T18:16:52Z</dcterms:created>
  <dcterms:modified xsi:type="dcterms:W3CDTF">2012-03-25T08:07:46Z</dcterms:modified>
  <cp:category/>
  <cp:version/>
  <cp:contentType/>
  <cp:contentStatus/>
</cp:coreProperties>
</file>