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2" firstSheet="6" activeTab="18"/>
  </bookViews>
  <sheets>
    <sheet name="Aktivet" sheetId="1" r:id="rId1"/>
    <sheet name="Pasivet" sheetId="2" r:id="rId2"/>
    <sheet name="Rezultati " sheetId="3" r:id="rId3"/>
    <sheet name="Fluksi" sheetId="4" r:id="rId4"/>
    <sheet name="Ndihmese Fluksi" sheetId="5" r:id="rId5"/>
    <sheet name="pasqyra 3" sheetId="6" r:id="rId6"/>
    <sheet name="aneks statistikor" sheetId="7" r:id="rId7"/>
    <sheet name="Kapitali" sheetId="8" r:id="rId8"/>
    <sheet name="AAM1" sheetId="9" r:id="rId9"/>
    <sheet name="AAM" sheetId="10" r:id="rId10"/>
    <sheet name="amortizim" sheetId="11" r:id="rId11"/>
    <sheet name="Inventar" sheetId="12" r:id="rId12"/>
    <sheet name="mjete" sheetId="13" r:id="rId13"/>
    <sheet name="Tatim Taksa" sheetId="14" r:id="rId14"/>
    <sheet name="Furnitura" sheetId="15" r:id="rId15"/>
    <sheet name="Bl.Importi" sheetId="16" r:id="rId16"/>
    <sheet name="Furnitor" sheetId="17" r:id="rId17"/>
    <sheet name="Klient" sheetId="18" r:id="rId18"/>
    <sheet name="Kopertina" sheetId="19" r:id="rId19"/>
    <sheet name="Sheet1" sheetId="20" r:id="rId20"/>
    <sheet name="Sheet2" sheetId="21" r:id="rId21"/>
    <sheet name="Shenimet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/>
  <calcPr fullCalcOnLoad="1"/>
</workbook>
</file>

<file path=xl/sharedStrings.xml><?xml version="1.0" encoding="utf-8"?>
<sst xmlns="http://schemas.openxmlformats.org/spreadsheetml/2006/main" count="1381" uniqueCount="732">
  <si>
    <t>Antea Cement</t>
  </si>
  <si>
    <t>Komuna Armen</t>
  </si>
  <si>
    <t>PMU</t>
  </si>
  <si>
    <t>Valtes</t>
  </si>
  <si>
    <t>Komuna Mbrostar</t>
  </si>
  <si>
    <t>Komuna Vllahine</t>
  </si>
  <si>
    <t>Bashkia Lushnje</t>
  </si>
  <si>
    <t>DPRR Fier</t>
  </si>
  <si>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</si>
  <si>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</si>
  <si>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</si>
  <si>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</si>
  <si>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</si>
  <si>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</si>
  <si>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</si>
  <si>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</si>
  <si>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</si>
  <si>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</si>
  <si>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</si>
  <si>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</si>
  <si>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</si>
  <si>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</si>
  <si>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</si>
  <si>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</si>
  <si>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</si>
  <si>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</si>
  <si>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</si>
  <si>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</si>
  <si>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</si>
  <si>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</si>
  <si>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</si>
  <si>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</si>
  <si>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</si>
  <si>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</si>
  <si>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</si>
  <si>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</si>
  <si>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</si>
  <si>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</si>
  <si>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</si>
  <si>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</si>
  <si>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</si>
  <si>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</si>
  <si>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</si>
  <si>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</si>
  <si>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</si>
  <si>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</si>
  <si>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</si>
  <si>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</si>
  <si>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</si>
  <si>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</si>
  <si>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</si>
  <si>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</si>
  <si>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</si>
  <si>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</si>
  <si>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</si>
  <si>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</si>
  <si>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</si>
  <si>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</si>
  <si>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</si>
  <si>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</si>
  <si>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</si>
  <si>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</si>
  <si>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</si>
  <si>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</si>
  <si>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</si>
  <si>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</si>
  <si>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</si>
  <si>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</si>
  <si>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</si>
  <si>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</si>
  <si>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</si>
  <si>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</si>
  <si>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</si>
  <si>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</si>
  <si>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</si>
  <si>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</si>
  <si>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</si>
  <si>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</si>
  <si>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</si>
  <si>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</si>
  <si>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</si>
  <si>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</si>
  <si>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</si>
  <si>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</si>
  <si>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</si>
  <si>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</si>
  <si>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</si>
  <si>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</si>
  <si>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</si>
  <si>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</si>
  <si>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</si>
  <si>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</si>
  <si>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</si>
  <si>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</si>
  <si>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</si>
  <si>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</si>
  <si>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</si>
  <si>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</si>
  <si>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</si>
  <si>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</si>
  <si>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</si>
  <si>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</si>
  <si>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</si>
  <si>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</si>
  <si>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</si>
  <si>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</si>
  <si>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</si>
  <si>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</si>
  <si>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</si>
  <si>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</si>
  <si>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</si>
  <si>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</si>
  <si>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</si>
  <si>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</si>
  <si>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</si>
  <si>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</si>
  <si>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</si>
  <si>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</si>
  <si>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</si>
  <si>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</si>
  <si>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</si>
  <si>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</si>
  <si>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</si>
  <si>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</si>
  <si>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</si>
  <si>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</si>
  <si>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</si>
  <si>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</si>
  <si>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</si>
  <si>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</si>
  <si>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</si>
  <si>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</si>
  <si>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</si>
  <si>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</si>
  <si>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</si>
  <si>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</si>
  <si>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</si>
  <si>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</si>
  <si>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</si>
  <si>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</si>
  <si>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</si>
  <si>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</si>
  <si>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</si>
  <si>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</si>
  <si>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</si>
  <si>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</si>
  <si>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</si>
  <si>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</si>
  <si>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</si>
  <si>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</si>
  <si>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</si>
  <si>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</si>
  <si>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</si>
  <si>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</si>
  <si>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</si>
  <si>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</si>
  <si>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</si>
  <si>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</si>
  <si>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</si>
  <si>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</si>
  <si>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</si>
  <si>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</si>
  <si>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</si>
  <si>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</si>
  <si>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</si>
  <si>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</si>
  <si>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</si>
  <si>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</si>
  <si>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</si>
  <si>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</si>
  <si>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</si>
  <si>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</si>
  <si>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</si>
  <si>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</si>
  <si>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</si>
  <si>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</si>
  <si>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</si>
  <si>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</si>
  <si>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</si>
  <si>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</si>
  <si>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Ne   Leke</t>
  </si>
  <si>
    <t>Emertimi</t>
  </si>
  <si>
    <t>Gjendja</t>
  </si>
  <si>
    <t>Ndryshimi</t>
  </si>
  <si>
    <t>31.12.07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</si>
  <si>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</si>
  <si>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</si>
  <si>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</si>
  <si>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</si>
  <si>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</si>
  <si>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</si>
  <si>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</si>
  <si>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</si>
  <si>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</si>
  <si>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S H U M A</t>
  </si>
  <si>
    <t>Pasivet afatgjata</t>
  </si>
  <si>
    <t>Pasivet afatshkurtera</t>
  </si>
  <si>
    <t xml:space="preserve">Kapitali </t>
  </si>
  <si>
    <t>(                                 )</t>
  </si>
  <si>
    <t>Trasferime ne rezerven ligjore</t>
  </si>
  <si>
    <t>Trasferime ne rezerven statuore</t>
  </si>
  <si>
    <t>Trasferime ne rezerva per investime</t>
  </si>
  <si>
    <t>Emetimi I kapitalit aksionar</t>
  </si>
  <si>
    <t>Rezerva rivleresimi I AAGJ</t>
  </si>
  <si>
    <t>Trasferim ne detyrimet</t>
  </si>
  <si>
    <t>Blerje aksionesh thesari</t>
  </si>
  <si>
    <t>Terheqje kapitali per zvogelim</t>
  </si>
  <si>
    <t>Rezerva te tjera</t>
  </si>
  <si>
    <t>Fier</t>
  </si>
  <si>
    <t>Sasia</t>
  </si>
  <si>
    <t>Vlera</t>
  </si>
  <si>
    <t>Shuma</t>
  </si>
  <si>
    <t>Rezultati</t>
  </si>
  <si>
    <t>lekujditete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</si>
  <si>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</si>
  <si>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</si>
  <si>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</si>
  <si>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</si>
  <si>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</si>
  <si>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</si>
  <si>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</si>
  <si>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</si>
  <si>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</si>
  <si>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</si>
  <si>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</si>
  <si>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</si>
  <si>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</si>
  <si>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</si>
  <si>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</si>
  <si>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</si>
  <si>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</si>
  <si>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</si>
  <si>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</si>
  <si>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</si>
  <si>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</si>
  <si>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</si>
  <si>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</si>
  <si>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</si>
  <si>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</si>
  <si>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</si>
  <si>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</si>
  <si>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</si>
  <si>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</si>
  <si>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</si>
  <si>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</si>
  <si>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</si>
  <si>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</si>
  <si>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</si>
  <si>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</si>
  <si>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</si>
  <si>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</si>
  <si>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</si>
  <si>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</si>
  <si>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</si>
  <si>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</si>
  <si>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</si>
  <si>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</si>
  <si>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</si>
  <si>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</si>
  <si>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</si>
  <si>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</si>
  <si>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</si>
  <si>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</si>
  <si>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</si>
  <si>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</si>
  <si>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</si>
  <si>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</si>
  <si>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</si>
  <si>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</si>
  <si>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</si>
  <si>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</si>
  <si>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</si>
  <si>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</si>
  <si>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Analiza e llogarise "Shteti Tatime e Taksa"</t>
  </si>
  <si>
    <t>Nr.</t>
  </si>
  <si>
    <t>Shuma leke</t>
  </si>
  <si>
    <t>Dokumentet</t>
  </si>
  <si>
    <t>Verejtje</t>
  </si>
  <si>
    <t>Tatim Fitimi</t>
  </si>
  <si>
    <t>TVSH</t>
  </si>
  <si>
    <t>Tatim ne Burim</t>
  </si>
  <si>
    <t>Tatim Te Ardhuarsh</t>
  </si>
  <si>
    <t>Analiza e shpenzimeve "Tatime, taksa e derdhje te ngjashme"</t>
  </si>
  <si>
    <t>Analiza e shpenzimeve "Furnitura, nentrajtime e sherbime"</t>
  </si>
  <si>
    <t>Prime sigurimi</t>
  </si>
  <si>
    <t>Shpenzime telefonike</t>
  </si>
  <si>
    <t>Komisione banke</t>
  </si>
  <si>
    <t>ENERGJI</t>
  </si>
  <si>
    <t>Analiza e "Shpenzime te tjera rrjedhese"</t>
  </si>
  <si>
    <t>PASQYRA E  ZHDOGANIMEVE</t>
  </si>
  <si>
    <t>Nr Dokumenti</t>
  </si>
  <si>
    <t>Date</t>
  </si>
  <si>
    <t>Nr serial</t>
  </si>
  <si>
    <t>Vlera e mallit sipas cmimit te blerjes</t>
  </si>
  <si>
    <t>Taksa  Doganore</t>
  </si>
  <si>
    <t>Akcize</t>
  </si>
  <si>
    <t>T V SH</t>
  </si>
  <si>
    <t>Transport</t>
  </si>
  <si>
    <t>Te tjera</t>
  </si>
  <si>
    <t>E  m  e  r  t  i  m  i</t>
  </si>
  <si>
    <t>Njesia matese</t>
  </si>
  <si>
    <t xml:space="preserve">Inventari fizik i lendeve te para, materialeve, mallrave, gjysem produkteve e produkteve te </t>
  </si>
  <si>
    <t>Çmimi njesi</t>
  </si>
  <si>
    <t>Shoqeria '' ELIRA ''  NIPTI J63423410S</t>
  </si>
  <si>
    <t>cope</t>
  </si>
  <si>
    <t>Sipas faturave te deklaruara</t>
  </si>
  <si>
    <t>Sipas bankes</t>
  </si>
  <si>
    <t>"ELIRA"shpk</t>
  </si>
  <si>
    <t>J63423410S</t>
  </si>
  <si>
    <t>Lagjia "11 Janari" Fier</t>
  </si>
  <si>
    <t>Blerje shitje,import,export,materiale ndertimi.</t>
  </si>
  <si>
    <t xml:space="preserve">Ndertime,rikonstruksione rruga,ura </t>
  </si>
  <si>
    <t>ndertesa etj</t>
  </si>
  <si>
    <t>Pershkrimi</t>
  </si>
  <si>
    <t>kg</t>
  </si>
  <si>
    <t>alumin</t>
  </si>
  <si>
    <t>tubo</t>
  </si>
  <si>
    <t>Alumin Albania</t>
  </si>
  <si>
    <t>Nialba</t>
  </si>
  <si>
    <t>Sigal</t>
  </si>
  <si>
    <t>(   Sotiraq KOLA  )</t>
  </si>
  <si>
    <t>Interesa Kredie</t>
  </si>
  <si>
    <t>Parardhese</t>
  </si>
  <si>
    <t xml:space="preserve">Periudha </t>
  </si>
  <si>
    <t>raportuese</t>
  </si>
  <si>
    <t>cop</t>
  </si>
  <si>
    <t>tax qrkullimi Tr 2656F</t>
  </si>
  <si>
    <t>tax regjistrimi Tr 2656F</t>
  </si>
  <si>
    <t>Taxa pastrim&amp;gjelberim&amp;tabele</t>
  </si>
  <si>
    <t>Mirembajtje makinerie</t>
  </si>
  <si>
    <t>Situacion (sherbime Firma Arberia AE)</t>
  </si>
  <si>
    <t>Humje nga ndryshimi I kursit</t>
  </si>
  <si>
    <t>NR</t>
  </si>
  <si>
    <t>EMERTIMI</t>
  </si>
  <si>
    <t>AMORTIZIMI</t>
  </si>
  <si>
    <t>NDERTESA</t>
  </si>
  <si>
    <t>MAKINERI</t>
  </si>
  <si>
    <t>MJETE TRANSPORTI</t>
  </si>
  <si>
    <t>TE TJERA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</si>
  <si>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</si>
  <si>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</si>
  <si>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</si>
  <si>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</si>
  <si>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</si>
  <si>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</si>
  <si>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</si>
  <si>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</si>
  <si>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</si>
  <si>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</si>
  <si>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</si>
  <si>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BKT</t>
  </si>
  <si>
    <t>Euro</t>
  </si>
  <si>
    <t>Raiffeisen Bank</t>
  </si>
  <si>
    <t>Tirana Bank</t>
  </si>
  <si>
    <t>0120-300579-100</t>
  </si>
  <si>
    <t>0120-300579-101</t>
  </si>
  <si>
    <t xml:space="preserve">NBG </t>
  </si>
  <si>
    <t>Credins Bank</t>
  </si>
  <si>
    <t>Alpha Bank</t>
  </si>
  <si>
    <t>Pro Credit Bank</t>
  </si>
  <si>
    <t>30-207370-00-01</t>
  </si>
  <si>
    <t>30-207370-01-02</t>
  </si>
  <si>
    <t>Banka Popullore</t>
  </si>
  <si>
    <t>Emporiki Bank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</si>
  <si>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</si>
  <si>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</si>
  <si>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</si>
  <si>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</si>
  <si>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</si>
  <si>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</si>
  <si>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>Kliente per mallra,produkte e sherbime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</si>
  <si>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</si>
  <si>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</si>
  <si>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</si>
  <si>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</si>
  <si>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</si>
  <si>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</si>
  <si>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</si>
  <si>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</si>
  <si>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</si>
  <si>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</si>
  <si>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</si>
  <si>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</si>
  <si>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</si>
  <si>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</si>
  <si>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</si>
  <si>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</si>
  <si>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</si>
  <si>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</si>
  <si>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</si>
  <si>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</si>
  <si>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</si>
  <si>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PASIVET  AFATSHKURTRA</t>
  </si>
  <si>
    <t>Te pagueshme ndaj furnitoreve</t>
  </si>
  <si>
    <t>Fatura mbi 300 mije leke te kontab.</t>
  </si>
  <si>
    <t>Te pagueshme ndaj punonjesve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</si>
  <si>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</si>
  <si>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</si>
  <si>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</si>
  <si>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</si>
  <si>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</si>
  <si>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</si>
  <si>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Shpenzim tatim fitimi (10% gjoba)</t>
  </si>
  <si>
    <t>Parapagime per furnizime</t>
  </si>
  <si>
    <t>Detyrime ndaj furnitoreve</t>
  </si>
  <si>
    <t>Mustafaj</t>
  </si>
  <si>
    <t>Gea</t>
  </si>
  <si>
    <t>Cilotaj</t>
  </si>
  <si>
    <t>Bullari 08</t>
  </si>
  <si>
    <t>Fani</t>
  </si>
  <si>
    <t>Alb Italia Mermer Granit</t>
  </si>
  <si>
    <t>Jordil</t>
  </si>
  <si>
    <t>Er Ar</t>
  </si>
  <si>
    <t>Muca</t>
  </si>
  <si>
    <t>Jon Alb Flores</t>
  </si>
  <si>
    <t>Coelme</t>
  </si>
  <si>
    <t>Ulgesa</t>
  </si>
  <si>
    <t>Ermir</t>
  </si>
  <si>
    <t>Album 1</t>
  </si>
  <si>
    <t>Manilla</t>
  </si>
  <si>
    <t>Karoli Bloc</t>
  </si>
  <si>
    <t>Ervis Oil</t>
  </si>
  <si>
    <t>Pasqyrat    Financiare    te    Vitit   2010</t>
  </si>
  <si>
    <t>gatshem gjendje me  31.12.2010</t>
  </si>
  <si>
    <t>rezistenca</t>
  </si>
  <si>
    <t>Salishend</t>
  </si>
  <si>
    <t>Tubo firzamonik</t>
  </si>
  <si>
    <t>Zorra dushi</t>
  </si>
  <si>
    <t>Grupe dushi</t>
  </si>
  <si>
    <t>Grupe bideje</t>
  </si>
  <si>
    <t>Kapse peshqiri</t>
  </si>
  <si>
    <t>Tretese boje</t>
  </si>
  <si>
    <t>Silikon</t>
  </si>
  <si>
    <t>Tubo alumine</t>
  </si>
  <si>
    <t>Kapak plastik</t>
  </si>
  <si>
    <t>Furce metalike</t>
  </si>
  <si>
    <t>Aksesor metalik</t>
  </si>
  <si>
    <t>Mbajtese tel</t>
  </si>
  <si>
    <t>Alb Metal Construksion</t>
  </si>
  <si>
    <t>Universi 1</t>
  </si>
  <si>
    <t>Celiku</t>
  </si>
  <si>
    <t>Brati</t>
  </si>
  <si>
    <t>BE-IS</t>
  </si>
  <si>
    <t>Gjolla</t>
  </si>
  <si>
    <t>Nacional</t>
  </si>
  <si>
    <t>Memetaj 02</t>
  </si>
  <si>
    <t>Bicoku</t>
  </si>
  <si>
    <t>Senka</t>
  </si>
  <si>
    <t>Gligor baruta</t>
  </si>
  <si>
    <t>Tera Marble</t>
  </si>
  <si>
    <t>Ekocon CMC</t>
  </si>
  <si>
    <t>isuf Meci</t>
  </si>
  <si>
    <t>Ndertuesi Boci</t>
  </si>
  <si>
    <t>Alb Impex</t>
  </si>
  <si>
    <t>Fortis 2</t>
  </si>
  <si>
    <t>Defrim Gega</t>
  </si>
  <si>
    <t>universiteti Vlore</t>
  </si>
  <si>
    <t>Sako Policia Fr</t>
  </si>
  <si>
    <t>Komuna Novosel</t>
  </si>
  <si>
    <t>Komuna Qender Vlore</t>
  </si>
  <si>
    <t>AU Skenderbej</t>
  </si>
  <si>
    <t>Bashkia durres</t>
  </si>
  <si>
    <t>Drejtoria Arsimore Durres</t>
  </si>
  <si>
    <t>Komuna Levan</t>
  </si>
  <si>
    <t>DPRR (rruga Gramsh)</t>
  </si>
  <si>
    <t>Vangjel Nderko</t>
  </si>
  <si>
    <t>UPT</t>
  </si>
  <si>
    <t>Komuna Armen (ubonje Picar)</t>
  </si>
  <si>
    <t>QFP Elbasan</t>
  </si>
  <si>
    <t>Bashkia Vlore(pylli I Sodes)</t>
  </si>
  <si>
    <t>Bashkia Vlore(pylli I Sodes) 2</t>
  </si>
  <si>
    <t>Dropulli</t>
  </si>
  <si>
    <t>butrinti</t>
  </si>
  <si>
    <t>Komuna Armen rruga varrezave</t>
  </si>
  <si>
    <t>Erniku</t>
  </si>
  <si>
    <t>DPUK Kafaraj</t>
  </si>
  <si>
    <t>Pozicioni me 31 dhjetor 2009</t>
  </si>
  <si>
    <t>Pasqyra  e  Ndryshimeve  ne  Kapital  2010</t>
  </si>
  <si>
    <t>Pozicioni me 31 dhjetor 2010</t>
  </si>
  <si>
    <t>Pasqyre  Ndihmese per Fluksin Monetar 2010</t>
  </si>
  <si>
    <t>Pasqyra   e   Fluksit   Monetar  -  Metoda  Indirekte   2010</t>
  </si>
  <si>
    <t>Pasqyra   e   te   Ardhurave   dhe   Shpenzimeve     2010</t>
  </si>
  <si>
    <t>Pasqyra Analitike  e Invetarit dhe Amortizimit per vitin 2010</t>
  </si>
  <si>
    <t>DALJE AQT</t>
  </si>
  <si>
    <t>MBETJE AMORTIIMI</t>
  </si>
  <si>
    <t>VLERA FILLESTARE</t>
  </si>
  <si>
    <t>HYRJE AQT</t>
  </si>
  <si>
    <t>VLERA E MBETUR</t>
  </si>
  <si>
    <t>ushtrimi  2010</t>
  </si>
  <si>
    <t>Sipas FDP Janar-Dhjetor 2010</t>
  </si>
  <si>
    <t>FDP  Dhjetor 2009+ Nentor 2010</t>
  </si>
  <si>
    <t>TAP  Dhjetor 2009+TAP Nentor 2010</t>
  </si>
  <si>
    <t>takseregjistrimi Tr9380J</t>
  </si>
  <si>
    <t>takse qarkullimi Tr9380J</t>
  </si>
  <si>
    <t>Sipas bankes NBG</t>
  </si>
  <si>
    <t>Viti   2010</t>
  </si>
  <si>
    <t>01.01.2010</t>
  </si>
  <si>
    <t>31.12.2010</t>
  </si>
  <si>
    <t xml:space="preserve">           PASQYRA E INVENTARIT FIZIK TE MJETEVE</t>
  </si>
  <si>
    <t>"ELIRA" SHPK</t>
  </si>
  <si>
    <t>NJESIA</t>
  </si>
  <si>
    <t>SASIA</t>
  </si>
  <si>
    <t>CMIMI</t>
  </si>
  <si>
    <t>VLEFTA</t>
  </si>
  <si>
    <t>TARGA</t>
  </si>
  <si>
    <t>VEREJTJE</t>
  </si>
  <si>
    <t>Kamione Benz</t>
  </si>
  <si>
    <t>FR 9561 A</t>
  </si>
  <si>
    <t>Kamiocine Benz</t>
  </si>
  <si>
    <t>TR 5176 L</t>
  </si>
  <si>
    <t>Skanie Trajler</t>
  </si>
  <si>
    <t>TR 9538</t>
  </si>
  <si>
    <t>Fadrom CAT</t>
  </si>
  <si>
    <t>TR 9218 L</t>
  </si>
  <si>
    <t>Vinc</t>
  </si>
  <si>
    <t>Autobetoniere</t>
  </si>
  <si>
    <t>TR 2656 F</t>
  </si>
  <si>
    <t>Eskavatore</t>
  </si>
  <si>
    <t>Minieskavator</t>
  </si>
  <si>
    <t>gjenerator</t>
  </si>
  <si>
    <t>saldatrice</t>
  </si>
  <si>
    <t>gurflexibel</t>
  </si>
  <si>
    <t xml:space="preserve">Betoniere </t>
  </si>
  <si>
    <t>aparat digit</t>
  </si>
  <si>
    <t xml:space="preserve">Autobetoniere </t>
  </si>
  <si>
    <t>TR 9380 L</t>
  </si>
  <si>
    <t>Autovinc</t>
  </si>
  <si>
    <t>Kombinat,sharra,tokmak,pompa</t>
  </si>
  <si>
    <t>Vibrator (kmplet)</t>
  </si>
  <si>
    <t>Panele mbrojtese</t>
  </si>
  <si>
    <t>Kompresor</t>
  </si>
  <si>
    <t>Vibrator</t>
  </si>
  <si>
    <t>Rul</t>
  </si>
  <si>
    <t>trapana+troko</t>
  </si>
  <si>
    <t>Motorra</t>
  </si>
  <si>
    <t>Motorra + Betoniere</t>
  </si>
  <si>
    <t>fugon udhetaresh</t>
  </si>
  <si>
    <t>TR 8230 L</t>
  </si>
  <si>
    <t>Kamion MAN</t>
  </si>
  <si>
    <t>TR 7469 L</t>
  </si>
  <si>
    <t>Makine Benz</t>
  </si>
  <si>
    <t>TR 9479 N</t>
  </si>
  <si>
    <t>BOBCAT</t>
  </si>
  <si>
    <t>SHUMA</t>
  </si>
  <si>
    <t>Rrul</t>
  </si>
  <si>
    <t xml:space="preserve">               KRYESORE GJENDJE ME 31/12/2010</t>
  </si>
  <si>
    <t>USD</t>
  </si>
  <si>
    <t>BNT</t>
  </si>
  <si>
    <t>VITI  2010</t>
  </si>
  <si>
    <t>Shoqeria_ELIRA shpk</t>
  </si>
  <si>
    <t>NIPTI J63423410S</t>
  </si>
  <si>
    <t>Aktivet Afatgjata Materiale  me vlere fillestare   2010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</si>
  <si>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</si>
  <si>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</si>
  <si>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</si>
  <si>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</si>
  <si>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</si>
  <si>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</si>
  <si>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</si>
  <si>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</si>
  <si>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</si>
  <si>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</si>
  <si>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</si>
  <si>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</si>
  <si>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Administratori</t>
  </si>
  <si>
    <t>Sotiraq Kola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</si>
  <si>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</si>
  <si>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</si>
  <si>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</si>
  <si>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</si>
  <si>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</si>
  <si>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</si>
  <si>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</si>
  <si>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</si>
  <si>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</si>
  <si>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</si>
  <si>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</si>
  <si>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</si>
  <si>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</si>
  <si>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</si>
  <si>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</si>
  <si>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</si>
  <si>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</si>
  <si>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</si>
  <si>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</si>
  <si>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</si>
  <si>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</si>
  <si>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</si>
  <si>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</si>
  <si>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</si>
  <si>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</si>
  <si>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</si>
  <si>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</si>
  <si>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</si>
  <si>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</si>
  <si>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</si>
  <si>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</si>
  <si>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</si>
  <si>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</si>
  <si>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</si>
  <si>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</si>
  <si>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</si>
  <si>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</si>
  <si>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</si>
  <si>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</si>
  <si>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</si>
  <si>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</si>
  <si>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</si>
  <si>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</si>
  <si>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</si>
  <si>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</si>
  <si>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</si>
  <si>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</si>
  <si>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</si>
  <si>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</si>
  <si>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</si>
  <si>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</si>
  <si>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</si>
  <si>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</si>
  <si>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</si>
  <si>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</si>
  <si>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</si>
  <si>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</si>
  <si>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</si>
  <si>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</si>
  <si>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</si>
  <si>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</si>
  <si>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</si>
  <si>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</si>
  <si>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</si>
  <si>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</si>
  <si>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</si>
  <si>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</si>
  <si>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</si>
  <si>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</si>
  <si>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</si>
  <si>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</si>
  <si>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</si>
  <si>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</si>
  <si>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</si>
  <si>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</si>
  <si>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</si>
  <si>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</si>
  <si>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</si>
  <si>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</si>
  <si>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</si>
  <si>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</si>
  <si>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</si>
  <si>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</si>
  <si>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</si>
  <si>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</si>
  <si>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</si>
  <si>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</si>
  <si>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</si>
  <si>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</si>
  <si>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</si>
  <si>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</si>
  <si>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</si>
  <si>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</si>
  <si>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 ELIRA shpk</t>
  </si>
  <si>
    <t>NIPT J63423410S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</si>
  <si>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</si>
  <si>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</si>
  <si>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</si>
  <si>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</si>
  <si>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</si>
  <si>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</si>
  <si>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</si>
  <si>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</si>
  <si>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</si>
  <si>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</si>
  <si>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</si>
  <si>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</si>
  <si>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</si>
  <si>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</si>
  <si>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</si>
  <si>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</si>
  <si>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</si>
  <si>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</si>
  <si>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</si>
  <si>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</si>
  <si>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</si>
  <si>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</si>
  <si>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</si>
  <si>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</si>
  <si>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</si>
  <si>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</si>
  <si>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</si>
  <si>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</si>
  <si>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</si>
  <si>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</si>
  <si>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</si>
  <si>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</si>
  <si>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</si>
  <si>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</si>
  <si>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</si>
  <si>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</si>
  <si>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</si>
  <si>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</si>
  <si>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</si>
  <si>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</si>
  <si>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</si>
  <si>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</si>
  <si>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</si>
  <si>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</si>
  <si>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</si>
  <si>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</si>
  <si>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</si>
  <si>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</si>
  <si>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</si>
  <si>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</si>
  <si>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</si>
  <si>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</si>
  <si>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</si>
  <si>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</si>
  <si>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</si>
  <si>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</si>
  <si>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</si>
  <si>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</si>
  <si>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</si>
  <si>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</si>
  <si>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</si>
  <si>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</si>
  <si>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</si>
  <si>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</si>
  <si>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</si>
  <si>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</si>
  <si>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</si>
  <si>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</si>
  <si>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Bashkia Durres</t>
  </si>
  <si>
    <t>Kliente 2010</t>
  </si>
  <si>
    <t>FURNITOR 2010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</si>
</sst>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TT$&quot;#,##0_);\(&quot;TT$&quot;#,##0\)"/>
    <numFmt numFmtId="181" formatCode="&quot;TT$&quot;#,##0_);[Red]\(&quot;TT$&quot;#,##0\)"/>
    <numFmt numFmtId="182" formatCode="&quot;TT$&quot;#,##0.00_);\(&quot;TT$&quot;#,##0.00\)"/>
    <numFmt numFmtId="183" formatCode="&quot;TT$&quot;#,##0.00_);[Red]\(&quot;TT$&quot;#,##0.00\)"/>
    <numFmt numFmtId="184" formatCode="_(&quot;TT$&quot;* #,##0_);_(&quot;TT$&quot;* \(#,##0\);_(&quot;TT$&quot;* &quot;-&quot;_);_(@_)"/>
    <numFmt numFmtId="185" formatCode="_(&quot;TT$&quot;* #,##0.00_);_(&quot;TT$&quot;* \(#,##0.00\);_(&quot;TT$&quot;* &quot;-&quot;??_);_(@_)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#,##0&quot;Lek&quot;;\-#,##0&quot;Lek&quot;"/>
    <numFmt numFmtId="193" formatCode="#,##0&quot;Lek&quot;;[Red]\-#,##0&quot;Lek&quot;"/>
    <numFmt numFmtId="194" formatCode="#,##0.00&quot;Lek&quot;;\-#,##0.00&quot;Lek&quot;"/>
    <numFmt numFmtId="195" formatCode="#,##0.00&quot;Lek&quot;;[Red]\-#,##0.00&quot;Lek&quot;"/>
    <numFmt numFmtId="196" formatCode="_-* #,##0&quot;Lek&quot;_-;\-* #,##0&quot;Lek&quot;_-;_-* &quot;-&quot;&quot;Lek&quot;_-;_-@_-"/>
    <numFmt numFmtId="197" formatCode="_-* #,##0_L_e_k_-;\-* #,##0_L_e_k_-;_-* &quot;-&quot;_L_e_k_-;_-@_-"/>
    <numFmt numFmtId="198" formatCode="_-* #,##0.00&quot;Lek&quot;_-;\-* #,##0.00&quot;Lek&quot;_-;_-* &quot;-&quot;??&quot;Lek&quot;_-;_-@_-"/>
    <numFmt numFmtId="199" formatCode="_-* #,##0.00_L_e_k_-;\-* #,##0.00_L_e_k_-;_-* &quot;-&quot;??_L_e_k_-;_-@_-"/>
    <numFmt numFmtId="200" formatCode="#,##0.0"/>
    <numFmt numFmtId="201" formatCode="_(* #,##0.0_);_(* \(#,##0.0\);_(* &quot;-&quot;?_);_(@_)"/>
    <numFmt numFmtId="202" formatCode="_(* #,##0_);_(* \(#,##0\);_(* &quot;-&quot;??_);_(@_)"/>
    <numFmt numFmtId="203" formatCode="_(* #,##0.0_);_(* \(#,##0.0\);_(* &quot;-&quot;??_);_(@_)"/>
    <numFmt numFmtId="204" formatCode="_(* #,##0.000_);_(* \(#,##0.000\);_(* &quot;-&quot;??_);_(@_)"/>
    <numFmt numFmtId="205" formatCode="_(* #,##0.0000_);_(* \(#,##0.0000\);_(* &quot;-&quot;??_);_(@_)"/>
    <numFmt numFmtId="206" formatCode="_-* #,##0.0_L_e_k_-;\-* #,##0.0_L_e_k_-;_-* &quot;-&quot;??_L_e_k_-;_-@_-"/>
    <numFmt numFmtId="207" formatCode="_-* #,##0_L_e_k_-;\-* #,##0_L_e_k_-;_-* &quot;-&quot;??_L_e_k_-;_-@_-"/>
    <numFmt numFmtId="208" formatCode="#,##0.0;[Red]#,##0.0"/>
    <numFmt numFmtId="209" formatCode="_-* #,##0.0_-;\-* #,##0.0_-;_-* &quot;-&quot;?_-;_-@_-"/>
    <numFmt numFmtId="210" formatCode="#,##0.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81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Arial"/>
      <family val="2"/>
    </font>
    <font>
      <b/>
      <sz val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color indexed="10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0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i/>
      <sz val="10"/>
      <name val="Bookman Old Style"/>
      <family val="1"/>
    </font>
    <font>
      <b/>
      <i/>
      <sz val="13"/>
      <name val="Bookman Old Style"/>
      <family val="1"/>
    </font>
    <font>
      <b/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6" fillId="0" borderId="1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20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200" fontId="0" fillId="0" borderId="2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5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3" fontId="6" fillId="0" borderId="1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/>
    </xf>
    <xf numFmtId="3" fontId="0" fillId="0" borderId="0" xfId="0" applyNumberFormat="1" applyFont="1" applyAlignment="1">
      <alignment vertical="center"/>
    </xf>
    <xf numFmtId="3" fontId="15" fillId="0" borderId="18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  <xf numFmtId="0" fontId="22" fillId="0" borderId="0" xfId="0" applyFont="1" applyAlignment="1">
      <alignment/>
    </xf>
    <xf numFmtId="202" fontId="22" fillId="0" borderId="0" xfId="42" applyNumberFormat="1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20" xfId="0" applyFont="1" applyBorder="1" applyAlignment="1">
      <alignment horizontal="center"/>
    </xf>
    <xf numFmtId="0" fontId="22" fillId="0" borderId="18" xfId="0" applyFont="1" applyBorder="1" applyAlignment="1">
      <alignment/>
    </xf>
    <xf numFmtId="202" fontId="22" fillId="0" borderId="18" xfId="42" applyNumberFormat="1" applyFont="1" applyBorder="1" applyAlignment="1">
      <alignment/>
    </xf>
    <xf numFmtId="0" fontId="26" fillId="0" borderId="18" xfId="0" applyFont="1" applyBorder="1" applyAlignment="1">
      <alignment/>
    </xf>
    <xf numFmtId="202" fontId="26" fillId="0" borderId="18" xfId="0" applyNumberFormat="1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Border="1" applyAlignment="1">
      <alignment/>
    </xf>
    <xf numFmtId="202" fontId="22" fillId="0" borderId="18" xfId="42" applyNumberFormat="1" applyFont="1" applyFill="1" applyBorder="1" applyAlignment="1">
      <alignment/>
    </xf>
    <xf numFmtId="202" fontId="22" fillId="0" borderId="18" xfId="0" applyNumberFormat="1" applyFont="1" applyBorder="1" applyAlignment="1">
      <alignment/>
    </xf>
    <xf numFmtId="202" fontId="0" fillId="0" borderId="0" xfId="0" applyNumberForma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9" fillId="0" borderId="18" xfId="0" applyFont="1" applyBorder="1" applyAlignment="1">
      <alignment horizontal="center" wrapText="1"/>
    </xf>
    <xf numFmtId="0" fontId="29" fillId="0" borderId="18" xfId="0" applyFont="1" applyBorder="1" applyAlignment="1" quotePrefix="1">
      <alignment horizontal="center" wrapText="1"/>
    </xf>
    <xf numFmtId="0" fontId="29" fillId="0" borderId="0" xfId="0" applyFont="1" applyAlignment="1">
      <alignment/>
    </xf>
    <xf numFmtId="0" fontId="28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202" fontId="28" fillId="0" borderId="18" xfId="42" applyNumberFormat="1" applyFont="1" applyBorder="1" applyAlignment="1">
      <alignment horizontal="center"/>
    </xf>
    <xf numFmtId="0" fontId="28" fillId="0" borderId="0" xfId="0" applyFont="1" applyAlignment="1">
      <alignment/>
    </xf>
    <xf numFmtId="49" fontId="28" fillId="33" borderId="18" xfId="0" applyNumberFormat="1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202" fontId="24" fillId="0" borderId="18" xfId="42" applyNumberFormat="1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202" fontId="24" fillId="0" borderId="0" xfId="42" applyNumberFormat="1" applyFont="1" applyBorder="1" applyAlignment="1">
      <alignment horizontal="center"/>
    </xf>
    <xf numFmtId="202" fontId="28" fillId="0" borderId="0" xfId="42" applyNumberFormat="1" applyFont="1" applyBorder="1" applyAlignment="1">
      <alignment horizontal="center"/>
    </xf>
    <xf numFmtId="202" fontId="22" fillId="0" borderId="0" xfId="42" applyNumberFormat="1" applyFont="1" applyBorder="1" applyAlignment="1">
      <alignment horizontal="center"/>
    </xf>
    <xf numFmtId="202" fontId="28" fillId="0" borderId="0" xfId="42" applyNumberFormat="1" applyFont="1" applyAlignment="1">
      <alignment horizontal="center"/>
    </xf>
    <xf numFmtId="0" fontId="22" fillId="0" borderId="0" xfId="0" applyFont="1" applyAlignment="1">
      <alignment/>
    </xf>
    <xf numFmtId="202" fontId="22" fillId="0" borderId="0" xfId="42" applyNumberFormat="1" applyFont="1" applyAlignment="1">
      <alignment/>
    </xf>
    <xf numFmtId="0" fontId="1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3" fontId="6" fillId="0" borderId="18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vertical="center"/>
    </xf>
    <xf numFmtId="179" fontId="28" fillId="0" borderId="0" xfId="0" applyNumberFormat="1" applyFont="1" applyAlignment="1">
      <alignment/>
    </xf>
    <xf numFmtId="0" fontId="0" fillId="0" borderId="18" xfId="0" applyFont="1" applyBorder="1" applyAlignment="1">
      <alignment horizontal="left"/>
    </xf>
    <xf numFmtId="3" fontId="0" fillId="0" borderId="18" xfId="0" applyNumberFormat="1" applyFont="1" applyFill="1" applyBorder="1" applyAlignment="1">
      <alignment horizontal="left"/>
    </xf>
    <xf numFmtId="0" fontId="0" fillId="0" borderId="13" xfId="0" applyFill="1" applyBorder="1" applyAlignment="1">
      <alignment/>
    </xf>
    <xf numFmtId="202" fontId="0" fillId="0" borderId="13" xfId="0" applyNumberFormat="1" applyFill="1" applyBorder="1" applyAlignment="1">
      <alignment/>
    </xf>
    <xf numFmtId="202" fontId="21" fillId="0" borderId="13" xfId="42" applyNumberFormat="1" applyFont="1" applyFill="1" applyBorder="1" applyAlignment="1">
      <alignment/>
    </xf>
    <xf numFmtId="199" fontId="15" fillId="0" borderId="13" xfId="42" applyFont="1" applyBorder="1" applyAlignment="1">
      <alignment/>
    </xf>
    <xf numFmtId="0" fontId="18" fillId="0" borderId="18" xfId="0" applyFont="1" applyBorder="1" applyAlignment="1">
      <alignment horizontal="center"/>
    </xf>
    <xf numFmtId="208" fontId="0" fillId="0" borderId="18" xfId="0" applyNumberFormat="1" applyBorder="1" applyAlignment="1">
      <alignment/>
    </xf>
    <xf numFmtId="200" fontId="0" fillId="0" borderId="18" xfId="0" applyNumberFormat="1" applyFont="1" applyFill="1" applyBorder="1" applyAlignment="1">
      <alignment horizontal="left"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3" fontId="22" fillId="0" borderId="18" xfId="0" applyNumberFormat="1" applyFont="1" applyBorder="1" applyAlignment="1">
      <alignment/>
    </xf>
    <xf numFmtId="3" fontId="14" fillId="0" borderId="0" xfId="0" applyNumberFormat="1" applyFont="1" applyAlignment="1">
      <alignment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left" vertical="center"/>
    </xf>
    <xf numFmtId="3" fontId="16" fillId="0" borderId="28" xfId="0" applyNumberFormat="1" applyFont="1" applyBorder="1" applyAlignment="1">
      <alignment horizontal="left" vertical="center"/>
    </xf>
    <xf numFmtId="3" fontId="28" fillId="0" borderId="18" xfId="0" applyNumberFormat="1" applyFont="1" applyBorder="1" applyAlignment="1">
      <alignment horizontal="left"/>
    </xf>
    <xf numFmtId="3" fontId="28" fillId="0" borderId="0" xfId="0" applyNumberFormat="1" applyFont="1" applyAlignment="1">
      <alignment horizontal="left"/>
    </xf>
    <xf numFmtId="3" fontId="30" fillId="0" borderId="0" xfId="0" applyNumberFormat="1" applyFont="1" applyAlignment="1">
      <alignment horizontal="left"/>
    </xf>
    <xf numFmtId="3" fontId="28" fillId="0" borderId="18" xfId="42" applyNumberFormat="1" applyFont="1" applyBorder="1" applyAlignment="1">
      <alignment horizontal="left"/>
    </xf>
    <xf numFmtId="3" fontId="19" fillId="0" borderId="18" xfId="0" applyNumberFormat="1" applyFont="1" applyBorder="1" applyAlignment="1">
      <alignment horizontal="left"/>
    </xf>
    <xf numFmtId="3" fontId="19" fillId="0" borderId="0" xfId="0" applyNumberFormat="1" applyFont="1" applyAlignment="1">
      <alignment horizontal="left"/>
    </xf>
    <xf numFmtId="200" fontId="0" fillId="0" borderId="0" xfId="0" applyNumberFormat="1" applyFont="1" applyFill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202" fontId="22" fillId="0" borderId="0" xfId="0" applyNumberFormat="1" applyFont="1" applyAlignment="1">
      <alignment/>
    </xf>
    <xf numFmtId="3" fontId="15" fillId="0" borderId="18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28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5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0" fillId="0" borderId="11" xfId="0" applyBorder="1" applyAlignment="1">
      <alignment horizontal="center"/>
    </xf>
    <xf numFmtId="0" fontId="25" fillId="0" borderId="25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Fill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3" fontId="16" fillId="0" borderId="12" xfId="0" applyNumberFormat="1" applyFont="1" applyBorder="1" applyAlignment="1">
      <alignment horizontal="left" vertical="center"/>
    </xf>
    <xf numFmtId="3" fontId="0" fillId="0" borderId="28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16" fontId="0" fillId="0" borderId="18" xfId="0" applyNumberForma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horizontal="left" vertical="center"/>
    </xf>
    <xf numFmtId="3" fontId="28" fillId="0" borderId="18" xfId="0" applyNumberFormat="1" applyFont="1" applyFill="1" applyBorder="1" applyAlignment="1">
      <alignment horizontal="center"/>
    </xf>
    <xf numFmtId="3" fontId="28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 vertical="center"/>
    </xf>
    <xf numFmtId="3" fontId="15" fillId="0" borderId="2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right" vertical="center"/>
    </xf>
    <xf numFmtId="1" fontId="0" fillId="0" borderId="28" xfId="0" applyNumberFormat="1" applyBorder="1" applyAlignment="1">
      <alignment horizontal="center"/>
    </xf>
    <xf numFmtId="3" fontId="6" fillId="0" borderId="0" xfId="0" applyNumberFormat="1" applyFont="1" applyAlignment="1">
      <alignment vertical="center"/>
    </xf>
    <xf numFmtId="0" fontId="15" fillId="0" borderId="18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3" fontId="15" fillId="0" borderId="1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28" xfId="57" applyFont="1" applyBorder="1" applyAlignment="1">
      <alignment horizontal="left" wrapText="1"/>
      <protection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5" fillId="0" borderId="0" xfId="0" applyFont="1" applyAlignment="1">
      <alignment/>
    </xf>
    <xf numFmtId="0" fontId="39" fillId="0" borderId="18" xfId="0" applyFont="1" applyBorder="1" applyAlignment="1">
      <alignment/>
    </xf>
    <xf numFmtId="0" fontId="39" fillId="0" borderId="18" xfId="0" applyFont="1" applyBorder="1" applyAlignment="1">
      <alignment horizontal="center"/>
    </xf>
    <xf numFmtId="200" fontId="39" fillId="0" borderId="18" xfId="0" applyNumberFormat="1" applyFont="1" applyBorder="1" applyAlignment="1">
      <alignment/>
    </xf>
    <xf numFmtId="200" fontId="35" fillId="0" borderId="0" xfId="0" applyNumberFormat="1" applyFont="1" applyAlignment="1">
      <alignment/>
    </xf>
    <xf numFmtId="200" fontId="35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200" fontId="38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200" fontId="35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18" xfId="0" applyFont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18" xfId="0" applyFont="1" applyBorder="1" applyAlignment="1">
      <alignment/>
    </xf>
    <xf numFmtId="0" fontId="0" fillId="0" borderId="28" xfId="57" applyFont="1" applyBorder="1" applyAlignment="1">
      <alignment horizontal="center" wrapText="1"/>
      <protection/>
    </xf>
    <xf numFmtId="0" fontId="16" fillId="0" borderId="28" xfId="57" applyFont="1" applyBorder="1" applyAlignment="1">
      <alignment horizontal="left" wrapText="1"/>
      <protection/>
    </xf>
    <xf numFmtId="200" fontId="39" fillId="0" borderId="18" xfId="0" applyNumberFormat="1" applyFont="1" applyFill="1" applyBorder="1" applyAlignment="1">
      <alignment horizontal="right"/>
    </xf>
    <xf numFmtId="0" fontId="39" fillId="0" borderId="18" xfId="0" applyFont="1" applyBorder="1" applyAlignment="1">
      <alignment horizontal="left"/>
    </xf>
    <xf numFmtId="200" fontId="38" fillId="0" borderId="18" xfId="0" applyNumberFormat="1" applyFont="1" applyBorder="1" applyAlignment="1">
      <alignment/>
    </xf>
    <xf numFmtId="200" fontId="40" fillId="0" borderId="18" xfId="0" applyNumberFormat="1" applyFont="1" applyBorder="1" applyAlignment="1">
      <alignment/>
    </xf>
    <xf numFmtId="3" fontId="40" fillId="0" borderId="18" xfId="0" applyNumberFormat="1" applyFont="1" applyBorder="1" applyAlignment="1">
      <alignment/>
    </xf>
    <xf numFmtId="200" fontId="0" fillId="0" borderId="11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9" fillId="0" borderId="0" xfId="0" applyNumberFormat="1" applyFont="1" applyBorder="1" applyAlignment="1">
      <alignment horizontal="center" vertical="center"/>
    </xf>
    <xf numFmtId="200" fontId="0" fillId="0" borderId="0" xfId="0" applyNumberFormat="1" applyBorder="1" applyAlignment="1">
      <alignment/>
    </xf>
    <xf numFmtId="200" fontId="0" fillId="0" borderId="20" xfId="0" applyNumberFormat="1" applyBorder="1" applyAlignment="1">
      <alignment horizontal="center"/>
    </xf>
    <xf numFmtId="200" fontId="0" fillId="0" borderId="29" xfId="0" applyNumberFormat="1" applyBorder="1" applyAlignment="1">
      <alignment horizontal="center"/>
    </xf>
    <xf numFmtId="200" fontId="0" fillId="0" borderId="18" xfId="0" applyNumberFormat="1" applyBorder="1" applyAlignment="1">
      <alignment/>
    </xf>
    <xf numFmtId="200" fontId="5" fillId="0" borderId="0" xfId="0" applyNumberFormat="1" applyFont="1" applyBorder="1" applyAlignment="1">
      <alignment/>
    </xf>
    <xf numFmtId="200" fontId="0" fillId="0" borderId="18" xfId="0" applyNumberFormat="1" applyBorder="1" applyAlignment="1">
      <alignment/>
    </xf>
    <xf numFmtId="200" fontId="0" fillId="0" borderId="0" xfId="0" applyNumberFormat="1" applyAlignment="1">
      <alignment/>
    </xf>
    <xf numFmtId="200" fontId="0" fillId="0" borderId="19" xfId="0" applyNumberFormat="1" applyBorder="1" applyAlignment="1">
      <alignment/>
    </xf>
    <xf numFmtId="200" fontId="1" fillId="0" borderId="0" xfId="0" applyNumberFormat="1" applyFont="1" applyBorder="1" applyAlignment="1">
      <alignment/>
    </xf>
    <xf numFmtId="200" fontId="15" fillId="0" borderId="0" xfId="0" applyNumberFormat="1" applyFont="1" applyBorder="1" applyAlignment="1">
      <alignment/>
    </xf>
    <xf numFmtId="200" fontId="0" fillId="0" borderId="0" xfId="0" applyNumberFormat="1" applyBorder="1" applyAlignment="1">
      <alignment horizontal="center"/>
    </xf>
    <xf numFmtId="200" fontId="5" fillId="0" borderId="0" xfId="0" applyNumberFormat="1" applyFont="1" applyBorder="1" applyAlignment="1">
      <alignment/>
    </xf>
    <xf numFmtId="200" fontId="0" fillId="0" borderId="0" xfId="0" applyNumberFormat="1" applyFill="1" applyBorder="1" applyAlignment="1">
      <alignment vertical="center"/>
    </xf>
    <xf numFmtId="1" fontId="0" fillId="0" borderId="19" xfId="0" applyNumberFormat="1" applyBorder="1" applyAlignment="1">
      <alignment horizontal="center"/>
    </xf>
    <xf numFmtId="20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34" fillId="0" borderId="30" xfId="57" applyFont="1" applyBorder="1" applyAlignment="1">
      <alignment horizontal="left" wrapText="1"/>
      <protection/>
    </xf>
    <xf numFmtId="0" fontId="15" fillId="0" borderId="28" xfId="57" applyFont="1" applyBorder="1" applyAlignment="1">
      <alignment horizontal="left" wrapText="1"/>
      <protection/>
    </xf>
    <xf numFmtId="0" fontId="15" fillId="0" borderId="18" xfId="57" applyFont="1" applyBorder="1" applyAlignment="1">
      <alignment horizontal="left" wrapText="1"/>
      <protection/>
    </xf>
    <xf numFmtId="0" fontId="15" fillId="0" borderId="31" xfId="57" applyFont="1" applyBorder="1" applyAlignment="1">
      <alignment horizontal="left" wrapText="1"/>
      <protection/>
    </xf>
    <xf numFmtId="1" fontId="0" fillId="0" borderId="0" xfId="0" applyNumberFormat="1" applyAlignment="1">
      <alignment/>
    </xf>
    <xf numFmtId="14" fontId="0" fillId="0" borderId="18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0" fontId="5" fillId="0" borderId="18" xfId="57" applyFont="1" applyBorder="1" applyAlignment="1">
      <alignment horizontal="left" wrapText="1"/>
      <protection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2" fontId="19" fillId="0" borderId="0" xfId="57" applyNumberFormat="1" applyFont="1" applyBorder="1" applyAlignment="1">
      <alignment wrapText="1"/>
      <protection/>
    </xf>
    <xf numFmtId="0" fontId="15" fillId="0" borderId="20" xfId="57" applyFont="1" applyBorder="1" applyAlignment="1">
      <alignment horizontal="center"/>
      <protection/>
    </xf>
    <xf numFmtId="2" fontId="45" fillId="0" borderId="14" xfId="57" applyNumberFormat="1" applyFont="1" applyBorder="1" applyAlignment="1">
      <alignment horizontal="center" wrapText="1"/>
      <protection/>
    </xf>
    <xf numFmtId="0" fontId="34" fillId="0" borderId="32" xfId="57" applyFont="1" applyBorder="1" applyAlignment="1">
      <alignment horizontal="center" vertical="center" wrapText="1"/>
      <protection/>
    </xf>
    <xf numFmtId="0" fontId="15" fillId="0" borderId="33" xfId="57" applyFont="1" applyBorder="1" applyAlignment="1">
      <alignment horizontal="center"/>
      <protection/>
    </xf>
    <xf numFmtId="0" fontId="15" fillId="0" borderId="30" xfId="57" applyFont="1" applyBorder="1" applyAlignment="1">
      <alignment horizontal="left" wrapText="1"/>
      <protection/>
    </xf>
    <xf numFmtId="0" fontId="0" fillId="0" borderId="34" xfId="57" applyFont="1" applyBorder="1" applyAlignment="1">
      <alignment horizontal="center"/>
      <protection/>
    </xf>
    <xf numFmtId="0" fontId="0" fillId="0" borderId="35" xfId="57" applyFont="1" applyBorder="1" applyAlignment="1">
      <alignment horizontal="center"/>
      <protection/>
    </xf>
    <xf numFmtId="0" fontId="15" fillId="0" borderId="36" xfId="57" applyFont="1" applyBorder="1" applyAlignment="1">
      <alignment horizontal="center"/>
      <protection/>
    </xf>
    <xf numFmtId="0" fontId="0" fillId="0" borderId="29" xfId="57" applyFont="1" applyBorder="1" applyAlignment="1">
      <alignment horizontal="left" wrapText="1"/>
      <protection/>
    </xf>
    <xf numFmtId="0" fontId="0" fillId="0" borderId="37" xfId="57" applyFont="1" applyBorder="1" applyAlignment="1">
      <alignment horizontal="center"/>
      <protection/>
    </xf>
    <xf numFmtId="0" fontId="0" fillId="0" borderId="17" xfId="57" applyFont="1" applyBorder="1" applyAlignment="1">
      <alignment horizontal="left" wrapText="1"/>
      <protection/>
    </xf>
    <xf numFmtId="0" fontId="15" fillId="0" borderId="36" xfId="57" applyFont="1" applyBorder="1" applyAlignment="1">
      <alignment horizontal="center" vertical="center"/>
      <protection/>
    </xf>
    <xf numFmtId="0" fontId="15" fillId="0" borderId="35" xfId="57" applyFont="1" applyBorder="1" applyAlignment="1">
      <alignment horizontal="center" vertical="center"/>
      <protection/>
    </xf>
    <xf numFmtId="0" fontId="34" fillId="0" borderId="18" xfId="57" applyFont="1" applyBorder="1" applyAlignment="1">
      <alignment horizontal="left"/>
      <protection/>
    </xf>
    <xf numFmtId="0" fontId="5" fillId="0" borderId="18" xfId="58" applyFont="1" applyFill="1" applyBorder="1" applyAlignment="1">
      <alignment horizontal="left" wrapText="1"/>
      <protection/>
    </xf>
    <xf numFmtId="0" fontId="15" fillId="0" borderId="34" xfId="57" applyFont="1" applyBorder="1" applyAlignment="1">
      <alignment horizontal="center"/>
      <protection/>
    </xf>
    <xf numFmtId="0" fontId="43" fillId="0" borderId="18" xfId="57" applyFont="1" applyBorder="1" applyAlignment="1">
      <alignment horizontal="left" wrapText="1"/>
      <protection/>
    </xf>
    <xf numFmtId="0" fontId="15" fillId="0" borderId="18" xfId="0" applyFont="1" applyBorder="1" applyAlignment="1">
      <alignment horizontal="left"/>
    </xf>
    <xf numFmtId="0" fontId="15" fillId="0" borderId="18" xfId="0" applyFont="1" applyBorder="1" applyAlignment="1">
      <alignment/>
    </xf>
    <xf numFmtId="0" fontId="15" fillId="0" borderId="35" xfId="57" applyFont="1" applyBorder="1" applyAlignment="1">
      <alignment horizontal="center"/>
      <protection/>
    </xf>
    <xf numFmtId="0" fontId="15" fillId="0" borderId="37" xfId="57" applyFont="1" applyBorder="1" applyAlignment="1">
      <alignment horizontal="center"/>
      <protection/>
    </xf>
    <xf numFmtId="0" fontId="15" fillId="0" borderId="29" xfId="57" applyFont="1" applyBorder="1" applyAlignment="1">
      <alignment horizontal="left" wrapText="1"/>
      <protection/>
    </xf>
    <xf numFmtId="0" fontId="15" fillId="0" borderId="38" xfId="57" applyFont="1" applyBorder="1" applyAlignment="1">
      <alignment horizontal="center"/>
      <protection/>
    </xf>
    <xf numFmtId="0" fontId="15" fillId="0" borderId="0" xfId="57" applyFont="1" applyBorder="1" applyAlignment="1">
      <alignment horizontal="center"/>
      <protection/>
    </xf>
    <xf numFmtId="0" fontId="5" fillId="0" borderId="18" xfId="57" applyFont="1" applyBorder="1" applyAlignment="1">
      <alignment horizontal="left"/>
      <protection/>
    </xf>
    <xf numFmtId="0" fontId="15" fillId="0" borderId="0" xfId="57" applyFont="1" applyBorder="1" applyAlignment="1">
      <alignment horizontal="left" wrapText="1"/>
      <protection/>
    </xf>
    <xf numFmtId="0" fontId="15" fillId="0" borderId="0" xfId="57" applyFont="1" applyBorder="1" applyAlignment="1">
      <alignment horizontal="left"/>
      <protection/>
    </xf>
    <xf numFmtId="0" fontId="5" fillId="0" borderId="20" xfId="57" applyFont="1" applyBorder="1">
      <alignment/>
      <protection/>
    </xf>
    <xf numFmtId="2" fontId="45" fillId="0" borderId="20" xfId="57" applyNumberFormat="1" applyFont="1" applyBorder="1" applyAlignment="1">
      <alignment horizontal="center" wrapText="1"/>
      <protection/>
    </xf>
    <xf numFmtId="0" fontId="34" fillId="0" borderId="39" xfId="57" applyFont="1" applyBorder="1" applyAlignment="1">
      <alignment horizontal="center"/>
      <protection/>
    </xf>
    <xf numFmtId="0" fontId="5" fillId="0" borderId="36" xfId="57" applyFont="1" applyBorder="1" applyAlignment="1">
      <alignment horizontal="left"/>
      <protection/>
    </xf>
    <xf numFmtId="0" fontId="34" fillId="0" borderId="18" xfId="57" applyFont="1" applyBorder="1" applyAlignment="1">
      <alignment horizontal="left" wrapText="1"/>
      <protection/>
    </xf>
    <xf numFmtId="0" fontId="34" fillId="0" borderId="36" xfId="57" applyFont="1" applyBorder="1" applyAlignment="1">
      <alignment horizontal="center"/>
      <protection/>
    </xf>
    <xf numFmtId="0" fontId="5" fillId="0" borderId="36" xfId="57" applyFont="1" applyBorder="1" applyAlignment="1">
      <alignment horizontal="center"/>
      <protection/>
    </xf>
    <xf numFmtId="0" fontId="5" fillId="0" borderId="36" xfId="57" applyFont="1" applyFill="1" applyBorder="1" applyAlignment="1">
      <alignment horizontal="center"/>
      <protection/>
    </xf>
    <xf numFmtId="0" fontId="5" fillId="0" borderId="40" xfId="0" applyFont="1" applyBorder="1" applyAlignment="1">
      <alignment/>
    </xf>
    <xf numFmtId="0" fontId="34" fillId="0" borderId="36" xfId="57" applyFont="1" applyBorder="1">
      <alignment/>
      <protection/>
    </xf>
    <xf numFmtId="0" fontId="5" fillId="0" borderId="36" xfId="0" applyFont="1" applyBorder="1" applyAlignment="1">
      <alignment/>
    </xf>
    <xf numFmtId="0" fontId="5" fillId="0" borderId="36" xfId="57" applyFont="1" applyBorder="1">
      <alignment/>
      <protection/>
    </xf>
    <xf numFmtId="0" fontId="5" fillId="0" borderId="38" xfId="57" applyFont="1" applyBorder="1">
      <alignment/>
      <protection/>
    </xf>
    <xf numFmtId="0" fontId="34" fillId="0" borderId="31" xfId="57" applyFont="1" applyBorder="1" applyAlignment="1">
      <alignment horizontal="left"/>
      <protection/>
    </xf>
    <xf numFmtId="0" fontId="5" fillId="0" borderId="31" xfId="57" applyFont="1" applyBorder="1" applyAlignment="1">
      <alignment horizontal="left"/>
      <protection/>
    </xf>
    <xf numFmtId="0" fontId="34" fillId="0" borderId="0" xfId="57" applyFont="1" applyBorder="1" applyAlignment="1">
      <alignment horizontal="left"/>
      <protection/>
    </xf>
    <xf numFmtId="0" fontId="8" fillId="0" borderId="0" xfId="57" applyFont="1" applyBorder="1" applyAlignment="1">
      <alignment horizontal="left"/>
      <protection/>
    </xf>
    <xf numFmtId="0" fontId="0" fillId="0" borderId="0" xfId="57" applyFont="1">
      <alignment/>
      <protection/>
    </xf>
    <xf numFmtId="3" fontId="15" fillId="0" borderId="18" xfId="57" applyNumberFormat="1" applyFont="1" applyBorder="1" applyAlignment="1">
      <alignment horizontal="left"/>
      <protection/>
    </xf>
    <xf numFmtId="3" fontId="15" fillId="0" borderId="41" xfId="57" applyNumberFormat="1" applyFont="1" applyBorder="1" applyAlignment="1">
      <alignment horizontal="left"/>
      <protection/>
    </xf>
    <xf numFmtId="3" fontId="15" fillId="0" borderId="30" xfId="57" applyNumberFormat="1" applyFont="1" applyBorder="1" applyAlignment="1">
      <alignment horizontal="left"/>
      <protection/>
    </xf>
    <xf numFmtId="3" fontId="15" fillId="0" borderId="31" xfId="57" applyNumberFormat="1" applyFont="1" applyBorder="1" applyAlignment="1">
      <alignment horizontal="left"/>
      <protection/>
    </xf>
    <xf numFmtId="3" fontId="34" fillId="0" borderId="18" xfId="57" applyNumberFormat="1" applyFont="1" applyBorder="1" applyAlignment="1">
      <alignment horizontal="left"/>
      <protection/>
    </xf>
    <xf numFmtId="3" fontId="34" fillId="0" borderId="30" xfId="57" applyNumberFormat="1" applyFont="1" applyBorder="1" applyAlignment="1">
      <alignment horizontal="left"/>
      <protection/>
    </xf>
    <xf numFmtId="3" fontId="34" fillId="0" borderId="18" xfId="57" applyNumberFormat="1" applyFont="1" applyBorder="1" applyAlignment="1">
      <alignment horizontal="left" wrapText="1"/>
      <protection/>
    </xf>
    <xf numFmtId="3" fontId="0" fillId="0" borderId="0" xfId="0" applyNumberFormat="1" applyFont="1" applyAlignment="1">
      <alignment/>
    </xf>
    <xf numFmtId="3" fontId="34" fillId="0" borderId="20" xfId="57" applyNumberFormat="1" applyFont="1" applyBorder="1" applyAlignment="1">
      <alignment horizontal="center" vertical="center" wrapText="1"/>
      <protection/>
    </xf>
    <xf numFmtId="3" fontId="34" fillId="0" borderId="41" xfId="57" applyNumberFormat="1" applyFont="1" applyBorder="1" applyAlignment="1">
      <alignment horizontal="left"/>
      <protection/>
    </xf>
    <xf numFmtId="3" fontId="34" fillId="0" borderId="41" xfId="57" applyNumberFormat="1" applyFont="1" applyBorder="1" applyAlignment="1">
      <alignment horizontal="left" wrapText="1"/>
      <protection/>
    </xf>
    <xf numFmtId="3" fontId="34" fillId="0" borderId="29" xfId="57" applyNumberFormat="1" applyFont="1" applyBorder="1" applyAlignment="1">
      <alignment horizontal="center" vertical="center" wrapText="1"/>
      <protection/>
    </xf>
    <xf numFmtId="3" fontId="34" fillId="0" borderId="42" xfId="57" applyNumberFormat="1" applyFont="1" applyBorder="1" applyAlignment="1">
      <alignment horizontal="center" vertical="center" wrapText="1"/>
      <protection/>
    </xf>
    <xf numFmtId="3" fontId="34" fillId="0" borderId="31" xfId="57" applyNumberFormat="1" applyFont="1" applyBorder="1" applyAlignment="1">
      <alignment horizontal="left"/>
      <protection/>
    </xf>
    <xf numFmtId="3" fontId="34" fillId="0" borderId="43" xfId="57" applyNumberFormat="1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32" xfId="0" applyFont="1" applyFill="1" applyBorder="1" applyAlignment="1">
      <alignment/>
    </xf>
    <xf numFmtId="0" fontId="15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202" fontId="22" fillId="0" borderId="0" xfId="0" applyNumberFormat="1" applyFont="1" applyAlignment="1">
      <alignment/>
    </xf>
    <xf numFmtId="3" fontId="0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0" fontId="15" fillId="0" borderId="18" xfId="0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6" fillId="0" borderId="18" xfId="57" applyFont="1" applyBorder="1" applyAlignment="1">
      <alignment horizontal="left"/>
      <protection/>
    </xf>
    <xf numFmtId="0" fontId="5" fillId="0" borderId="18" xfId="57" applyFont="1" applyBorder="1" applyAlignment="1">
      <alignment horizontal="left"/>
      <protection/>
    </xf>
    <xf numFmtId="0" fontId="46" fillId="0" borderId="31" xfId="57" applyFont="1" applyBorder="1" applyAlignment="1">
      <alignment horizontal="left"/>
      <protection/>
    </xf>
    <xf numFmtId="0" fontId="34" fillId="0" borderId="18" xfId="57" applyFont="1" applyBorder="1" applyAlignment="1">
      <alignment horizontal="left" wrapText="1"/>
      <protection/>
    </xf>
    <xf numFmtId="0" fontId="34" fillId="0" borderId="18" xfId="57" applyFont="1" applyBorder="1" applyAlignment="1">
      <alignment horizontal="left"/>
      <protection/>
    </xf>
    <xf numFmtId="0" fontId="5" fillId="0" borderId="18" xfId="58" applyFont="1" applyFill="1" applyBorder="1" applyAlignment="1">
      <alignment horizontal="left" wrapText="1"/>
      <protection/>
    </xf>
    <xf numFmtId="0" fontId="46" fillId="0" borderId="18" xfId="58" applyFont="1" applyFill="1" applyBorder="1" applyAlignment="1">
      <alignment horizontal="left" wrapText="1"/>
      <protection/>
    </xf>
    <xf numFmtId="0" fontId="34" fillId="0" borderId="18" xfId="58" applyFont="1" applyFill="1" applyBorder="1" applyAlignment="1">
      <alignment horizontal="left" wrapText="1"/>
      <protection/>
    </xf>
    <xf numFmtId="0" fontId="5" fillId="0" borderId="18" xfId="57" applyFont="1" applyBorder="1" applyAlignment="1">
      <alignment horizontal="left" wrapText="1"/>
      <protection/>
    </xf>
    <xf numFmtId="0" fontId="45" fillId="0" borderId="10" xfId="57" applyFont="1" applyBorder="1" applyAlignment="1">
      <alignment horizontal="center" wrapText="1"/>
      <protection/>
    </xf>
    <xf numFmtId="0" fontId="45" fillId="0" borderId="11" xfId="57" applyFont="1" applyBorder="1" applyAlignment="1">
      <alignment horizontal="center" wrapText="1"/>
      <protection/>
    </xf>
    <xf numFmtId="0" fontId="45" fillId="0" borderId="12" xfId="57" applyFont="1" applyBorder="1" applyAlignment="1">
      <alignment horizontal="center" wrapText="1"/>
      <protection/>
    </xf>
    <xf numFmtId="0" fontId="34" fillId="0" borderId="44" xfId="57" applyFont="1" applyBorder="1" applyAlignment="1">
      <alignment horizontal="left" wrapText="1"/>
      <protection/>
    </xf>
    <xf numFmtId="0" fontId="34" fillId="0" borderId="30" xfId="57" applyFont="1" applyBorder="1" applyAlignment="1">
      <alignment horizontal="left" wrapText="1"/>
      <protection/>
    </xf>
    <xf numFmtId="0" fontId="15" fillId="0" borderId="28" xfId="57" applyFont="1" applyBorder="1" applyAlignment="1">
      <alignment horizontal="left" wrapText="1"/>
      <protection/>
    </xf>
    <xf numFmtId="0" fontId="15" fillId="0" borderId="18" xfId="57" applyFont="1" applyBorder="1" applyAlignment="1">
      <alignment horizontal="left" wrapText="1"/>
      <protection/>
    </xf>
    <xf numFmtId="0" fontId="15" fillId="0" borderId="19" xfId="57" applyFont="1" applyBorder="1" applyAlignment="1">
      <alignment horizontal="left" wrapText="1"/>
      <protection/>
    </xf>
    <xf numFmtId="0" fontId="15" fillId="0" borderId="31" xfId="57" applyFont="1" applyBorder="1" applyAlignment="1">
      <alignment horizontal="left" wrapText="1"/>
      <protection/>
    </xf>
    <xf numFmtId="2" fontId="15" fillId="0" borderId="21" xfId="57" applyNumberFormat="1" applyFont="1" applyBorder="1" applyAlignment="1">
      <alignment horizontal="center" wrapText="1"/>
      <protection/>
    </xf>
    <xf numFmtId="2" fontId="15" fillId="0" borderId="19" xfId="57" applyNumberFormat="1" applyFont="1" applyBorder="1" applyAlignment="1">
      <alignment horizontal="center" wrapText="1"/>
      <protection/>
    </xf>
    <xf numFmtId="2" fontId="15" fillId="0" borderId="28" xfId="57" applyNumberFormat="1" applyFont="1" applyBorder="1" applyAlignment="1">
      <alignment horizontal="center" wrapText="1"/>
      <protection/>
    </xf>
    <xf numFmtId="0" fontId="0" fillId="0" borderId="19" xfId="57" applyFont="1" applyBorder="1" applyAlignment="1">
      <alignment horizontal="center" wrapText="1"/>
      <protection/>
    </xf>
    <xf numFmtId="0" fontId="0" fillId="0" borderId="28" xfId="57" applyFont="1" applyBorder="1" applyAlignment="1">
      <alignment horizontal="center" wrapText="1"/>
      <protection/>
    </xf>
    <xf numFmtId="0" fontId="16" fillId="0" borderId="28" xfId="57" applyFont="1" applyBorder="1" applyAlignment="1">
      <alignment horizontal="left" wrapText="1"/>
      <protection/>
    </xf>
    <xf numFmtId="0" fontId="16" fillId="0" borderId="18" xfId="57" applyFont="1" applyBorder="1" applyAlignment="1">
      <alignment horizontal="left" wrapText="1"/>
      <protection/>
    </xf>
    <xf numFmtId="0" fontId="0" fillId="0" borderId="19" xfId="57" applyFont="1" applyBorder="1" applyAlignment="1">
      <alignment horizontal="left" wrapText="1"/>
      <protection/>
    </xf>
    <xf numFmtId="0" fontId="0" fillId="0" borderId="28" xfId="57" applyFont="1" applyBorder="1" applyAlignment="1">
      <alignment horizontal="left" wrapText="1"/>
      <protection/>
    </xf>
    <xf numFmtId="2" fontId="45" fillId="0" borderId="0" xfId="57" applyNumberFormat="1" applyFont="1" applyBorder="1" applyAlignment="1">
      <alignment horizontal="center" wrapText="1"/>
      <protection/>
    </xf>
    <xf numFmtId="2" fontId="45" fillId="0" borderId="14" xfId="57" applyNumberFormat="1" applyFont="1" applyBorder="1" applyAlignment="1">
      <alignment horizontal="center" wrapText="1"/>
      <protection/>
    </xf>
    <xf numFmtId="0" fontId="15" fillId="0" borderId="44" xfId="57" applyFont="1" applyBorder="1" applyAlignment="1">
      <alignment horizontal="left" wrapText="1"/>
      <protection/>
    </xf>
    <xf numFmtId="0" fontId="15" fillId="0" borderId="30" xfId="57" applyFont="1" applyBorder="1" applyAlignment="1">
      <alignment horizontal="left" wrapText="1"/>
      <protection/>
    </xf>
    <xf numFmtId="0" fontId="2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3" fontId="28" fillId="0" borderId="0" xfId="0" applyNumberFormat="1" applyFont="1" applyAlignment="1" quotePrefix="1">
      <alignment horizontal="left"/>
    </xf>
    <xf numFmtId="3" fontId="28" fillId="0" borderId="0" xfId="0" applyNumberFormat="1" applyFont="1" applyAlignment="1">
      <alignment horizontal="left"/>
    </xf>
    <xf numFmtId="3" fontId="30" fillId="0" borderId="20" xfId="0" applyNumberFormat="1" applyFont="1" applyBorder="1" applyAlignment="1">
      <alignment horizontal="left" wrapText="1"/>
    </xf>
    <xf numFmtId="3" fontId="30" fillId="0" borderId="29" xfId="0" applyNumberFormat="1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 quotePrefix="1">
      <alignment horizontal="center"/>
    </xf>
    <xf numFmtId="0" fontId="28" fillId="0" borderId="0" xfId="0" applyFont="1" applyAlignment="1" quotePrefix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 quotePrefix="1">
      <alignment horizontal="center"/>
    </xf>
    <xf numFmtId="0" fontId="23" fillId="0" borderId="0" xfId="0" applyFont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sn_2009 Propozimet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externalLink" Target="externalLinks/externalLink13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LILA09\BILANCI%2009LIL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LILA%2007\FINANCA%20LILA\TVSH2005%2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LILA%2007\FINANCA%20LILA\TVSH%20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A%202009%202\LILA09\LILA\BILANCI%2009LIL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urnito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FINANCA%202009\Furnitor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%2009LI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FINANCA%202009%202\BANKA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%202010LIL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VSH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kliente%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A%202009%202\LILA09\LILA\ELIRA%2009%20LI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LILA%2007\FINANCA%20LILA\TVSH%202007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a"/>
      <sheetName val="arka"/>
      <sheetName val="mag+SHIT"/>
      <sheetName val="paga"/>
      <sheetName val="AMORTIZIMI"/>
      <sheetName val="sistemime"/>
      <sheetName val="bilanci pa gjobe"/>
      <sheetName val="bilanci"/>
      <sheetName val="INVENTARI"/>
      <sheetName val="SHITJE"/>
    </sheetNames>
    <sheetDataSet>
      <sheetData sheetId="7">
        <row r="57">
          <cell r="N57">
            <v>19591254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'05"/>
      <sheetName val="SH'05"/>
      <sheetName val="MARS 05"/>
      <sheetName val="PRILL04"/>
      <sheetName val="MAJ05"/>
      <sheetName val="QERSHOR05 "/>
      <sheetName val="KORRIK05"/>
      <sheetName val="GUSHT 05 "/>
      <sheetName val="SHTAT05 "/>
      <sheetName val="TETOR 05 "/>
      <sheetName val="NENTOR O5 "/>
      <sheetName val="DHJETOR05 "/>
      <sheetName val="FDP Viti 2005"/>
      <sheetName val="Sheet1"/>
      <sheetName val="PERMBLEDHESE"/>
    </sheetNames>
    <sheetDataSet>
      <sheetData sheetId="11">
        <row r="84">
          <cell r="M84">
            <v>912555.6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AR 2004"/>
      <sheetName val="SHKURT 2004"/>
      <sheetName val="MARS 2004"/>
      <sheetName val="PRILL2004"/>
      <sheetName val="Maj 2004"/>
      <sheetName val="QERSHOR 04"/>
      <sheetName val="KORRIK 04"/>
      <sheetName val="GUSHT 04"/>
      <sheetName val="shtator04"/>
      <sheetName val="TETOR 04"/>
      <sheetName val="NENTOR 04"/>
      <sheetName val="DH"/>
      <sheetName val="permbledhje"/>
    </sheetNames>
    <sheetDataSet>
      <sheetData sheetId="1">
        <row r="5">
          <cell r="M5">
            <v>1632729.6</v>
          </cell>
        </row>
        <row r="23">
          <cell r="M23">
            <v>240349.2</v>
          </cell>
        </row>
        <row r="24">
          <cell r="M24">
            <v>100987.2</v>
          </cell>
        </row>
      </sheetData>
      <sheetData sheetId="2">
        <row r="64">
          <cell r="M64">
            <v>3329139.6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nka e rreg"/>
      <sheetName val="banka"/>
      <sheetName val="arka"/>
      <sheetName val="mag+SHIT"/>
      <sheetName val="paga"/>
      <sheetName val="AMORTIZIMI"/>
      <sheetName val="sistemime"/>
      <sheetName val="bilanci pa gjobe"/>
      <sheetName val="bilanci"/>
      <sheetName val="INVENTARI"/>
      <sheetName val="SHITJE"/>
    </sheetNames>
    <sheetDataSet>
      <sheetData sheetId="7">
        <row r="58">
          <cell r="N58">
            <v>-2256765</v>
          </cell>
        </row>
        <row r="59">
          <cell r="N59">
            <v>-1175805.24</v>
          </cell>
        </row>
        <row r="65">
          <cell r="N65">
            <v>-1737453.4304</v>
          </cell>
        </row>
        <row r="66">
          <cell r="N66">
            <v>-69136.88000000002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Furnitor "/>
      <sheetName val="furnitor real"/>
      <sheetName val="Sheet3"/>
      <sheetName val="rregullime bilanci"/>
      <sheetName val="Furnitor"/>
    </sheetNames>
    <sheetDataSet>
      <sheetData sheetId="1">
        <row r="204">
          <cell r="E204">
            <v>162417.804</v>
          </cell>
        </row>
        <row r="205">
          <cell r="E205">
            <v>267581.20000000007</v>
          </cell>
        </row>
        <row r="206">
          <cell r="E206">
            <v>43713.159999999974</v>
          </cell>
        </row>
        <row r="207">
          <cell r="F207">
            <v>-248938.3999999999</v>
          </cell>
        </row>
        <row r="208">
          <cell r="E208">
            <v>910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  <sheetName val="Konti Hidroplast"/>
      <sheetName val="Sheet3"/>
    </sheetNames>
    <sheetDataSet>
      <sheetData sheetId="2">
        <row r="108">
          <cell r="C108">
            <v>18113176.200000003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ka e rreg"/>
      <sheetName val="banka"/>
      <sheetName val="arka"/>
      <sheetName val="mag+SHIT"/>
      <sheetName val="paga"/>
      <sheetName val="AMORTIZIMI"/>
      <sheetName val="sistemime"/>
      <sheetName val="bilanci pa gjobe"/>
      <sheetName val="bilanci"/>
      <sheetName val="INVENTARI"/>
      <sheetName val="SHITJE"/>
    </sheetNames>
    <sheetDataSet>
      <sheetData sheetId="5">
        <row r="7">
          <cell r="M7">
            <v>584000</v>
          </cell>
        </row>
        <row r="9">
          <cell r="M9">
            <v>15468433.2</v>
          </cell>
        </row>
        <row r="11">
          <cell r="M11">
            <v>8809605.6</v>
          </cell>
        </row>
        <row r="13">
          <cell r="M13">
            <v>379620.8</v>
          </cell>
        </row>
      </sheetData>
      <sheetData sheetId="7">
        <row r="6">
          <cell r="N6">
            <v>23000000</v>
          </cell>
        </row>
        <row r="7">
          <cell r="N7">
            <v>1550860</v>
          </cell>
        </row>
        <row r="8">
          <cell r="N8">
            <v>10249946</v>
          </cell>
        </row>
        <row r="11">
          <cell r="N11">
            <v>22284483</v>
          </cell>
        </row>
        <row r="36">
          <cell r="N36">
            <v>-154093539.0044</v>
          </cell>
        </row>
        <row r="38">
          <cell r="N38">
            <v>10237354</v>
          </cell>
        </row>
        <row r="39">
          <cell r="N39">
            <v>238433</v>
          </cell>
        </row>
        <row r="42">
          <cell r="N42">
            <v>66400</v>
          </cell>
        </row>
        <row r="44">
          <cell r="N44">
            <v>2072263.2591999993</v>
          </cell>
        </row>
        <row r="48">
          <cell r="N48">
            <v>-81228.91000002623</v>
          </cell>
        </row>
        <row r="54">
          <cell r="N54">
            <v>-9555</v>
          </cell>
        </row>
        <row r="56">
          <cell r="N56">
            <v>-177925000.61579996</v>
          </cell>
        </row>
        <row r="57">
          <cell r="N57">
            <v>19591254</v>
          </cell>
        </row>
        <row r="69">
          <cell r="N69">
            <v>-12273000</v>
          </cell>
        </row>
        <row r="70">
          <cell r="N70">
            <v>-1996666.5</v>
          </cell>
        </row>
        <row r="77">
          <cell r="N77">
            <v>-4960165.4</v>
          </cell>
        </row>
        <row r="80">
          <cell r="N80">
            <v>219817476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nka 09"/>
      <sheetName val="Sheet1"/>
      <sheetName val="permbledhje banka"/>
      <sheetName val="411"/>
      <sheetName val="401"/>
    </sheetNames>
    <sheetDataSet>
      <sheetData sheetId="0">
        <row r="853">
          <cell r="F853">
            <v>0</v>
          </cell>
        </row>
        <row r="872">
          <cell r="F872">
            <v>-1.629818502379976E-11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nka"/>
      <sheetName val="Arka"/>
      <sheetName val="bordero"/>
      <sheetName val="materiali"/>
      <sheetName val="Paga"/>
      <sheetName val="magazina"/>
      <sheetName val="Importe"/>
      <sheetName val="furnitor"/>
      <sheetName val="klient"/>
      <sheetName val="AMORTIZIMI"/>
      <sheetName val="sistemime"/>
      <sheetName val="bilanci"/>
      <sheetName val="INVENTARI"/>
    </sheetNames>
    <sheetDataSet>
      <sheetData sheetId="5">
        <row r="11">
          <cell r="L11">
            <v>254114555.73</v>
          </cell>
        </row>
      </sheetData>
      <sheetData sheetId="7">
        <row r="41">
          <cell r="C41">
            <v>6927902.945600001</v>
          </cell>
          <cell r="D41">
            <v>118197696.37679999</v>
          </cell>
        </row>
      </sheetData>
      <sheetData sheetId="9">
        <row r="49">
          <cell r="M49">
            <v>554800</v>
          </cell>
          <cell r="N49">
            <v>584000</v>
          </cell>
          <cell r="Q49">
            <v>29200</v>
          </cell>
          <cell r="R49">
            <v>745200</v>
          </cell>
          <cell r="S49">
            <v>554800</v>
          </cell>
        </row>
        <row r="51">
          <cell r="M51">
            <v>12274265.983333334</v>
          </cell>
          <cell r="N51">
            <v>15468432</v>
          </cell>
          <cell r="O51">
            <v>1087241</v>
          </cell>
          <cell r="P51">
            <v>1994760</v>
          </cell>
          <cell r="Q51">
            <v>3184290.0166666666</v>
          </cell>
          <cell r="R51">
            <v>11226542.016666666</v>
          </cell>
          <cell r="S51">
            <v>12274265.983333334</v>
          </cell>
        </row>
        <row r="53">
          <cell r="M53">
            <v>7047684.800000001</v>
          </cell>
          <cell r="N53">
            <v>8809600</v>
          </cell>
          <cell r="Q53">
            <v>1761921.2000000002</v>
          </cell>
          <cell r="R53">
            <v>8592340.2</v>
          </cell>
          <cell r="S53">
            <v>7047678.8</v>
          </cell>
        </row>
        <row r="55">
          <cell r="M55">
            <v>303696.80000000005</v>
          </cell>
          <cell r="N55">
            <v>379621</v>
          </cell>
          <cell r="Q55">
            <v>75924.2</v>
          </cell>
          <cell r="R55">
            <v>1568196.2</v>
          </cell>
          <cell r="S55">
            <v>303696.8</v>
          </cell>
        </row>
      </sheetData>
      <sheetData sheetId="11">
        <row r="6">
          <cell r="L6">
            <v>80500000</v>
          </cell>
          <cell r="U6">
            <v>80500000</v>
          </cell>
        </row>
        <row r="7">
          <cell r="L7">
            <v>935788</v>
          </cell>
          <cell r="U7">
            <v>935788</v>
          </cell>
        </row>
        <row r="9">
          <cell r="L9">
            <v>2888304</v>
          </cell>
        </row>
        <row r="20">
          <cell r="F20">
            <v>1087241</v>
          </cell>
          <cell r="O20">
            <v>1994760</v>
          </cell>
        </row>
        <row r="29">
          <cell r="L29">
            <v>4153693.416666667</v>
          </cell>
        </row>
        <row r="32">
          <cell r="L32">
            <v>-10894324</v>
          </cell>
        </row>
        <row r="36">
          <cell r="L36">
            <v>-181790694.07040006</v>
          </cell>
        </row>
        <row r="39">
          <cell r="L39">
            <v>243038.2999999998</v>
          </cell>
        </row>
        <row r="40">
          <cell r="K40">
            <v>735600</v>
          </cell>
          <cell r="L40">
            <v>69700</v>
          </cell>
        </row>
        <row r="41">
          <cell r="K41">
            <v>1990569.4685493307</v>
          </cell>
          <cell r="L41">
            <v>-280488.34997559944</v>
          </cell>
        </row>
        <row r="42">
          <cell r="E42">
            <v>11120717</v>
          </cell>
          <cell r="L42">
            <v>197848.97536079586</v>
          </cell>
        </row>
        <row r="46">
          <cell r="L46">
            <v>-2658288.6906000376</v>
          </cell>
        </row>
        <row r="48">
          <cell r="L48">
            <v>5386669.373333333</v>
          </cell>
        </row>
        <row r="49">
          <cell r="L49">
            <v>-78469.32000005245</v>
          </cell>
        </row>
        <row r="50">
          <cell r="L50">
            <v>-178772783.93550003</v>
          </cell>
        </row>
        <row r="52">
          <cell r="L52">
            <v>-28606388.068</v>
          </cell>
        </row>
        <row r="53">
          <cell r="L53">
            <v>-1752462.99</v>
          </cell>
        </row>
        <row r="55">
          <cell r="L55">
            <v>-1400742.0899999999</v>
          </cell>
        </row>
        <row r="58">
          <cell r="L58">
            <v>-868449.9700000001</v>
          </cell>
        </row>
        <row r="59">
          <cell r="L59">
            <v>-1500000.9000000001</v>
          </cell>
        </row>
        <row r="60">
          <cell r="L60">
            <v>-170162.45639999997</v>
          </cell>
        </row>
        <row r="61">
          <cell r="L61">
            <v>-4802738.695696</v>
          </cell>
        </row>
        <row r="62">
          <cell r="L62">
            <v>-197850</v>
          </cell>
        </row>
        <row r="64">
          <cell r="L64">
            <v>-11099227</v>
          </cell>
        </row>
        <row r="65">
          <cell r="L65">
            <v>-1697564</v>
          </cell>
        </row>
        <row r="66">
          <cell r="L66">
            <v>-999160</v>
          </cell>
        </row>
        <row r="67">
          <cell r="L67">
            <v>-1097118</v>
          </cell>
        </row>
        <row r="68">
          <cell r="L68">
            <v>-922694.2000000001</v>
          </cell>
        </row>
        <row r="69">
          <cell r="L69">
            <v>92440.17800000019</v>
          </cell>
        </row>
        <row r="70">
          <cell r="L70">
            <v>-5051335.416666667</v>
          </cell>
        </row>
        <row r="73">
          <cell r="L73">
            <v>254947888.73</v>
          </cell>
        </row>
      </sheetData>
      <sheetData sheetId="12">
        <row r="35">
          <cell r="B35" t="str">
            <v>kol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AR"/>
      <sheetName val="SHKURT"/>
      <sheetName val="MARS"/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  <sheetName val="PERMBLEDHJE"/>
      <sheetName val="FDP"/>
    </sheetNames>
    <sheetDataSet>
      <sheetData sheetId="0">
        <row r="30">
          <cell r="J30">
            <v>1238917.4000000001</v>
          </cell>
          <cell r="K30">
            <v>247783.48000000004</v>
          </cell>
        </row>
      </sheetData>
      <sheetData sheetId="3">
        <row r="31">
          <cell r="F31" t="str">
            <v>hekur</v>
          </cell>
          <cell r="I31">
            <v>73</v>
          </cell>
        </row>
      </sheetData>
      <sheetData sheetId="4">
        <row r="96">
          <cell r="J96">
            <v>1102278.67</v>
          </cell>
          <cell r="K96">
            <v>220455.734</v>
          </cell>
        </row>
        <row r="97">
          <cell r="J97">
            <v>97683</v>
          </cell>
          <cell r="K97">
            <v>19536.600000000002</v>
          </cell>
        </row>
        <row r="99">
          <cell r="J99">
            <v>352332.8</v>
          </cell>
          <cell r="K99">
            <v>70466.56</v>
          </cell>
        </row>
        <row r="100">
          <cell r="J100">
            <v>44713</v>
          </cell>
          <cell r="K100">
            <v>8942.6</v>
          </cell>
        </row>
      </sheetData>
      <sheetData sheetId="7">
        <row r="91">
          <cell r="J91">
            <v>1087241</v>
          </cell>
          <cell r="K91">
            <v>217448.20000000004</v>
          </cell>
        </row>
      </sheetData>
      <sheetData sheetId="11">
        <row r="63">
          <cell r="J63">
            <v>8945156</v>
          </cell>
          <cell r="K63">
            <v>1789031.2000000002</v>
          </cell>
        </row>
        <row r="64">
          <cell r="J64">
            <v>1598268</v>
          </cell>
          <cell r="K64">
            <v>319653.60000000003</v>
          </cell>
        </row>
        <row r="65">
          <cell r="J65">
            <v>4472576</v>
          </cell>
          <cell r="K65">
            <v>894515.2000000001</v>
          </cell>
        </row>
        <row r="66">
          <cell r="J66">
            <v>26113</v>
          </cell>
          <cell r="K66">
            <v>5222.6</v>
          </cell>
        </row>
        <row r="67">
          <cell r="J67">
            <v>2672155</v>
          </cell>
          <cell r="K67">
            <v>534431</v>
          </cell>
        </row>
        <row r="86">
          <cell r="K86">
            <v>833333</v>
          </cell>
        </row>
      </sheetData>
      <sheetData sheetId="12">
        <row r="65">
          <cell r="H65">
            <v>868449.9700000001</v>
          </cell>
          <cell r="I65">
            <v>513736</v>
          </cell>
        </row>
      </sheetData>
      <sheetData sheetId="13">
        <row r="19">
          <cell r="C19">
            <v>37415788.2558392</v>
          </cell>
          <cell r="F19">
            <v>4327486.774</v>
          </cell>
          <cell r="J19">
            <v>1365200</v>
          </cell>
          <cell r="L19">
            <v>50989577.746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je 2010"/>
      <sheetName val="kliente bilanci "/>
      <sheetName val="KLIENTE"/>
      <sheetName val="drrr"/>
      <sheetName val="valtes"/>
      <sheetName val="Valtes asfalti"/>
      <sheetName val="fusha vlore"/>
      <sheetName val="komuna mbrostar"/>
      <sheetName val="qfp"/>
      <sheetName val="ujesjellesat"/>
      <sheetName val="Durres"/>
      <sheetName val="dropulli"/>
      <sheetName val="butrinti"/>
      <sheetName val="k Armen "/>
      <sheetName val="Kafaraj"/>
    </sheetNames>
    <sheetDataSet>
      <sheetData sheetId="1">
        <row r="7">
          <cell r="G7">
            <v>3507131.21</v>
          </cell>
        </row>
        <row r="8">
          <cell r="G8">
            <v>9982441</v>
          </cell>
        </row>
        <row r="9">
          <cell r="G9">
            <v>3626436.200000003</v>
          </cell>
        </row>
        <row r="10">
          <cell r="G10">
            <v>922717</v>
          </cell>
        </row>
        <row r="12">
          <cell r="G12">
            <v>35910588</v>
          </cell>
        </row>
        <row r="13">
          <cell r="G13">
            <v>3582234</v>
          </cell>
        </row>
        <row r="14">
          <cell r="G14">
            <v>253373</v>
          </cell>
        </row>
        <row r="15">
          <cell r="G15">
            <v>173720</v>
          </cell>
        </row>
        <row r="17">
          <cell r="G17">
            <v>4023130</v>
          </cell>
        </row>
        <row r="18">
          <cell r="G18">
            <v>168006</v>
          </cell>
        </row>
        <row r="19">
          <cell r="G19">
            <v>2199012</v>
          </cell>
        </row>
        <row r="21">
          <cell r="G21">
            <v>870252</v>
          </cell>
        </row>
        <row r="22">
          <cell r="G22">
            <v>249408</v>
          </cell>
        </row>
        <row r="23">
          <cell r="G23">
            <v>3502567</v>
          </cell>
        </row>
        <row r="24">
          <cell r="G24">
            <v>2865950.6000000015</v>
          </cell>
        </row>
        <row r="26">
          <cell r="G26">
            <v>1744953</v>
          </cell>
        </row>
        <row r="27">
          <cell r="G27">
            <v>3187627</v>
          </cell>
        </row>
        <row r="28">
          <cell r="G28">
            <v>1226214</v>
          </cell>
        </row>
        <row r="29">
          <cell r="G29">
            <v>6287553</v>
          </cell>
        </row>
        <row r="30">
          <cell r="G30">
            <v>95952</v>
          </cell>
        </row>
        <row r="31">
          <cell r="G31">
            <v>20745452.60000001</v>
          </cell>
        </row>
        <row r="32">
          <cell r="G32">
            <v>14736552.035999998</v>
          </cell>
        </row>
        <row r="33">
          <cell r="G33">
            <v>723578.5999999996</v>
          </cell>
        </row>
        <row r="34">
          <cell r="G34">
            <v>174716</v>
          </cell>
        </row>
        <row r="38">
          <cell r="G38">
            <v>14042712.399999999</v>
          </cell>
        </row>
        <row r="39">
          <cell r="G39">
            <v>41771400</v>
          </cell>
        </row>
        <row r="40">
          <cell r="G40">
            <v>3961125</v>
          </cell>
        </row>
        <row r="42">
          <cell r="G42">
            <v>1000000</v>
          </cell>
        </row>
        <row r="43">
          <cell r="G43">
            <v>249892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ktivet"/>
      <sheetName val="Pasivet"/>
      <sheetName val="Rezultati "/>
      <sheetName val="Fluksi"/>
      <sheetName val="Kapitali"/>
      <sheetName val="Ndihmese Fluksi"/>
      <sheetName val="AMORTIZIMI"/>
      <sheetName val="amortizim"/>
      <sheetName val="Inventar"/>
      <sheetName val="Tatim Taksa"/>
      <sheetName val="Furnitura"/>
      <sheetName val="Bl.Importi"/>
      <sheetName val="Furnitor"/>
      <sheetName val="Klient"/>
      <sheetName val="Shitje"/>
      <sheetName val="Blerje "/>
      <sheetName val="Kopertina"/>
      <sheetName val="Sheet1"/>
      <sheetName val="Sheet2"/>
      <sheetName val="Shenimet"/>
    </sheetNames>
    <sheetDataSet>
      <sheetData sheetId="0">
        <row r="2">
          <cell r="A2" t="str">
            <v>Shoqeria '' ELIRA ''  NIPTI J63423410S</v>
          </cell>
        </row>
      </sheetData>
      <sheetData sheetId="2">
        <row r="29">
          <cell r="F29">
            <v>1138882.9000000001</v>
          </cell>
        </row>
      </sheetData>
      <sheetData sheetId="3">
        <row r="23">
          <cell r="E23">
            <v>-1896000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je"/>
      <sheetName val="JANAR 07"/>
      <sheetName val="SHKURT 07"/>
      <sheetName val="MARS 07"/>
      <sheetName val="PRILL 07"/>
      <sheetName val="MAJ 07"/>
      <sheetName val="QERSHOR 07"/>
      <sheetName val="KORRIK 07"/>
      <sheetName val="GUSHT 07"/>
      <sheetName val="SHTATOR 07"/>
      <sheetName val="TETOR"/>
      <sheetName val="NENTOR"/>
      <sheetName val="DHJETOR"/>
      <sheetName val="zberthim mat"/>
    </sheetNames>
    <sheetDataSet>
      <sheetData sheetId="8">
        <row r="25">
          <cell r="J25">
            <v>40000</v>
          </cell>
        </row>
        <row r="26">
          <cell r="J26">
            <v>12000</v>
          </cell>
        </row>
        <row r="27">
          <cell r="J27">
            <v>8000</v>
          </cell>
        </row>
        <row r="35">
          <cell r="J35">
            <v>19000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.7109375" style="80" customWidth="1"/>
    <col min="2" max="2" width="2.7109375" style="80" customWidth="1"/>
    <col min="3" max="3" width="4.00390625" style="80" customWidth="1"/>
    <col min="4" max="4" width="40.57421875" style="79" customWidth="1"/>
    <col min="5" max="5" width="8.28125" style="79" customWidth="1"/>
    <col min="6" max="6" width="15.140625" style="81" customWidth="1"/>
    <col min="7" max="7" width="15.57421875" style="81" customWidth="1"/>
    <col min="8" max="11" width="16.7109375" style="79" customWidth="1"/>
    <col min="12" max="16384" width="9.140625" style="79" customWidth="1"/>
  </cols>
  <sheetData>
    <row r="1" spans="1:7" s="24" customFormat="1" ht="17.25" customHeight="1">
      <c r="A1" s="57"/>
      <c r="B1" s="57"/>
      <c r="C1" s="57"/>
      <c r="F1" s="58"/>
      <c r="G1" s="58"/>
    </row>
    <row r="2" spans="1:7" s="62" customFormat="1" ht="18">
      <c r="A2" s="199" t="s">
        <v>303</v>
      </c>
      <c r="B2" s="60"/>
      <c r="C2" s="60"/>
      <c r="D2" s="61"/>
      <c r="F2" s="310"/>
      <c r="G2" s="99"/>
    </row>
    <row r="3" spans="1:7" s="62" customFormat="1" ht="9" customHeight="1">
      <c r="A3" s="59"/>
      <c r="B3" s="60"/>
      <c r="C3" s="60"/>
      <c r="D3" s="61"/>
      <c r="F3" s="310"/>
      <c r="G3" s="99"/>
    </row>
    <row r="4" spans="1:7" s="64" customFormat="1" ht="18" customHeight="1">
      <c r="A4" s="468" t="s">
        <v>422</v>
      </c>
      <c r="B4" s="468"/>
      <c r="C4" s="468"/>
      <c r="D4" s="468"/>
      <c r="E4" s="468"/>
      <c r="F4" s="468"/>
      <c r="G4" s="468"/>
    </row>
    <row r="5" spans="1:7" s="41" customFormat="1" ht="6.75" customHeight="1">
      <c r="A5" s="65"/>
      <c r="B5" s="65"/>
      <c r="C5" s="65"/>
      <c r="F5" s="66"/>
      <c r="G5" s="58"/>
    </row>
    <row r="6" spans="1:7" s="41" customFormat="1" ht="12" customHeight="1">
      <c r="A6" s="470" t="s">
        <v>10</v>
      </c>
      <c r="B6" s="470" t="s">
        <v>16</v>
      </c>
      <c r="C6" s="470"/>
      <c r="D6" s="470"/>
      <c r="E6" s="470" t="s">
        <v>17</v>
      </c>
      <c r="F6" s="241" t="s">
        <v>323</v>
      </c>
      <c r="G6" s="241" t="s">
        <v>146</v>
      </c>
    </row>
    <row r="7" spans="1:7" s="41" customFormat="1" ht="12" customHeight="1">
      <c r="A7" s="470"/>
      <c r="B7" s="470"/>
      <c r="C7" s="470"/>
      <c r="D7" s="470"/>
      <c r="E7" s="470"/>
      <c r="F7" s="241" t="s">
        <v>324</v>
      </c>
      <c r="G7" s="241" t="s">
        <v>322</v>
      </c>
    </row>
    <row r="8" spans="1:7" s="69" customFormat="1" ht="24.75" customHeight="1">
      <c r="A8" s="75" t="s">
        <v>11</v>
      </c>
      <c r="B8" s="469" t="s">
        <v>150</v>
      </c>
      <c r="C8" s="469"/>
      <c r="D8" s="469"/>
      <c r="E8" s="71"/>
      <c r="F8" s="124">
        <f>F9+F12+F13+F21+F29+F30+F31</f>
        <v>202630167.37657574</v>
      </c>
      <c r="G8" s="234">
        <f>G9+G13+G21</f>
        <v>212386598.11440003</v>
      </c>
    </row>
    <row r="9" spans="1:7" s="69" customFormat="1" ht="16.5" customHeight="1">
      <c r="A9" s="70"/>
      <c r="B9" s="75">
        <v>1</v>
      </c>
      <c r="C9" s="245" t="s">
        <v>18</v>
      </c>
      <c r="D9" s="71"/>
      <c r="E9" s="71"/>
      <c r="F9" s="124">
        <f>F10+F11</f>
        <v>2736758.01060009</v>
      </c>
      <c r="G9" s="234">
        <f>G10+G11</f>
        <v>90783.91000002623</v>
      </c>
    </row>
    <row r="10" spans="1:10" s="73" customFormat="1" ht="16.5" customHeight="1">
      <c r="A10" s="70"/>
      <c r="B10" s="75"/>
      <c r="C10" s="70" t="s">
        <v>113</v>
      </c>
      <c r="D10" s="244" t="s">
        <v>37</v>
      </c>
      <c r="E10" s="72"/>
      <c r="F10" s="309">
        <f>-'[5]bilanci'!$L$46</f>
        <v>2658288.6906000376</v>
      </c>
      <c r="G10" s="68">
        <f>-'[3]bilanci pa gjobe'!$N$48</f>
        <v>81228.91000002623</v>
      </c>
      <c r="J10" s="123"/>
    </row>
    <row r="11" spans="1:10" s="73" customFormat="1" ht="16.5" customHeight="1">
      <c r="A11" s="74"/>
      <c r="B11" s="75"/>
      <c r="C11" s="70" t="s">
        <v>113</v>
      </c>
      <c r="D11" s="244" t="s">
        <v>38</v>
      </c>
      <c r="E11" s="72"/>
      <c r="F11" s="309">
        <f>-'[5]bilanci'!$L$49</f>
        <v>78469.32000005245</v>
      </c>
      <c r="G11" s="68">
        <f>-'[3]bilanci pa gjobe'!$N$54</f>
        <v>9555</v>
      </c>
      <c r="J11" s="123"/>
    </row>
    <row r="12" spans="1:10" s="69" customFormat="1" ht="16.5" customHeight="1">
      <c r="A12" s="74"/>
      <c r="B12" s="75">
        <v>2</v>
      </c>
      <c r="C12" s="245" t="s">
        <v>151</v>
      </c>
      <c r="D12" s="71"/>
      <c r="E12" s="71"/>
      <c r="F12" s="68"/>
      <c r="G12" s="68"/>
      <c r="J12" s="125"/>
    </row>
    <row r="13" spans="1:10" s="69" customFormat="1" ht="16.5" customHeight="1">
      <c r="A13" s="70"/>
      <c r="B13" s="75">
        <v>3</v>
      </c>
      <c r="C13" s="245" t="s">
        <v>152</v>
      </c>
      <c r="D13" s="71"/>
      <c r="E13" s="71"/>
      <c r="F13" s="124">
        <f>F14+F15+F16+F17+F18</f>
        <v>182071182.42037565</v>
      </c>
      <c r="G13" s="234">
        <f>SUM(G14:G20)</f>
        <v>174591384.0044</v>
      </c>
      <c r="J13" s="125"/>
    </row>
    <row r="14" spans="1:10" s="73" customFormat="1" ht="16.5" customHeight="1">
      <c r="A14" s="70"/>
      <c r="B14" s="70"/>
      <c r="C14" s="70" t="s">
        <v>113</v>
      </c>
      <c r="D14" s="244" t="s">
        <v>114</v>
      </c>
      <c r="E14" s="72"/>
      <c r="F14" s="309">
        <f>-'[5]bilanci'!$L$36</f>
        <v>181790694.07040006</v>
      </c>
      <c r="G14" s="68">
        <f>-'[3]bilanci pa gjobe'!$N$36</f>
        <v>154093539.0044</v>
      </c>
      <c r="J14" s="123"/>
    </row>
    <row r="15" spans="1:10" s="73" customFormat="1" ht="16.5" customHeight="1">
      <c r="A15" s="74"/>
      <c r="B15" s="74"/>
      <c r="C15" s="74" t="s">
        <v>113</v>
      </c>
      <c r="D15" s="244" t="s">
        <v>115</v>
      </c>
      <c r="E15" s="72"/>
      <c r="F15" s="309"/>
      <c r="G15" s="72">
        <v>20486325</v>
      </c>
      <c r="J15" s="123"/>
    </row>
    <row r="16" spans="1:10" s="73" customFormat="1" ht="16.5" customHeight="1">
      <c r="A16" s="74"/>
      <c r="B16" s="74"/>
      <c r="C16" s="74" t="s">
        <v>113</v>
      </c>
      <c r="D16" s="244" t="s">
        <v>116</v>
      </c>
      <c r="E16" s="72"/>
      <c r="F16" s="309">
        <f>-'[5]bilanci'!$L$41</f>
        <v>280488.34997559944</v>
      </c>
      <c r="G16" s="68">
        <v>11520</v>
      </c>
      <c r="H16" s="123"/>
      <c r="I16" s="123"/>
      <c r="J16" s="123"/>
    </row>
    <row r="17" spans="1:10" s="73" customFormat="1" ht="16.5" customHeight="1">
      <c r="A17" s="74"/>
      <c r="B17" s="74"/>
      <c r="C17" s="74" t="s">
        <v>113</v>
      </c>
      <c r="D17" s="244" t="s">
        <v>117</v>
      </c>
      <c r="E17" s="72"/>
      <c r="F17" s="309"/>
      <c r="G17" s="68"/>
      <c r="J17" s="123"/>
    </row>
    <row r="18" spans="1:10" s="73" customFormat="1" ht="16.5" customHeight="1">
      <c r="A18" s="74"/>
      <c r="B18" s="74"/>
      <c r="C18" s="74" t="s">
        <v>113</v>
      </c>
      <c r="D18" s="244" t="s">
        <v>120</v>
      </c>
      <c r="E18" s="72"/>
      <c r="F18" s="309"/>
      <c r="G18" s="68"/>
      <c r="J18" s="123"/>
    </row>
    <row r="19" spans="1:10" s="73" customFormat="1" ht="16.5" customHeight="1">
      <c r="A19" s="74"/>
      <c r="B19" s="74"/>
      <c r="C19" s="74" t="s">
        <v>113</v>
      </c>
      <c r="D19" s="244"/>
      <c r="E19" s="72"/>
      <c r="F19" s="309"/>
      <c r="G19" s="68"/>
      <c r="J19" s="123"/>
    </row>
    <row r="20" spans="1:10" s="73" customFormat="1" ht="16.5" customHeight="1">
      <c r="A20" s="74"/>
      <c r="B20" s="74"/>
      <c r="C20" s="74" t="s">
        <v>113</v>
      </c>
      <c r="D20" s="244"/>
      <c r="E20" s="72"/>
      <c r="F20" s="309"/>
      <c r="G20" s="68"/>
      <c r="J20" s="123"/>
    </row>
    <row r="21" spans="1:10" s="69" customFormat="1" ht="16.5" customHeight="1">
      <c r="A21" s="74"/>
      <c r="B21" s="75">
        <v>4</v>
      </c>
      <c r="C21" s="245" t="s">
        <v>19</v>
      </c>
      <c r="D21" s="71"/>
      <c r="E21" s="71"/>
      <c r="F21" s="124">
        <f>F22+F23+F24+F25+F26+F27</f>
        <v>17822226.945600003</v>
      </c>
      <c r="G21" s="234">
        <f>G22+G23+G24+G25+G26+G27+G28</f>
        <v>37704430.2</v>
      </c>
      <c r="J21" s="125"/>
    </row>
    <row r="22" spans="1:10" s="73" customFormat="1" ht="16.5" customHeight="1">
      <c r="A22" s="70"/>
      <c r="B22" s="70"/>
      <c r="C22" s="70" t="s">
        <v>113</v>
      </c>
      <c r="D22" s="244" t="s">
        <v>20</v>
      </c>
      <c r="E22" s="72"/>
      <c r="F22" s="309">
        <f>-'[5]bilanci'!$L$32</f>
        <v>10894324</v>
      </c>
      <c r="G22" s="68">
        <f>'[1]bilanci'!$N$57</f>
        <v>19591254</v>
      </c>
      <c r="I22" s="123"/>
      <c r="J22" s="123"/>
    </row>
    <row r="23" spans="1:10" s="73" customFormat="1" ht="16.5" customHeight="1">
      <c r="A23" s="74"/>
      <c r="B23" s="74"/>
      <c r="C23" s="74" t="s">
        <v>113</v>
      </c>
      <c r="D23" s="244" t="s">
        <v>119</v>
      </c>
      <c r="E23" s="72"/>
      <c r="F23" s="309"/>
      <c r="G23" s="68"/>
      <c r="J23" s="123"/>
    </row>
    <row r="24" spans="1:7" s="73" customFormat="1" ht="16.5" customHeight="1">
      <c r="A24" s="74"/>
      <c r="B24" s="74"/>
      <c r="C24" s="74" t="s">
        <v>113</v>
      </c>
      <c r="D24" s="244" t="s">
        <v>21</v>
      </c>
      <c r="E24" s="72"/>
      <c r="F24" s="309"/>
      <c r="G24" s="68"/>
    </row>
    <row r="25" spans="1:9" s="73" customFormat="1" ht="16.5" customHeight="1">
      <c r="A25" s="74"/>
      <c r="B25" s="74"/>
      <c r="C25" s="74" t="s">
        <v>113</v>
      </c>
      <c r="D25" s="244" t="s">
        <v>155</v>
      </c>
      <c r="E25" s="72"/>
      <c r="F25" s="309"/>
      <c r="G25" s="68"/>
      <c r="I25" s="123"/>
    </row>
    <row r="26" spans="1:7" s="73" customFormat="1" ht="16.5" customHeight="1">
      <c r="A26" s="74"/>
      <c r="B26" s="74"/>
      <c r="C26" s="74" t="s">
        <v>113</v>
      </c>
      <c r="D26" s="244" t="s">
        <v>22</v>
      </c>
      <c r="E26" s="72"/>
      <c r="F26" s="309"/>
      <c r="G26" s="68"/>
    </row>
    <row r="27" spans="1:7" s="73" customFormat="1" ht="16.5" customHeight="1">
      <c r="A27" s="74"/>
      <c r="B27" s="74"/>
      <c r="C27" s="74" t="s">
        <v>113</v>
      </c>
      <c r="D27" s="244" t="s">
        <v>23</v>
      </c>
      <c r="E27" s="72"/>
      <c r="F27" s="309">
        <f>'[5]furnitor'!$C$41</f>
        <v>6927902.945600001</v>
      </c>
      <c r="G27" s="68">
        <f>'[2]Sheet4'!$C$108</f>
        <v>18113176.200000003</v>
      </c>
    </row>
    <row r="28" spans="1:7" s="73" customFormat="1" ht="16.5" customHeight="1">
      <c r="A28" s="74"/>
      <c r="B28" s="74"/>
      <c r="C28" s="74" t="s">
        <v>113</v>
      </c>
      <c r="D28" s="244"/>
      <c r="E28" s="72"/>
      <c r="F28" s="309"/>
      <c r="G28" s="68"/>
    </row>
    <row r="29" spans="1:7" s="69" customFormat="1" ht="16.5" customHeight="1">
      <c r="A29" s="74"/>
      <c r="B29" s="75">
        <v>5</v>
      </c>
      <c r="C29" s="245" t="s">
        <v>153</v>
      </c>
      <c r="D29" s="71"/>
      <c r="E29" s="71"/>
      <c r="F29" s="68"/>
      <c r="G29" s="68"/>
    </row>
    <row r="30" spans="1:7" s="69" customFormat="1" ht="16.5" customHeight="1">
      <c r="A30" s="70"/>
      <c r="B30" s="75">
        <v>6</v>
      </c>
      <c r="C30" s="245" t="s">
        <v>154</v>
      </c>
      <c r="D30" s="71"/>
      <c r="E30" s="71"/>
      <c r="F30" s="68"/>
      <c r="G30" s="68"/>
    </row>
    <row r="31" spans="1:7" s="69" customFormat="1" ht="16.5" customHeight="1">
      <c r="A31" s="70"/>
      <c r="B31" s="75">
        <v>7</v>
      </c>
      <c r="C31" s="245" t="s">
        <v>24</v>
      </c>
      <c r="D31" s="71"/>
      <c r="E31" s="71"/>
      <c r="F31" s="68"/>
      <c r="G31" s="68"/>
    </row>
    <row r="32" spans="1:7" s="69" customFormat="1" ht="16.5" customHeight="1">
      <c r="A32" s="70"/>
      <c r="B32" s="75"/>
      <c r="C32" s="70" t="s">
        <v>113</v>
      </c>
      <c r="D32" s="71" t="s">
        <v>156</v>
      </c>
      <c r="E32" s="71"/>
      <c r="F32" s="68"/>
      <c r="G32" s="68"/>
    </row>
    <row r="33" spans="1:7" s="69" customFormat="1" ht="16.5" customHeight="1">
      <c r="A33" s="70"/>
      <c r="B33" s="75"/>
      <c r="C33" s="70" t="s">
        <v>113</v>
      </c>
      <c r="D33" s="71"/>
      <c r="E33" s="71"/>
      <c r="F33" s="68"/>
      <c r="G33" s="68"/>
    </row>
    <row r="34" spans="1:8" s="69" customFormat="1" ht="24.75" customHeight="1">
      <c r="A34" s="75" t="s">
        <v>12</v>
      </c>
      <c r="B34" s="469" t="s">
        <v>25</v>
      </c>
      <c r="C34" s="469"/>
      <c r="D34" s="469"/>
      <c r="E34" s="71"/>
      <c r="F34" s="124">
        <f>F35+F36+F41+F42+F43+F44</f>
        <v>20180447.583333336</v>
      </c>
      <c r="G34" s="234">
        <f>G35+G36+G41+G42+G43+G44</f>
        <v>25241659.599999998</v>
      </c>
      <c r="H34" s="125"/>
    </row>
    <row r="35" spans="1:8" s="69" customFormat="1" ht="16.5" customHeight="1">
      <c r="A35" s="70"/>
      <c r="B35" s="75">
        <v>1</v>
      </c>
      <c r="C35" s="245" t="s">
        <v>26</v>
      </c>
      <c r="D35" s="71"/>
      <c r="E35" s="71"/>
      <c r="F35" s="124"/>
      <c r="G35" s="234"/>
      <c r="H35" s="125"/>
    </row>
    <row r="36" spans="1:9" s="69" customFormat="1" ht="16.5" customHeight="1">
      <c r="A36" s="70"/>
      <c r="B36" s="75">
        <v>2</v>
      </c>
      <c r="C36" s="245" t="s">
        <v>27</v>
      </c>
      <c r="D36" s="97"/>
      <c r="E36" s="71"/>
      <c r="F36" s="124">
        <f>F37+F38+F39+F40</f>
        <v>20180447.583333336</v>
      </c>
      <c r="G36" s="234">
        <f>G37+G38+G39+G40</f>
        <v>25241659.599999998</v>
      </c>
      <c r="H36" s="125"/>
      <c r="I36" s="125"/>
    </row>
    <row r="37" spans="1:9" s="73" customFormat="1" ht="16.5" customHeight="1">
      <c r="A37" s="70"/>
      <c r="B37" s="70"/>
      <c r="C37" s="70" t="s">
        <v>113</v>
      </c>
      <c r="D37" s="244" t="s">
        <v>32</v>
      </c>
      <c r="E37" s="72"/>
      <c r="F37" s="309">
        <f>'[5]AMORTIZIMI'!$M$49</f>
        <v>554800</v>
      </c>
      <c r="G37" s="68">
        <f>'[3]AMORTIZIMI'!$M$7</f>
        <v>584000</v>
      </c>
      <c r="I37" s="123"/>
    </row>
    <row r="38" spans="1:7" s="73" customFormat="1" ht="16.5" customHeight="1">
      <c r="A38" s="74"/>
      <c r="B38" s="74"/>
      <c r="C38" s="74" t="s">
        <v>113</v>
      </c>
      <c r="D38" s="244" t="s">
        <v>13</v>
      </c>
      <c r="E38" s="72"/>
      <c r="F38" s="309"/>
      <c r="G38" s="68"/>
    </row>
    <row r="39" spans="1:10" s="73" customFormat="1" ht="16.5" customHeight="1">
      <c r="A39" s="74"/>
      <c r="B39" s="74"/>
      <c r="C39" s="74" t="s">
        <v>113</v>
      </c>
      <c r="D39" s="244" t="s">
        <v>118</v>
      </c>
      <c r="E39" s="72"/>
      <c r="F39" s="309">
        <f>'[5]AMORTIZIMI'!$M$51+'[5]AMORTIZIMI'!$M$53</f>
        <v>19321950.783333335</v>
      </c>
      <c r="G39" s="68">
        <f>'[3]AMORTIZIMI'!$M$9+'[3]AMORTIZIMI'!$M$11</f>
        <v>24278038.799999997</v>
      </c>
      <c r="J39" s="123"/>
    </row>
    <row r="40" spans="1:10" s="73" customFormat="1" ht="16.5" customHeight="1">
      <c r="A40" s="74"/>
      <c r="B40" s="74"/>
      <c r="C40" s="74" t="s">
        <v>113</v>
      </c>
      <c r="D40" s="244" t="s">
        <v>127</v>
      </c>
      <c r="E40" s="72"/>
      <c r="F40" s="309">
        <f>'[5]AMORTIZIMI'!$M$55</f>
        <v>303696.80000000005</v>
      </c>
      <c r="G40" s="68">
        <f>'[3]AMORTIZIMI'!$M$13</f>
        <v>379620.8</v>
      </c>
      <c r="I40" s="123"/>
      <c r="J40" s="123"/>
    </row>
    <row r="41" spans="1:7" s="69" customFormat="1" ht="16.5" customHeight="1">
      <c r="A41" s="74"/>
      <c r="B41" s="75">
        <v>3</v>
      </c>
      <c r="C41" s="245" t="s">
        <v>28</v>
      </c>
      <c r="D41" s="71"/>
      <c r="E41" s="71"/>
      <c r="F41" s="68"/>
      <c r="G41" s="68"/>
    </row>
    <row r="42" spans="1:9" s="69" customFormat="1" ht="16.5" customHeight="1">
      <c r="A42" s="70"/>
      <c r="B42" s="75">
        <v>4</v>
      </c>
      <c r="C42" s="245" t="s">
        <v>29</v>
      </c>
      <c r="D42" s="71"/>
      <c r="E42" s="71"/>
      <c r="F42" s="68"/>
      <c r="G42" s="68"/>
      <c r="I42" s="125"/>
    </row>
    <row r="43" spans="1:7" s="69" customFormat="1" ht="16.5" customHeight="1">
      <c r="A43" s="70"/>
      <c r="B43" s="75">
        <v>5</v>
      </c>
      <c r="C43" s="245" t="s">
        <v>30</v>
      </c>
      <c r="D43" s="71"/>
      <c r="E43" s="71"/>
      <c r="F43" s="68"/>
      <c r="G43" s="68"/>
    </row>
    <row r="44" spans="1:9" s="69" customFormat="1" ht="16.5" customHeight="1">
      <c r="A44" s="70"/>
      <c r="B44" s="75">
        <v>6</v>
      </c>
      <c r="C44" s="245" t="s">
        <v>31</v>
      </c>
      <c r="D44" s="71"/>
      <c r="E44" s="71"/>
      <c r="F44" s="68"/>
      <c r="G44" s="68"/>
      <c r="I44" s="125"/>
    </row>
    <row r="45" spans="1:10" s="69" customFormat="1" ht="30" customHeight="1">
      <c r="A45" s="71"/>
      <c r="B45" s="469" t="s">
        <v>62</v>
      </c>
      <c r="C45" s="469"/>
      <c r="D45" s="469"/>
      <c r="E45" s="71"/>
      <c r="F45" s="124">
        <f>F34+F8</f>
        <v>222810614.95990908</v>
      </c>
      <c r="G45" s="234">
        <f>G34+G8</f>
        <v>237628257.71440002</v>
      </c>
      <c r="J45" s="125"/>
    </row>
    <row r="46" spans="1:7" s="69" customFormat="1" ht="9.75" customHeight="1">
      <c r="A46" s="76"/>
      <c r="B46" s="76"/>
      <c r="C46" s="76"/>
      <c r="D46" s="76"/>
      <c r="E46" s="77"/>
      <c r="F46" s="78"/>
      <c r="G46" s="78"/>
    </row>
    <row r="47" spans="1:7" s="69" customFormat="1" ht="15.75" customHeight="1">
      <c r="A47" s="76"/>
      <c r="B47" s="76"/>
      <c r="C47" s="76"/>
      <c r="D47" s="76"/>
      <c r="E47" s="77"/>
      <c r="F47" s="78"/>
      <c r="G47" s="78"/>
    </row>
    <row r="48" ht="12.75">
      <c r="D48" s="81"/>
    </row>
    <row r="50" ht="12.75">
      <c r="D50" s="81"/>
    </row>
  </sheetData>
  <sheetProtection/>
  <mergeCells count="7">
    <mergeCell ref="A4:G4"/>
    <mergeCell ref="B34:D34"/>
    <mergeCell ref="B45:D45"/>
    <mergeCell ref="E6:E7"/>
    <mergeCell ref="B6:D7"/>
    <mergeCell ref="A6:A7"/>
    <mergeCell ref="B8:D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5.57421875" style="0" customWidth="1"/>
    <col min="2" max="2" width="15.28125" style="0" customWidth="1"/>
    <col min="4" max="4" width="13.57421875" style="0" customWidth="1"/>
    <col min="7" max="7" width="13.7109375" style="0" customWidth="1"/>
  </cols>
  <sheetData>
    <row r="1" ht="12.75">
      <c r="B1" t="s">
        <v>549</v>
      </c>
    </row>
    <row r="2" ht="12.75">
      <c r="B2" t="s">
        <v>550</v>
      </c>
    </row>
    <row r="4" ht="12.75">
      <c r="B4" t="s">
        <v>551</v>
      </c>
    </row>
    <row r="6" spans="1:7" ht="12.75">
      <c r="A6" s="158" t="s">
        <v>10</v>
      </c>
      <c r="B6" s="158" t="s">
        <v>181</v>
      </c>
      <c r="C6" s="158" t="s">
        <v>209</v>
      </c>
      <c r="D6" s="158" t="s">
        <v>552</v>
      </c>
      <c r="E6" s="158" t="s">
        <v>553</v>
      </c>
      <c r="F6" s="158" t="s">
        <v>554</v>
      </c>
      <c r="G6" s="158" t="s">
        <v>552</v>
      </c>
    </row>
    <row r="7" spans="1:7" ht="12.75">
      <c r="A7" s="158"/>
      <c r="B7" s="158"/>
      <c r="C7" s="158"/>
      <c r="D7" s="384">
        <v>40179</v>
      </c>
      <c r="E7" s="158"/>
      <c r="F7" s="158"/>
      <c r="G7" s="384">
        <v>40543</v>
      </c>
    </row>
    <row r="8" spans="1:7" ht="12.75">
      <c r="A8" s="158">
        <v>1</v>
      </c>
      <c r="B8" s="158" t="s">
        <v>32</v>
      </c>
      <c r="C8" s="158">
        <v>1</v>
      </c>
      <c r="D8" s="212"/>
      <c r="E8" s="212"/>
      <c r="F8" s="212"/>
      <c r="G8" s="212">
        <v>0</v>
      </c>
    </row>
    <row r="9" spans="1:9" ht="12.75">
      <c r="A9" s="158">
        <v>2</v>
      </c>
      <c r="B9" s="158" t="s">
        <v>555</v>
      </c>
      <c r="C9" s="158">
        <v>1</v>
      </c>
      <c r="D9" s="212">
        <v>584000</v>
      </c>
      <c r="E9" s="212"/>
      <c r="F9" s="212"/>
      <c r="G9" s="212">
        <v>584000</v>
      </c>
      <c r="H9" s="213"/>
      <c r="I9" s="213"/>
    </row>
    <row r="10" spans="1:9" ht="12.75">
      <c r="A10" s="158">
        <v>3</v>
      </c>
      <c r="B10" s="158" t="s">
        <v>556</v>
      </c>
      <c r="C10" s="158">
        <v>1</v>
      </c>
      <c r="D10" s="212">
        <v>15468432</v>
      </c>
      <c r="E10" s="212">
        <v>1087241</v>
      </c>
      <c r="F10" s="212">
        <v>1994760</v>
      </c>
      <c r="G10" s="212">
        <v>14560913</v>
      </c>
      <c r="H10" s="213"/>
      <c r="I10" s="213"/>
    </row>
    <row r="11" spans="1:9" ht="12.75">
      <c r="A11" s="158">
        <v>4</v>
      </c>
      <c r="B11" s="158" t="s">
        <v>557</v>
      </c>
      <c r="C11" s="158">
        <v>1</v>
      </c>
      <c r="D11" s="212">
        <v>8809600</v>
      </c>
      <c r="E11" s="212"/>
      <c r="F11" s="212"/>
      <c r="G11" s="212">
        <v>8809600</v>
      </c>
      <c r="H11" s="213"/>
      <c r="I11" s="213"/>
    </row>
    <row r="12" spans="1:9" ht="12.75">
      <c r="A12" s="158">
        <v>5</v>
      </c>
      <c r="B12" s="158" t="s">
        <v>558</v>
      </c>
      <c r="C12" s="158">
        <v>1</v>
      </c>
      <c r="D12" s="212"/>
      <c r="E12" s="158"/>
      <c r="F12" s="212"/>
      <c r="G12" s="212">
        <v>0</v>
      </c>
      <c r="H12" s="213"/>
      <c r="I12" s="213"/>
    </row>
    <row r="13" spans="1:9" ht="12.75">
      <c r="A13" s="158">
        <v>1</v>
      </c>
      <c r="B13" s="158" t="s">
        <v>559</v>
      </c>
      <c r="C13" s="158">
        <v>1</v>
      </c>
      <c r="D13" s="212">
        <v>379621</v>
      </c>
      <c r="E13" s="212"/>
      <c r="F13" s="212"/>
      <c r="G13" s="212">
        <v>379621</v>
      </c>
      <c r="H13" s="213"/>
      <c r="I13" s="213"/>
    </row>
    <row r="14" spans="1:7" ht="12.75">
      <c r="A14" s="158">
        <v>2</v>
      </c>
      <c r="B14" s="158"/>
      <c r="C14" s="158"/>
      <c r="D14" s="212"/>
      <c r="E14" s="212"/>
      <c r="F14" s="212"/>
      <c r="G14" s="212">
        <v>0</v>
      </c>
    </row>
    <row r="15" spans="1:7" ht="12.75">
      <c r="A15" s="158">
        <v>3</v>
      </c>
      <c r="B15" s="158"/>
      <c r="C15" s="158"/>
      <c r="D15" s="212"/>
      <c r="E15" s="212"/>
      <c r="F15" s="212"/>
      <c r="G15" s="212">
        <v>0</v>
      </c>
    </row>
    <row r="16" spans="1:7" ht="12.75">
      <c r="A16" s="158">
        <v>4</v>
      </c>
      <c r="B16" s="158"/>
      <c r="C16" s="158"/>
      <c r="D16" s="212"/>
      <c r="E16" s="212"/>
      <c r="F16" s="212"/>
      <c r="G16" s="212">
        <v>0</v>
      </c>
    </row>
    <row r="17" spans="1:9" ht="12.75">
      <c r="A17" s="158"/>
      <c r="B17" s="158" t="s">
        <v>560</v>
      </c>
      <c r="C17" s="158"/>
      <c r="D17" s="212">
        <v>25241653</v>
      </c>
      <c r="E17" s="212">
        <v>1087241</v>
      </c>
      <c r="F17" s="212">
        <v>1994760</v>
      </c>
      <c r="G17" s="212">
        <v>24334134</v>
      </c>
      <c r="I17" s="213"/>
    </row>
    <row r="20" spans="2:9" ht="12.75">
      <c r="B20" t="s">
        <v>561</v>
      </c>
      <c r="I20" s="213"/>
    </row>
    <row r="22" spans="1:7" ht="12.75">
      <c r="A22" s="158" t="s">
        <v>10</v>
      </c>
      <c r="B22" s="158" t="s">
        <v>181</v>
      </c>
      <c r="C22" s="158" t="s">
        <v>209</v>
      </c>
      <c r="D22" s="158" t="s">
        <v>552</v>
      </c>
      <c r="E22" s="158" t="s">
        <v>553</v>
      </c>
      <c r="F22" s="158" t="s">
        <v>554</v>
      </c>
      <c r="G22" s="158" t="s">
        <v>552</v>
      </c>
    </row>
    <row r="23" spans="1:7" ht="12.75">
      <c r="A23" s="158"/>
      <c r="B23" s="158"/>
      <c r="C23" s="158"/>
      <c r="D23" s="384">
        <v>40179</v>
      </c>
      <c r="E23" s="158"/>
      <c r="F23" s="158"/>
      <c r="G23" s="384">
        <v>40543</v>
      </c>
    </row>
    <row r="24" spans="1:7" ht="12.75">
      <c r="A24" s="158">
        <v>1</v>
      </c>
      <c r="B24" s="158" t="s">
        <v>32</v>
      </c>
      <c r="C24" s="158">
        <v>1</v>
      </c>
      <c r="D24" s="212"/>
      <c r="E24" s="212"/>
      <c r="F24" s="212"/>
      <c r="G24" s="212">
        <v>0</v>
      </c>
    </row>
    <row r="25" spans="1:9" ht="12.75">
      <c r="A25" s="158">
        <v>2</v>
      </c>
      <c r="B25" s="158" t="s">
        <v>555</v>
      </c>
      <c r="C25" s="158">
        <v>1</v>
      </c>
      <c r="D25" s="212">
        <v>716000</v>
      </c>
      <c r="E25" s="212">
        <v>29200</v>
      </c>
      <c r="F25" s="212"/>
      <c r="G25" s="212">
        <v>745200</v>
      </c>
      <c r="H25" s="213"/>
      <c r="I25" s="213"/>
    </row>
    <row r="26" spans="1:10" ht="12.75">
      <c r="A26" s="158">
        <v>3</v>
      </c>
      <c r="B26" s="158" t="s">
        <v>562</v>
      </c>
      <c r="C26" s="158">
        <v>1</v>
      </c>
      <c r="D26" s="212">
        <v>8939894</v>
      </c>
      <c r="E26" s="385">
        <f>3184290.01666667+897642</f>
        <v>4081932.01666667</v>
      </c>
      <c r="F26" s="212">
        <v>897642</v>
      </c>
      <c r="G26" s="212">
        <f>D26+E26-F26</f>
        <v>12124184.01666667</v>
      </c>
      <c r="H26" s="213"/>
      <c r="I26" s="213"/>
      <c r="J26" s="383"/>
    </row>
    <row r="27" spans="1:9" ht="12.75">
      <c r="A27" s="158">
        <v>4</v>
      </c>
      <c r="B27" s="158" t="s">
        <v>557</v>
      </c>
      <c r="C27" s="158">
        <v>1</v>
      </c>
      <c r="D27" s="212">
        <v>6830419</v>
      </c>
      <c r="E27" s="212">
        <v>1761921.2</v>
      </c>
      <c r="F27" s="212"/>
      <c r="G27" s="212">
        <v>8592340.2</v>
      </c>
      <c r="H27" s="213"/>
      <c r="I27" s="213"/>
    </row>
    <row r="28" spans="1:8" ht="12.75">
      <c r="A28" s="158">
        <v>5</v>
      </c>
      <c r="B28" s="158" t="s">
        <v>558</v>
      </c>
      <c r="C28" s="158">
        <v>1</v>
      </c>
      <c r="D28" s="212"/>
      <c r="E28" s="385"/>
      <c r="F28" s="212"/>
      <c r="G28" s="212">
        <v>0</v>
      </c>
      <c r="H28" s="213"/>
    </row>
    <row r="29" spans="1:9" ht="12.75">
      <c r="A29" s="158">
        <v>1</v>
      </c>
      <c r="B29" s="158" t="s">
        <v>559</v>
      </c>
      <c r="C29" s="158">
        <v>1</v>
      </c>
      <c r="D29" s="212">
        <v>1492272</v>
      </c>
      <c r="E29" s="212">
        <v>75924.2</v>
      </c>
      <c r="F29" s="212"/>
      <c r="G29" s="212">
        <v>1568196.2</v>
      </c>
      <c r="H29" s="213"/>
      <c r="I29" s="213"/>
    </row>
    <row r="30" spans="1:9" ht="12.75">
      <c r="A30" s="158">
        <v>2</v>
      </c>
      <c r="B30" s="158"/>
      <c r="C30" s="158"/>
      <c r="D30" s="212"/>
      <c r="E30" s="212"/>
      <c r="F30" s="212"/>
      <c r="G30" s="212">
        <v>0</v>
      </c>
      <c r="H30" s="213"/>
      <c r="I30" s="213"/>
    </row>
    <row r="31" spans="1:7" ht="12.75">
      <c r="A31" s="158">
        <v>3</v>
      </c>
      <c r="B31" s="158"/>
      <c r="C31" s="158"/>
      <c r="D31" s="212"/>
      <c r="E31" s="212"/>
      <c r="F31" s="212"/>
      <c r="G31" s="212">
        <v>0</v>
      </c>
    </row>
    <row r="32" spans="1:7" ht="12.75">
      <c r="A32" s="158">
        <v>4</v>
      </c>
      <c r="B32" s="158"/>
      <c r="C32" s="158"/>
      <c r="D32" s="212"/>
      <c r="E32" s="212"/>
      <c r="F32" s="212"/>
      <c r="G32" s="212">
        <v>0</v>
      </c>
    </row>
    <row r="33" spans="1:10" ht="12.75">
      <c r="A33" s="158"/>
      <c r="B33" s="158" t="s">
        <v>560</v>
      </c>
      <c r="C33" s="158"/>
      <c r="D33" s="212">
        <v>17978585</v>
      </c>
      <c r="E33" s="212">
        <f>SUM(E24:E32)</f>
        <v>5948977.41666667</v>
      </c>
      <c r="F33" s="212">
        <f>SUM(F24:F32)</f>
        <v>897642</v>
      </c>
      <c r="G33" s="212">
        <f>SUM(G24:G32)</f>
        <v>23029920.416666668</v>
      </c>
      <c r="H33" s="383"/>
      <c r="I33" s="213"/>
      <c r="J33" s="213"/>
    </row>
    <row r="34" spans="5:7" ht="12.75">
      <c r="E34" s="213"/>
      <c r="F34" s="213"/>
      <c r="G34" s="383"/>
    </row>
    <row r="36" ht="12.75">
      <c r="B36" t="s">
        <v>563</v>
      </c>
    </row>
    <row r="38" spans="1:7" ht="12.75">
      <c r="A38" s="158" t="s">
        <v>10</v>
      </c>
      <c r="B38" s="158" t="s">
        <v>181</v>
      </c>
      <c r="C38" s="158" t="s">
        <v>209</v>
      </c>
      <c r="D38" s="158" t="s">
        <v>552</v>
      </c>
      <c r="E38" s="158" t="s">
        <v>553</v>
      </c>
      <c r="F38" s="158" t="s">
        <v>554</v>
      </c>
      <c r="G38" s="158" t="s">
        <v>552</v>
      </c>
    </row>
    <row r="39" spans="1:7" ht="12.75">
      <c r="A39" s="158"/>
      <c r="B39" s="158"/>
      <c r="C39" s="158"/>
      <c r="D39" s="384">
        <v>40179</v>
      </c>
      <c r="E39" s="158"/>
      <c r="F39" s="158"/>
      <c r="G39" s="384">
        <v>40543</v>
      </c>
    </row>
    <row r="40" spans="1:7" ht="12.75">
      <c r="A40" s="158">
        <v>1</v>
      </c>
      <c r="B40" s="158" t="s">
        <v>32</v>
      </c>
      <c r="C40" s="158">
        <v>1</v>
      </c>
      <c r="D40" s="212"/>
      <c r="E40" s="212"/>
      <c r="F40" s="212">
        <v>0</v>
      </c>
      <c r="G40" s="212">
        <v>0</v>
      </c>
    </row>
    <row r="41" spans="1:7" ht="12.75">
      <c r="A41" s="158">
        <v>2</v>
      </c>
      <c r="B41" s="158" t="s">
        <v>555</v>
      </c>
      <c r="C41" s="158">
        <v>1</v>
      </c>
      <c r="D41" s="212">
        <v>554800</v>
      </c>
      <c r="E41" s="212"/>
      <c r="F41" s="212"/>
      <c r="G41" s="212">
        <v>554800</v>
      </c>
    </row>
    <row r="42" spans="1:7" ht="12.75">
      <c r="A42" s="158">
        <v>3</v>
      </c>
      <c r="B42" s="158" t="s">
        <v>562</v>
      </c>
      <c r="C42" s="158">
        <v>1</v>
      </c>
      <c r="D42" s="212">
        <v>12274265.983333334</v>
      </c>
      <c r="E42" s="385"/>
      <c r="F42" s="212"/>
      <c r="G42" s="212">
        <v>12274265.983333334</v>
      </c>
    </row>
    <row r="43" spans="1:7" ht="12.75">
      <c r="A43" s="158">
        <v>4</v>
      </c>
      <c r="B43" s="158" t="s">
        <v>557</v>
      </c>
      <c r="C43" s="158">
        <v>1</v>
      </c>
      <c r="D43" s="212">
        <v>7047678.8</v>
      </c>
      <c r="E43" s="212"/>
      <c r="F43" s="212"/>
      <c r="G43" s="212">
        <v>7047678.8</v>
      </c>
    </row>
    <row r="44" spans="1:7" ht="12.75">
      <c r="A44" s="158">
        <v>5</v>
      </c>
      <c r="B44" s="158" t="s">
        <v>558</v>
      </c>
      <c r="C44" s="158">
        <v>1</v>
      </c>
      <c r="D44" s="212"/>
      <c r="E44" s="212"/>
      <c r="F44" s="212"/>
      <c r="G44" s="212">
        <v>0</v>
      </c>
    </row>
    <row r="45" spans="1:7" ht="12.75">
      <c r="A45" s="158">
        <v>1</v>
      </c>
      <c r="B45" s="158" t="s">
        <v>559</v>
      </c>
      <c r="C45" s="158">
        <v>1</v>
      </c>
      <c r="D45" s="212">
        <v>303696.8</v>
      </c>
      <c r="E45" s="212"/>
      <c r="F45" s="212"/>
      <c r="G45" s="212">
        <v>303696.8</v>
      </c>
    </row>
    <row r="46" spans="1:7" ht="12.75">
      <c r="A46" s="158">
        <v>2</v>
      </c>
      <c r="B46" s="158"/>
      <c r="C46" s="158"/>
      <c r="D46" s="212"/>
      <c r="E46" s="212"/>
      <c r="F46" s="212"/>
      <c r="G46" s="212">
        <v>0</v>
      </c>
    </row>
    <row r="47" spans="1:7" ht="12.75">
      <c r="A47" s="158">
        <v>3</v>
      </c>
      <c r="B47" s="158"/>
      <c r="C47" s="158"/>
      <c r="D47" s="212"/>
      <c r="E47" s="212"/>
      <c r="F47" s="212"/>
      <c r="G47" s="212">
        <v>0</v>
      </c>
    </row>
    <row r="48" spans="1:7" ht="12.75">
      <c r="A48" s="158">
        <v>4</v>
      </c>
      <c r="B48" s="158"/>
      <c r="C48" s="158"/>
      <c r="D48" s="212"/>
      <c r="E48" s="212"/>
      <c r="F48" s="212"/>
      <c r="G48" s="212">
        <v>0</v>
      </c>
    </row>
    <row r="49" spans="1:10" ht="12.75">
      <c r="A49" s="158"/>
      <c r="B49" s="158" t="s">
        <v>560</v>
      </c>
      <c r="C49" s="158"/>
      <c r="D49" s="212">
        <v>20180441.583333336</v>
      </c>
      <c r="E49" s="212">
        <v>0</v>
      </c>
      <c r="F49" s="212">
        <v>0</v>
      </c>
      <c r="G49" s="212">
        <v>20180441.583333336</v>
      </c>
      <c r="I49" s="383"/>
      <c r="J49" s="213"/>
    </row>
    <row r="50" spans="6:10" ht="12.75">
      <c r="F50" s="213"/>
      <c r="G50" s="213"/>
      <c r="J50" s="213"/>
    </row>
    <row r="51" spans="4:9" ht="12.75">
      <c r="D51" s="213"/>
      <c r="G51" s="213">
        <f>G49-Aktivet!F36</f>
        <v>-6</v>
      </c>
      <c r="I51" s="383"/>
    </row>
    <row r="52" spans="4:9" ht="12.75">
      <c r="D52" s="213"/>
      <c r="G52" s="213"/>
      <c r="I52" s="213"/>
    </row>
    <row r="53" ht="12.75">
      <c r="E53" t="s">
        <v>564</v>
      </c>
    </row>
    <row r="54" ht="12.75">
      <c r="E54" t="s">
        <v>565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7109375" style="0" customWidth="1"/>
    <col min="2" max="2" width="19.57421875" style="0" customWidth="1"/>
    <col min="3" max="3" width="15.140625" style="0" customWidth="1"/>
    <col min="4" max="4" width="12.421875" style="0" customWidth="1"/>
    <col min="5" max="5" width="10.8515625" style="0" customWidth="1"/>
    <col min="6" max="6" width="12.7109375" style="0" customWidth="1"/>
    <col min="7" max="7" width="10.8515625" style="0" customWidth="1"/>
    <col min="8" max="8" width="13.140625" style="0" customWidth="1"/>
  </cols>
  <sheetData>
    <row r="1" spans="2:3" s="126" customFormat="1" ht="18.75" customHeight="1">
      <c r="B1" s="529" t="s">
        <v>303</v>
      </c>
      <c r="C1" s="529"/>
    </row>
    <row r="2" spans="1:3" s="126" customFormat="1" ht="18.75">
      <c r="A2" s="528"/>
      <c r="B2" s="528"/>
      <c r="C2" s="528"/>
    </row>
    <row r="3" s="127" customFormat="1" ht="18.75">
      <c r="C3" s="128" t="s">
        <v>482</v>
      </c>
    </row>
    <row r="6" spans="1:8" s="330" customFormat="1" ht="38.25">
      <c r="A6" s="329" t="s">
        <v>332</v>
      </c>
      <c r="B6" s="329" t="s">
        <v>333</v>
      </c>
      <c r="C6" s="329" t="s">
        <v>485</v>
      </c>
      <c r="D6" s="329" t="s">
        <v>483</v>
      </c>
      <c r="E6" s="329" t="s">
        <v>486</v>
      </c>
      <c r="F6" s="329" t="s">
        <v>334</v>
      </c>
      <c r="G6" s="329" t="s">
        <v>484</v>
      </c>
      <c r="H6" s="329" t="s">
        <v>487</v>
      </c>
    </row>
    <row r="7" spans="1:8" ht="12.75">
      <c r="A7" s="158"/>
      <c r="B7" s="158"/>
      <c r="C7" s="158"/>
      <c r="D7" s="158"/>
      <c r="E7" s="158"/>
      <c r="F7" s="158"/>
      <c r="G7" s="158"/>
      <c r="H7" s="158"/>
    </row>
    <row r="8" spans="1:8" ht="12.75">
      <c r="A8" s="158"/>
      <c r="B8" s="158"/>
      <c r="C8" s="158"/>
      <c r="D8" s="158"/>
      <c r="E8" s="158"/>
      <c r="F8" s="158"/>
      <c r="G8" s="158"/>
      <c r="H8" s="158"/>
    </row>
    <row r="9" spans="1:8" ht="12.75">
      <c r="A9" s="158">
        <v>1</v>
      </c>
      <c r="B9" s="158" t="s">
        <v>335</v>
      </c>
      <c r="C9" s="212">
        <f>'[5]AMORTIZIMI'!$N$49</f>
        <v>584000</v>
      </c>
      <c r="D9" s="212"/>
      <c r="E9" s="212"/>
      <c r="F9" s="212">
        <f>'[5]AMORTIZIMI'!$Q$49</f>
        <v>29200</v>
      </c>
      <c r="G9" s="212">
        <f>'[5]AMORTIZIMI'!$R$49</f>
        <v>745200</v>
      </c>
      <c r="H9" s="212">
        <f>'[5]AMORTIZIMI'!$S$49</f>
        <v>554800</v>
      </c>
    </row>
    <row r="10" spans="1:8" ht="12.75">
      <c r="A10" s="158"/>
      <c r="B10" s="158"/>
      <c r="C10" s="212"/>
      <c r="D10" s="212"/>
      <c r="E10" s="212"/>
      <c r="F10" s="212"/>
      <c r="G10" s="212"/>
      <c r="H10" s="212"/>
    </row>
    <row r="11" spans="1:8" ht="12.75">
      <c r="A11" s="158">
        <v>2</v>
      </c>
      <c r="B11" s="158" t="s">
        <v>336</v>
      </c>
      <c r="C11" s="212">
        <f>'[5]AMORTIZIMI'!$N$51</f>
        <v>15468432</v>
      </c>
      <c r="D11" s="212">
        <f>'[5]AMORTIZIMI'!$P$51</f>
        <v>1994760</v>
      </c>
      <c r="E11" s="212">
        <f>'[5]AMORTIZIMI'!$O$51</f>
        <v>1087241</v>
      </c>
      <c r="F11" s="212">
        <f>'[5]AMORTIZIMI'!$Q$51</f>
        <v>3184290.0166666666</v>
      </c>
      <c r="G11" s="212">
        <f>'[5]AMORTIZIMI'!$R$51</f>
        <v>11226542.016666666</v>
      </c>
      <c r="H11" s="212">
        <f>'[5]AMORTIZIMI'!$S$51</f>
        <v>12274265.983333334</v>
      </c>
    </row>
    <row r="12" spans="1:8" ht="12.75">
      <c r="A12" s="158"/>
      <c r="B12" s="158"/>
      <c r="C12" s="212"/>
      <c r="D12" s="212"/>
      <c r="E12" s="212"/>
      <c r="F12" s="212"/>
      <c r="G12" s="212"/>
      <c r="H12" s="212"/>
    </row>
    <row r="13" spans="1:8" ht="12.75">
      <c r="A13" s="158">
        <v>3</v>
      </c>
      <c r="B13" s="158" t="s">
        <v>337</v>
      </c>
      <c r="C13" s="212">
        <f>'[5]AMORTIZIMI'!$N$53</f>
        <v>8809600</v>
      </c>
      <c r="D13" s="212"/>
      <c r="E13" s="212"/>
      <c r="F13" s="212">
        <f>'[5]AMORTIZIMI'!$Q$53</f>
        <v>1761921.2000000002</v>
      </c>
      <c r="G13" s="212">
        <f>'[5]AMORTIZIMI'!$R$53</f>
        <v>8592340.2</v>
      </c>
      <c r="H13" s="212">
        <f>'[5]AMORTIZIMI'!$S$53</f>
        <v>7047678.8</v>
      </c>
    </row>
    <row r="14" spans="1:8" ht="12.75">
      <c r="A14" s="158"/>
      <c r="B14" s="158"/>
      <c r="C14" s="212"/>
      <c r="D14" s="212"/>
      <c r="E14" s="212"/>
      <c r="F14" s="212"/>
      <c r="G14" s="212"/>
      <c r="H14" s="212"/>
    </row>
    <row r="15" spans="1:8" ht="12.75">
      <c r="A15" s="158">
        <v>4</v>
      </c>
      <c r="B15" s="158" t="s">
        <v>338</v>
      </c>
      <c r="C15" s="212">
        <f>'[5]AMORTIZIMI'!$N$55</f>
        <v>379621</v>
      </c>
      <c r="D15" s="212"/>
      <c r="E15" s="212"/>
      <c r="F15" s="212">
        <f>'[5]AMORTIZIMI'!$Q$55</f>
        <v>75924.2</v>
      </c>
      <c r="G15" s="212">
        <f>'[5]AMORTIZIMI'!$R$55</f>
        <v>1568196.2</v>
      </c>
      <c r="H15" s="212">
        <f>'[5]AMORTIZIMI'!$S$55</f>
        <v>303696.8</v>
      </c>
    </row>
    <row r="16" spans="1:8" ht="12.75">
      <c r="A16" s="158"/>
      <c r="B16" s="158"/>
      <c r="C16" s="212"/>
      <c r="D16" s="212"/>
      <c r="E16" s="212"/>
      <c r="F16" s="212"/>
      <c r="G16" s="212"/>
      <c r="H16" s="212"/>
    </row>
    <row r="17" spans="1:8" ht="12.75">
      <c r="A17" s="158"/>
      <c r="B17" s="158"/>
      <c r="C17" s="212"/>
      <c r="D17" s="212"/>
      <c r="E17" s="212"/>
      <c r="F17" s="212"/>
      <c r="G17" s="212"/>
      <c r="H17" s="212"/>
    </row>
    <row r="18" spans="1:8" s="332" customFormat="1" ht="12.75">
      <c r="A18" s="331"/>
      <c r="B18" s="331"/>
      <c r="C18" s="331">
        <f aca="true" t="shared" si="0" ref="C18:H18">SUM(C9:C17)</f>
        <v>25241653</v>
      </c>
      <c r="D18" s="331">
        <f t="shared" si="0"/>
        <v>1994760</v>
      </c>
      <c r="E18" s="331">
        <f t="shared" si="0"/>
        <v>1087241</v>
      </c>
      <c r="F18" s="331">
        <f t="shared" si="0"/>
        <v>5051335.416666667</v>
      </c>
      <c r="G18" s="331">
        <f t="shared" si="0"/>
        <v>22132278.416666664</v>
      </c>
      <c r="H18" s="331">
        <f t="shared" si="0"/>
        <v>20180441.583333336</v>
      </c>
    </row>
    <row r="22" spans="2:8" ht="15.75">
      <c r="B22" s="220"/>
      <c r="C22" s="220"/>
      <c r="D22" s="220"/>
      <c r="E22" s="220"/>
      <c r="F22" s="220"/>
      <c r="G22" s="220"/>
      <c r="H22" s="220"/>
    </row>
    <row r="23" spans="2:8" ht="15.75">
      <c r="B23" s="220"/>
      <c r="C23" s="220"/>
      <c r="D23" s="220"/>
      <c r="E23" s="220"/>
      <c r="F23" s="220"/>
      <c r="G23" s="220"/>
      <c r="H23" s="220"/>
    </row>
    <row r="24" spans="2:8" ht="15.75">
      <c r="B24" s="220"/>
      <c r="C24" s="220"/>
      <c r="D24" s="220"/>
      <c r="E24" s="220"/>
      <c r="F24" s="220"/>
      <c r="G24" s="220"/>
      <c r="H24" s="220"/>
    </row>
    <row r="31" spans="2:4" ht="12.75">
      <c r="B31" s="213"/>
      <c r="D31" s="213"/>
    </row>
    <row r="32" ht="12.75">
      <c r="D32" s="213"/>
    </row>
    <row r="33" spans="2:4" ht="12.75">
      <c r="B33" s="213"/>
      <c r="C33" s="213"/>
      <c r="D33" s="213"/>
    </row>
    <row r="34" ht="12.75">
      <c r="D34" s="213"/>
    </row>
    <row r="35" spans="2:4" ht="12.75">
      <c r="B35" s="213"/>
      <c r="D35" s="213"/>
    </row>
    <row r="36" ht="12.75">
      <c r="D36" s="213"/>
    </row>
    <row r="37" spans="2:4" ht="12.75">
      <c r="B37" s="213"/>
      <c r="D37" s="213"/>
    </row>
    <row r="39" spans="2:4" ht="12.75">
      <c r="B39" s="213"/>
      <c r="C39" s="213"/>
      <c r="D39" s="213"/>
    </row>
  </sheetData>
  <sheetProtection/>
  <mergeCells count="2">
    <mergeCell ref="A2:C2"/>
    <mergeCell ref="B1:C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5.28125" style="220" customWidth="1"/>
    <col min="2" max="2" width="18.8515625" style="220" customWidth="1"/>
    <col min="3" max="3" width="8.140625" style="220" customWidth="1"/>
    <col min="4" max="4" width="11.57421875" style="220" customWidth="1"/>
    <col min="5" max="5" width="12.7109375" style="220" customWidth="1"/>
    <col min="6" max="6" width="14.57421875" style="220" customWidth="1"/>
    <col min="7" max="7" width="17.28125" style="220" customWidth="1"/>
    <col min="8" max="16384" width="9.140625" style="220" customWidth="1"/>
  </cols>
  <sheetData>
    <row r="1" s="224" customFormat="1" ht="18" customHeight="1">
      <c r="A1" s="224" t="str">
        <f>Aktivet!A2</f>
        <v>Shoqeria '' ELIRA ''  NIPTI J63423410S</v>
      </c>
    </row>
    <row r="2" ht="18" customHeight="1"/>
    <row r="3" ht="18" customHeight="1">
      <c r="A3" s="220" t="s">
        <v>301</v>
      </c>
    </row>
    <row r="4" spans="1:7" ht="18" customHeight="1">
      <c r="A4" s="530" t="s">
        <v>423</v>
      </c>
      <c r="B4" s="531"/>
      <c r="C4" s="531"/>
      <c r="D4" s="531"/>
      <c r="E4" s="531"/>
      <c r="F4" s="531"/>
      <c r="G4" s="531"/>
    </row>
    <row r="5" ht="18" customHeight="1"/>
    <row r="6" spans="1:7" s="221" customFormat="1" ht="18" customHeight="1">
      <c r="A6" s="532" t="s">
        <v>10</v>
      </c>
      <c r="B6" s="532" t="s">
        <v>299</v>
      </c>
      <c r="C6" s="532" t="s">
        <v>300</v>
      </c>
      <c r="D6" s="532" t="s">
        <v>209</v>
      </c>
      <c r="E6" s="532" t="s">
        <v>302</v>
      </c>
      <c r="F6" s="532" t="s">
        <v>210</v>
      </c>
      <c r="G6" s="532" t="s">
        <v>277</v>
      </c>
    </row>
    <row r="7" spans="1:7" s="221" customFormat="1" ht="18" customHeight="1">
      <c r="A7" s="533"/>
      <c r="B7" s="533"/>
      <c r="C7" s="533"/>
      <c r="D7" s="533"/>
      <c r="E7" s="533"/>
      <c r="F7" s="533"/>
      <c r="G7" s="533"/>
    </row>
    <row r="8" spans="1:7" ht="18" customHeight="1">
      <c r="A8" s="315">
        <v>1</v>
      </c>
      <c r="B8" s="316" t="s">
        <v>315</v>
      </c>
      <c r="C8" s="316" t="s">
        <v>314</v>
      </c>
      <c r="D8" s="316">
        <v>18000</v>
      </c>
      <c r="E8" s="316">
        <v>459</v>
      </c>
      <c r="F8" s="222">
        <f>D8*E8</f>
        <v>8262000</v>
      </c>
      <c r="G8" s="219"/>
    </row>
    <row r="9" spans="1:7" ht="18" customHeight="1">
      <c r="A9" s="315">
        <v>2</v>
      </c>
      <c r="B9" s="316" t="s">
        <v>316</v>
      </c>
      <c r="C9" s="316" t="s">
        <v>325</v>
      </c>
      <c r="D9" s="316">
        <v>5000</v>
      </c>
      <c r="E9" s="316">
        <v>227</v>
      </c>
      <c r="F9" s="222">
        <f aca="true" t="shared" si="0" ref="F9:F25">D9*E9</f>
        <v>1135000</v>
      </c>
      <c r="G9" s="219"/>
    </row>
    <row r="10" spans="1:7" ht="18" customHeight="1">
      <c r="A10" s="315">
        <v>3</v>
      </c>
      <c r="B10" s="316" t="str">
        <f>'[6]PRILL'!$F$31</f>
        <v>hekur</v>
      </c>
      <c r="C10" s="316" t="s">
        <v>314</v>
      </c>
      <c r="D10" s="316">
        <v>8000</v>
      </c>
      <c r="E10" s="316">
        <f>'[6]PRILL'!$I$31</f>
        <v>73</v>
      </c>
      <c r="F10" s="222">
        <f t="shared" si="0"/>
        <v>584000</v>
      </c>
      <c r="G10" s="219"/>
    </row>
    <row r="11" spans="1:7" ht="18" customHeight="1">
      <c r="A11" s="315">
        <v>4</v>
      </c>
      <c r="B11" s="317" t="s">
        <v>424</v>
      </c>
      <c r="C11" s="318" t="s">
        <v>304</v>
      </c>
      <c r="D11" s="318">
        <v>168</v>
      </c>
      <c r="E11" s="318">
        <v>432</v>
      </c>
      <c r="F11" s="222">
        <f t="shared" si="0"/>
        <v>72576</v>
      </c>
      <c r="G11" s="219"/>
    </row>
    <row r="12" spans="1:7" ht="18" customHeight="1">
      <c r="A12" s="315">
        <v>5</v>
      </c>
      <c r="B12" s="317" t="s">
        <v>425</v>
      </c>
      <c r="C12" s="318" t="s">
        <v>304</v>
      </c>
      <c r="D12" s="318">
        <v>716</v>
      </c>
      <c r="E12" s="318">
        <v>188</v>
      </c>
      <c r="F12" s="222">
        <f t="shared" si="0"/>
        <v>134608</v>
      </c>
      <c r="G12" s="219"/>
    </row>
    <row r="13" spans="1:7" ht="18" customHeight="1">
      <c r="A13" s="315">
        <v>6</v>
      </c>
      <c r="B13" s="317" t="s">
        <v>426</v>
      </c>
      <c r="C13" s="318" t="s">
        <v>304</v>
      </c>
      <c r="D13" s="318">
        <v>625</v>
      </c>
      <c r="E13" s="318">
        <v>40</v>
      </c>
      <c r="F13" s="222">
        <f t="shared" si="0"/>
        <v>25000</v>
      </c>
      <c r="G13" s="219"/>
    </row>
    <row r="14" spans="1:7" ht="18" customHeight="1">
      <c r="A14" s="315">
        <v>7</v>
      </c>
      <c r="B14" s="317" t="s">
        <v>427</v>
      </c>
      <c r="C14" s="318" t="s">
        <v>304</v>
      </c>
      <c r="D14" s="318">
        <v>123</v>
      </c>
      <c r="E14" s="318">
        <v>31</v>
      </c>
      <c r="F14" s="222">
        <f t="shared" si="0"/>
        <v>3813</v>
      </c>
      <c r="G14" s="219"/>
    </row>
    <row r="15" spans="1:7" ht="18" customHeight="1">
      <c r="A15" s="315">
        <v>8</v>
      </c>
      <c r="B15" s="317" t="s">
        <v>428</v>
      </c>
      <c r="C15" s="318" t="s">
        <v>304</v>
      </c>
      <c r="D15" s="318">
        <v>62</v>
      </c>
      <c r="E15" s="318">
        <v>1321</v>
      </c>
      <c r="F15" s="222">
        <f t="shared" si="0"/>
        <v>81902</v>
      </c>
      <c r="G15" s="219"/>
    </row>
    <row r="16" spans="1:7" ht="18" customHeight="1">
      <c r="A16" s="315">
        <v>9</v>
      </c>
      <c r="B16" s="317" t="s">
        <v>429</v>
      </c>
      <c r="C16" s="318" t="s">
        <v>304</v>
      </c>
      <c r="D16" s="318">
        <v>60</v>
      </c>
      <c r="E16" s="318">
        <v>1214</v>
      </c>
      <c r="F16" s="222">
        <f t="shared" si="0"/>
        <v>72840</v>
      </c>
      <c r="G16" s="219"/>
    </row>
    <row r="17" spans="1:7" ht="18" customHeight="1">
      <c r="A17" s="315">
        <v>10</v>
      </c>
      <c r="B17" s="317" t="str">
        <f>'[5]INVENTARI'!$B$35</f>
        <v>kol</v>
      </c>
      <c r="C17" s="318" t="s">
        <v>304</v>
      </c>
      <c r="D17" s="318">
        <v>55</v>
      </c>
      <c r="E17" s="318">
        <v>791</v>
      </c>
      <c r="F17" s="222">
        <f t="shared" si="0"/>
        <v>43505</v>
      </c>
      <c r="G17" s="219"/>
    </row>
    <row r="18" spans="1:7" ht="18" customHeight="1">
      <c r="A18" s="315">
        <v>11</v>
      </c>
      <c r="B18" s="317" t="s">
        <v>430</v>
      </c>
      <c r="C18" s="318" t="s">
        <v>304</v>
      </c>
      <c r="D18" s="318">
        <v>400</v>
      </c>
      <c r="E18" s="318">
        <v>107</v>
      </c>
      <c r="F18" s="222">
        <f t="shared" si="0"/>
        <v>42800</v>
      </c>
      <c r="G18" s="219"/>
    </row>
    <row r="19" spans="1:7" ht="18" customHeight="1">
      <c r="A19" s="315">
        <v>12</v>
      </c>
      <c r="B19" s="317" t="s">
        <v>431</v>
      </c>
      <c r="C19" s="318" t="s">
        <v>314</v>
      </c>
      <c r="D19" s="318">
        <v>200</v>
      </c>
      <c r="E19" s="318">
        <v>156</v>
      </c>
      <c r="F19" s="222">
        <f t="shared" si="0"/>
        <v>31200</v>
      </c>
      <c r="G19" s="219"/>
    </row>
    <row r="20" spans="1:7" ht="18" customHeight="1">
      <c r="A20" s="315">
        <v>13</v>
      </c>
      <c r="B20" s="317" t="s">
        <v>432</v>
      </c>
      <c r="C20" s="318" t="s">
        <v>304</v>
      </c>
      <c r="D20" s="318">
        <v>200</v>
      </c>
      <c r="E20" s="318">
        <v>156</v>
      </c>
      <c r="F20" s="222">
        <f t="shared" si="0"/>
        <v>31200</v>
      </c>
      <c r="G20" s="219"/>
    </row>
    <row r="21" spans="1:7" ht="18" customHeight="1">
      <c r="A21" s="315">
        <v>14</v>
      </c>
      <c r="B21" s="317" t="s">
        <v>433</v>
      </c>
      <c r="C21" s="318" t="s">
        <v>304</v>
      </c>
      <c r="D21" s="318">
        <v>140</v>
      </c>
      <c r="E21" s="318">
        <v>984</v>
      </c>
      <c r="F21" s="222">
        <f t="shared" si="0"/>
        <v>137760</v>
      </c>
      <c r="G21" s="219"/>
    </row>
    <row r="22" spans="1:7" ht="18" customHeight="1">
      <c r="A22" s="315">
        <v>15</v>
      </c>
      <c r="B22" s="317" t="s">
        <v>434</v>
      </c>
      <c r="C22" s="318" t="s">
        <v>304</v>
      </c>
      <c r="D22" s="318">
        <v>800</v>
      </c>
      <c r="E22" s="318">
        <v>77</v>
      </c>
      <c r="F22" s="222">
        <f t="shared" si="0"/>
        <v>61600</v>
      </c>
      <c r="G22" s="219"/>
    </row>
    <row r="23" spans="1:7" ht="18" customHeight="1">
      <c r="A23" s="315">
        <v>16</v>
      </c>
      <c r="B23" s="317" t="s">
        <v>435</v>
      </c>
      <c r="C23" s="318" t="s">
        <v>304</v>
      </c>
      <c r="D23" s="318">
        <v>280</v>
      </c>
      <c r="E23" s="318">
        <v>174</v>
      </c>
      <c r="F23" s="222">
        <f t="shared" si="0"/>
        <v>48720</v>
      </c>
      <c r="G23" s="219"/>
    </row>
    <row r="24" spans="1:7" ht="18" customHeight="1">
      <c r="A24" s="315">
        <v>17</v>
      </c>
      <c r="B24" s="317" t="s">
        <v>436</v>
      </c>
      <c r="C24" s="318" t="s">
        <v>304</v>
      </c>
      <c r="D24" s="318">
        <v>200</v>
      </c>
      <c r="E24" s="318">
        <v>414</v>
      </c>
      <c r="F24" s="222">
        <f t="shared" si="0"/>
        <v>82800</v>
      </c>
      <c r="G24" s="219"/>
    </row>
    <row r="25" spans="1:7" ht="18" customHeight="1">
      <c r="A25" s="315">
        <v>18</v>
      </c>
      <c r="B25" s="317" t="s">
        <v>437</v>
      </c>
      <c r="C25" s="318" t="s">
        <v>304</v>
      </c>
      <c r="D25" s="318">
        <v>500</v>
      </c>
      <c r="E25" s="318">
        <v>86</v>
      </c>
      <c r="F25" s="222">
        <f t="shared" si="0"/>
        <v>43000</v>
      </c>
      <c r="G25" s="219"/>
    </row>
    <row r="26" spans="1:7" ht="18" customHeight="1">
      <c r="A26" s="219"/>
      <c r="B26" s="219"/>
      <c r="C26" s="219"/>
      <c r="D26" s="219"/>
      <c r="E26" s="219"/>
      <c r="F26" s="219"/>
      <c r="G26" s="219"/>
    </row>
    <row r="27" spans="1:7" ht="18" customHeight="1">
      <c r="A27" s="219"/>
      <c r="B27" s="219"/>
      <c r="C27" s="219"/>
      <c r="D27" s="219"/>
      <c r="E27" s="219"/>
      <c r="F27" s="223">
        <f>SUM(F8:F26)</f>
        <v>10894324</v>
      </c>
      <c r="G27" s="219"/>
    </row>
    <row r="28" ht="18" customHeight="1"/>
    <row r="29" ht="18" customHeight="1"/>
    <row r="30" ht="18" customHeight="1"/>
    <row r="31" ht="18" customHeight="1"/>
    <row r="32" ht="18" customHeight="1"/>
  </sheetData>
  <sheetProtection/>
  <mergeCells count="8">
    <mergeCell ref="A4:G4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5.57421875" style="337" customWidth="1"/>
    <col min="2" max="2" width="24.00390625" style="337" customWidth="1"/>
    <col min="3" max="3" width="9.8515625" style="337" customWidth="1"/>
    <col min="4" max="4" width="8.140625" style="337" customWidth="1"/>
    <col min="5" max="5" width="15.00390625" style="337" customWidth="1"/>
    <col min="6" max="6" width="17.00390625" style="337" customWidth="1"/>
    <col min="7" max="7" width="14.7109375" style="337" customWidth="1"/>
    <col min="8" max="8" width="11.28125" style="337" customWidth="1"/>
    <col min="9" max="9" width="15.57421875" style="337" bestFit="1" customWidth="1"/>
    <col min="10" max="10" width="12.7109375" style="337" customWidth="1"/>
    <col min="11" max="11" width="6.421875" style="337" customWidth="1"/>
    <col min="12" max="12" width="21.8515625" style="337" customWidth="1"/>
    <col min="13" max="13" width="10.28125" style="337" customWidth="1"/>
    <col min="14" max="14" width="9.140625" style="337" customWidth="1"/>
    <col min="15" max="15" width="12.7109375" style="337" customWidth="1"/>
    <col min="16" max="16" width="13.00390625" style="337" customWidth="1"/>
    <col min="17" max="17" width="12.57421875" style="337" customWidth="1"/>
    <col min="18" max="16384" width="9.140625" style="337" customWidth="1"/>
  </cols>
  <sheetData>
    <row r="1" spans="1:8" ht="20.25">
      <c r="A1" s="334"/>
      <c r="B1" s="335" t="s">
        <v>498</v>
      </c>
      <c r="C1" s="336"/>
      <c r="D1" s="336"/>
      <c r="E1" s="336"/>
      <c r="F1" s="336"/>
      <c r="G1" s="334"/>
      <c r="H1" s="334"/>
    </row>
    <row r="2" spans="1:8" ht="20.25">
      <c r="A2" s="334"/>
      <c r="B2" s="335" t="s">
        <v>545</v>
      </c>
      <c r="C2" s="336"/>
      <c r="D2" s="336"/>
      <c r="E2" s="336"/>
      <c r="F2" s="336"/>
      <c r="G2" s="334"/>
      <c r="H2" s="334"/>
    </row>
    <row r="3" spans="1:8" ht="20.25">
      <c r="A3" s="334"/>
      <c r="B3" s="336"/>
      <c r="C3" s="335" t="s">
        <v>499</v>
      </c>
      <c r="D3" s="336"/>
      <c r="E3" s="336"/>
      <c r="F3" s="336"/>
      <c r="G3" s="334"/>
      <c r="H3" s="334"/>
    </row>
    <row r="4" spans="1:8" ht="15">
      <c r="A4" s="334"/>
      <c r="B4" s="334"/>
      <c r="C4" s="334"/>
      <c r="D4" s="334"/>
      <c r="E4" s="334"/>
      <c r="F4" s="334"/>
      <c r="G4" s="334"/>
      <c r="H4" s="334"/>
    </row>
    <row r="5" spans="1:8" ht="15">
      <c r="A5" s="350" t="s">
        <v>332</v>
      </c>
      <c r="B5" s="350" t="s">
        <v>333</v>
      </c>
      <c r="C5" s="350" t="s">
        <v>500</v>
      </c>
      <c r="D5" s="351" t="s">
        <v>501</v>
      </c>
      <c r="E5" s="351" t="s">
        <v>502</v>
      </c>
      <c r="F5" s="351" t="s">
        <v>503</v>
      </c>
      <c r="G5" s="351" t="s">
        <v>504</v>
      </c>
      <c r="H5" s="351" t="s">
        <v>505</v>
      </c>
    </row>
    <row r="6" spans="1:8" ht="16.5">
      <c r="A6" s="352">
        <v>1</v>
      </c>
      <c r="B6" s="338" t="s">
        <v>506</v>
      </c>
      <c r="C6" s="339" t="s">
        <v>304</v>
      </c>
      <c r="D6" s="338">
        <v>1</v>
      </c>
      <c r="E6" s="340">
        <v>1200000</v>
      </c>
      <c r="F6" s="340">
        <f aca="true" t="shared" si="0" ref="F6:F21">D6*E6</f>
        <v>1200000</v>
      </c>
      <c r="G6" s="340" t="s">
        <v>507</v>
      </c>
      <c r="H6" s="338"/>
    </row>
    <row r="7" spans="1:8" ht="16.5">
      <c r="A7" s="352">
        <v>2</v>
      </c>
      <c r="B7" s="338" t="s">
        <v>508</v>
      </c>
      <c r="C7" s="339" t="s">
        <v>304</v>
      </c>
      <c r="D7" s="338">
        <v>1</v>
      </c>
      <c r="E7" s="340">
        <v>900000</v>
      </c>
      <c r="F7" s="340">
        <f t="shared" si="0"/>
        <v>900000</v>
      </c>
      <c r="G7" s="340" t="s">
        <v>509</v>
      </c>
      <c r="H7" s="338"/>
    </row>
    <row r="8" spans="1:8" ht="16.5">
      <c r="A8" s="352">
        <v>3</v>
      </c>
      <c r="B8" s="338" t="s">
        <v>510</v>
      </c>
      <c r="C8" s="339" t="s">
        <v>304</v>
      </c>
      <c r="D8" s="338">
        <v>1</v>
      </c>
      <c r="E8" s="340">
        <v>900000</v>
      </c>
      <c r="F8" s="340">
        <f t="shared" si="0"/>
        <v>900000</v>
      </c>
      <c r="G8" s="340" t="s">
        <v>511</v>
      </c>
      <c r="H8" s="338"/>
    </row>
    <row r="9" spans="1:10" ht="16.5">
      <c r="A9" s="352">
        <v>4</v>
      </c>
      <c r="B9" s="338" t="s">
        <v>512</v>
      </c>
      <c r="C9" s="339" t="s">
        <v>304</v>
      </c>
      <c r="D9" s="338">
        <v>1</v>
      </c>
      <c r="E9" s="340">
        <v>3250000</v>
      </c>
      <c r="F9" s="340">
        <f t="shared" si="0"/>
        <v>3250000</v>
      </c>
      <c r="G9" s="340" t="s">
        <v>513</v>
      </c>
      <c r="H9" s="338"/>
      <c r="J9" s="341"/>
    </row>
    <row r="10" spans="1:8" ht="16.5">
      <c r="A10" s="352">
        <v>5</v>
      </c>
      <c r="B10" s="338" t="s">
        <v>514</v>
      </c>
      <c r="C10" s="339" t="s">
        <v>304</v>
      </c>
      <c r="D10" s="338">
        <v>1</v>
      </c>
      <c r="E10" s="340">
        <v>300000</v>
      </c>
      <c r="F10" s="340">
        <f t="shared" si="0"/>
        <v>300000</v>
      </c>
      <c r="G10" s="340"/>
      <c r="H10" s="338"/>
    </row>
    <row r="11" spans="1:10" ht="16.5">
      <c r="A11" s="352">
        <v>6</v>
      </c>
      <c r="B11" s="338" t="s">
        <v>515</v>
      </c>
      <c r="C11" s="339" t="s">
        <v>304</v>
      </c>
      <c r="D11" s="338">
        <v>1</v>
      </c>
      <c r="E11" s="340">
        <v>500000</v>
      </c>
      <c r="F11" s="340">
        <f t="shared" si="0"/>
        <v>500000</v>
      </c>
      <c r="G11" s="340"/>
      <c r="H11" s="338"/>
      <c r="J11" s="341"/>
    </row>
    <row r="12" spans="1:8" ht="16.5">
      <c r="A12" s="352">
        <v>7</v>
      </c>
      <c r="B12" s="338" t="s">
        <v>508</v>
      </c>
      <c r="C12" s="339" t="s">
        <v>304</v>
      </c>
      <c r="D12" s="338">
        <v>1</v>
      </c>
      <c r="E12" s="340">
        <v>900000</v>
      </c>
      <c r="F12" s="340">
        <f t="shared" si="0"/>
        <v>900000</v>
      </c>
      <c r="G12" s="340" t="s">
        <v>516</v>
      </c>
      <c r="H12" s="338"/>
    </row>
    <row r="13" spans="1:8" ht="16.5">
      <c r="A13" s="352">
        <v>8</v>
      </c>
      <c r="B13" s="338" t="s">
        <v>517</v>
      </c>
      <c r="C13" s="339" t="s">
        <v>304</v>
      </c>
      <c r="D13" s="338">
        <v>1</v>
      </c>
      <c r="E13" s="340">
        <v>4100000</v>
      </c>
      <c r="F13" s="340">
        <f t="shared" si="0"/>
        <v>4100000</v>
      </c>
      <c r="G13" s="340"/>
      <c r="H13" s="338"/>
    </row>
    <row r="14" spans="1:8" ht="16.5">
      <c r="A14" s="352">
        <v>10</v>
      </c>
      <c r="B14" s="338" t="s">
        <v>518</v>
      </c>
      <c r="C14" s="339" t="s">
        <v>304</v>
      </c>
      <c r="D14" s="338">
        <v>1</v>
      </c>
      <c r="E14" s="355">
        <v>1595000</v>
      </c>
      <c r="F14" s="340">
        <f t="shared" si="0"/>
        <v>1595000</v>
      </c>
      <c r="G14" s="340"/>
      <c r="H14" s="338"/>
    </row>
    <row r="15" spans="1:8" ht="16.5">
      <c r="A15" s="352">
        <v>11</v>
      </c>
      <c r="B15" s="356" t="s">
        <v>519</v>
      </c>
      <c r="C15" s="339" t="s">
        <v>304</v>
      </c>
      <c r="D15" s="338">
        <v>1</v>
      </c>
      <c r="E15" s="355">
        <f>'[9]GUSHT 07'!$J$25</f>
        <v>40000</v>
      </c>
      <c r="F15" s="340">
        <f t="shared" si="0"/>
        <v>40000</v>
      </c>
      <c r="G15" s="340"/>
      <c r="H15" s="338"/>
    </row>
    <row r="16" spans="1:8" ht="16.5">
      <c r="A16" s="352">
        <v>12</v>
      </c>
      <c r="B16" s="356" t="s">
        <v>520</v>
      </c>
      <c r="C16" s="339" t="s">
        <v>304</v>
      </c>
      <c r="D16" s="338">
        <v>1</v>
      </c>
      <c r="E16" s="355">
        <f>'[9]GUSHT 07'!$J$26</f>
        <v>12000</v>
      </c>
      <c r="F16" s="340">
        <f t="shared" si="0"/>
        <v>12000</v>
      </c>
      <c r="G16" s="340"/>
      <c r="H16" s="338"/>
    </row>
    <row r="17" spans="1:8" ht="16.5">
      <c r="A17" s="352">
        <v>13</v>
      </c>
      <c r="B17" s="356" t="s">
        <v>521</v>
      </c>
      <c r="C17" s="339" t="s">
        <v>304</v>
      </c>
      <c r="D17" s="338">
        <v>1</v>
      </c>
      <c r="E17" s="355">
        <f>'[9]GUSHT 07'!$J$27</f>
        <v>8000</v>
      </c>
      <c r="F17" s="340">
        <f t="shared" si="0"/>
        <v>8000</v>
      </c>
      <c r="G17" s="340"/>
      <c r="H17" s="338"/>
    </row>
    <row r="18" spans="1:9" ht="16.5">
      <c r="A18" s="352">
        <v>14</v>
      </c>
      <c r="B18" s="356" t="s">
        <v>522</v>
      </c>
      <c r="C18" s="339" t="s">
        <v>304</v>
      </c>
      <c r="D18" s="338">
        <v>1</v>
      </c>
      <c r="E18" s="355">
        <v>310000</v>
      </c>
      <c r="F18" s="340">
        <f t="shared" si="0"/>
        <v>310000</v>
      </c>
      <c r="G18" s="340"/>
      <c r="H18" s="338"/>
      <c r="I18" s="341"/>
    </row>
    <row r="19" spans="1:9" ht="16.5">
      <c r="A19" s="352">
        <v>15</v>
      </c>
      <c r="B19" s="356" t="s">
        <v>523</v>
      </c>
      <c r="C19" s="339" t="s">
        <v>304</v>
      </c>
      <c r="D19" s="338">
        <v>1</v>
      </c>
      <c r="E19" s="355">
        <f>'[9]GUSHT 07'!$J$35</f>
        <v>19000</v>
      </c>
      <c r="F19" s="340">
        <f t="shared" si="0"/>
        <v>19000</v>
      </c>
      <c r="G19" s="340"/>
      <c r="H19" s="338"/>
      <c r="I19" s="341"/>
    </row>
    <row r="20" spans="1:9" ht="16.5">
      <c r="A20" s="352">
        <v>16</v>
      </c>
      <c r="B20" s="356" t="s">
        <v>524</v>
      </c>
      <c r="C20" s="339" t="s">
        <v>304</v>
      </c>
      <c r="D20" s="338">
        <v>1</v>
      </c>
      <c r="E20" s="355">
        <v>150000</v>
      </c>
      <c r="F20" s="340">
        <f t="shared" si="0"/>
        <v>150000</v>
      </c>
      <c r="G20" s="340" t="s">
        <v>525</v>
      </c>
      <c r="H20" s="338"/>
      <c r="I20" s="341"/>
    </row>
    <row r="21" spans="1:8" ht="16.5">
      <c r="A21" s="352">
        <v>17</v>
      </c>
      <c r="B21" s="338" t="s">
        <v>526</v>
      </c>
      <c r="C21" s="339" t="s">
        <v>304</v>
      </c>
      <c r="D21" s="338">
        <v>1</v>
      </c>
      <c r="E21" s="340">
        <v>660000</v>
      </c>
      <c r="F21" s="340">
        <f t="shared" si="0"/>
        <v>660000</v>
      </c>
      <c r="G21" s="340"/>
      <c r="H21" s="338"/>
    </row>
    <row r="22" spans="1:9" ht="16.5">
      <c r="A22" s="352">
        <v>18</v>
      </c>
      <c r="B22" s="338" t="s">
        <v>527</v>
      </c>
      <c r="C22" s="339" t="s">
        <v>349</v>
      </c>
      <c r="D22" s="338"/>
      <c r="E22" s="340"/>
      <c r="F22" s="340">
        <v>1381832</v>
      </c>
      <c r="G22" s="340"/>
      <c r="H22" s="338"/>
      <c r="I22" s="341"/>
    </row>
    <row r="23" spans="1:8" ht="16.5">
      <c r="A23" s="352">
        <v>19</v>
      </c>
      <c r="B23" s="338" t="s">
        <v>528</v>
      </c>
      <c r="C23" s="339" t="s">
        <v>304</v>
      </c>
      <c r="D23" s="338">
        <v>1</v>
      </c>
      <c r="E23" s="340">
        <v>300000</v>
      </c>
      <c r="F23" s="340">
        <f>D23*E23</f>
        <v>300000</v>
      </c>
      <c r="G23" s="340"/>
      <c r="H23" s="338"/>
    </row>
    <row r="24" spans="1:8" ht="16.5">
      <c r="A24" s="352">
        <v>20</v>
      </c>
      <c r="B24" s="338" t="s">
        <v>529</v>
      </c>
      <c r="C24" s="339" t="s">
        <v>304</v>
      </c>
      <c r="D24" s="338">
        <v>1</v>
      </c>
      <c r="E24" s="340">
        <f>'[10]DHJETOR05 '!$M$84</f>
        <v>912555.6</v>
      </c>
      <c r="F24" s="340">
        <v>912556</v>
      </c>
      <c r="G24" s="340"/>
      <c r="H24" s="338"/>
    </row>
    <row r="25" spans="1:8" ht="16.5">
      <c r="A25" s="352">
        <v>21</v>
      </c>
      <c r="B25" s="338" t="s">
        <v>529</v>
      </c>
      <c r="C25" s="339" t="s">
        <v>304</v>
      </c>
      <c r="D25" s="338">
        <v>1</v>
      </c>
      <c r="E25" s="340">
        <f>'[11]MARS 2004'!$M$64</f>
        <v>3329139.6</v>
      </c>
      <c r="F25" s="340">
        <f aca="true" t="shared" si="1" ref="F25:F31">D25*E25</f>
        <v>3329139.6</v>
      </c>
      <c r="G25" s="340"/>
      <c r="H25" s="338"/>
    </row>
    <row r="26" spans="1:8" ht="16.5">
      <c r="A26" s="352">
        <v>22</v>
      </c>
      <c r="B26" s="338" t="s">
        <v>530</v>
      </c>
      <c r="C26" s="339" t="s">
        <v>304</v>
      </c>
      <c r="D26" s="338">
        <v>1</v>
      </c>
      <c r="E26" s="340">
        <f>'[11]SHKURT 2004'!$M$23</f>
        <v>240349.2</v>
      </c>
      <c r="F26" s="340">
        <f t="shared" si="1"/>
        <v>240349.2</v>
      </c>
      <c r="G26" s="340"/>
      <c r="H26" s="338"/>
    </row>
    <row r="27" spans="1:8" ht="16.5">
      <c r="A27" s="352">
        <v>23</v>
      </c>
      <c r="B27" s="338" t="s">
        <v>531</v>
      </c>
      <c r="C27" s="339" t="s">
        <v>304</v>
      </c>
      <c r="D27" s="338">
        <v>1</v>
      </c>
      <c r="E27" s="340">
        <f>'[11]SHKURT 2004'!$M$24</f>
        <v>100987.2</v>
      </c>
      <c r="F27" s="340">
        <f t="shared" si="1"/>
        <v>100987.2</v>
      </c>
      <c r="G27" s="340"/>
      <c r="H27" s="338"/>
    </row>
    <row r="28" spans="1:8" ht="16.5">
      <c r="A28" s="352">
        <v>24</v>
      </c>
      <c r="B28" s="338" t="s">
        <v>532</v>
      </c>
      <c r="C28" s="339" t="s">
        <v>304</v>
      </c>
      <c r="D28" s="338">
        <v>1</v>
      </c>
      <c r="E28" s="340">
        <f>'[11]SHKURT 2004'!$M$5</f>
        <v>1632729.6</v>
      </c>
      <c r="F28" s="340">
        <f t="shared" si="1"/>
        <v>1632729.6</v>
      </c>
      <c r="G28" s="340"/>
      <c r="H28" s="338"/>
    </row>
    <row r="29" spans="1:8" ht="16.5">
      <c r="A29" s="352">
        <v>25</v>
      </c>
      <c r="B29" s="338" t="s">
        <v>522</v>
      </c>
      <c r="C29" s="339" t="s">
        <v>304</v>
      </c>
      <c r="D29" s="338">
        <v>10</v>
      </c>
      <c r="E29" s="340">
        <v>14600</v>
      </c>
      <c r="F29" s="340">
        <f t="shared" si="1"/>
        <v>146000</v>
      </c>
      <c r="G29" s="340"/>
      <c r="H29" s="338"/>
    </row>
    <row r="30" spans="1:8" ht="16.5">
      <c r="A30" s="352">
        <v>26</v>
      </c>
      <c r="B30" s="338" t="s">
        <v>533</v>
      </c>
      <c r="C30" s="339" t="s">
        <v>304</v>
      </c>
      <c r="D30" s="338">
        <v>12</v>
      </c>
      <c r="E30" s="340">
        <v>1400</v>
      </c>
      <c r="F30" s="340">
        <f t="shared" si="1"/>
        <v>16800</v>
      </c>
      <c r="G30" s="340"/>
      <c r="H30" s="338"/>
    </row>
    <row r="31" spans="1:8" ht="16.5">
      <c r="A31" s="352">
        <v>27</v>
      </c>
      <c r="B31" s="338" t="s">
        <v>534</v>
      </c>
      <c r="C31" s="339" t="s">
        <v>304</v>
      </c>
      <c r="D31" s="338">
        <v>4</v>
      </c>
      <c r="E31" s="340">
        <v>23160</v>
      </c>
      <c r="F31" s="340">
        <f t="shared" si="1"/>
        <v>92640</v>
      </c>
      <c r="G31" s="340"/>
      <c r="H31" s="338"/>
    </row>
    <row r="32" spans="1:8" ht="16.5">
      <c r="A32" s="352">
        <v>28</v>
      </c>
      <c r="B32" s="338" t="s">
        <v>535</v>
      </c>
      <c r="C32" s="339" t="s">
        <v>349</v>
      </c>
      <c r="D32" s="338"/>
      <c r="E32" s="340"/>
      <c r="F32" s="340">
        <v>209300</v>
      </c>
      <c r="G32" s="340"/>
      <c r="H32" s="338"/>
    </row>
    <row r="33" spans="1:8" ht="16.5">
      <c r="A33" s="352">
        <v>29</v>
      </c>
      <c r="B33" s="338" t="s">
        <v>536</v>
      </c>
      <c r="C33" s="339" t="s">
        <v>304</v>
      </c>
      <c r="D33" s="338">
        <v>1</v>
      </c>
      <c r="E33" s="340">
        <v>600000</v>
      </c>
      <c r="F33" s="340">
        <f aca="true" t="shared" si="2" ref="F33:F38">D33*E33</f>
        <v>600000</v>
      </c>
      <c r="G33" s="340" t="s">
        <v>537</v>
      </c>
      <c r="H33" s="338"/>
    </row>
    <row r="34" spans="1:8" ht="16.5">
      <c r="A34" s="352">
        <v>30</v>
      </c>
      <c r="B34" s="338" t="s">
        <v>517</v>
      </c>
      <c r="C34" s="339" t="s">
        <v>304</v>
      </c>
      <c r="D34" s="338">
        <v>1</v>
      </c>
      <c r="E34" s="340">
        <v>2658250</v>
      </c>
      <c r="F34" s="340">
        <f t="shared" si="2"/>
        <v>2658250</v>
      </c>
      <c r="G34" s="340"/>
      <c r="H34" s="338"/>
    </row>
    <row r="35" spans="1:8" ht="16.5">
      <c r="A35" s="352">
        <v>31</v>
      </c>
      <c r="B35" s="338" t="s">
        <v>538</v>
      </c>
      <c r="C35" s="339" t="s">
        <v>304</v>
      </c>
      <c r="D35" s="338">
        <v>1</v>
      </c>
      <c r="E35" s="340">
        <v>3200000</v>
      </c>
      <c r="F35" s="340">
        <f t="shared" si="2"/>
        <v>3200000</v>
      </c>
      <c r="G35" s="340" t="s">
        <v>539</v>
      </c>
      <c r="H35" s="338"/>
    </row>
    <row r="36" spans="1:8" ht="16.5">
      <c r="A36" s="352">
        <v>32</v>
      </c>
      <c r="B36" s="338" t="s">
        <v>540</v>
      </c>
      <c r="C36" s="339" t="s">
        <v>304</v>
      </c>
      <c r="D36" s="338">
        <v>1</v>
      </c>
      <c r="E36" s="340">
        <v>7930000</v>
      </c>
      <c r="F36" s="340">
        <f t="shared" si="2"/>
        <v>7930000</v>
      </c>
      <c r="G36" s="340" t="s">
        <v>541</v>
      </c>
      <c r="H36" s="338"/>
    </row>
    <row r="37" spans="1:8" ht="16.5">
      <c r="A37" s="352">
        <v>33</v>
      </c>
      <c r="B37" s="338" t="s">
        <v>542</v>
      </c>
      <c r="C37" s="339" t="s">
        <v>304</v>
      </c>
      <c r="D37" s="338">
        <v>2</v>
      </c>
      <c r="E37" s="340">
        <v>976000</v>
      </c>
      <c r="F37" s="340">
        <f t="shared" si="2"/>
        <v>1952000</v>
      </c>
      <c r="G37" s="340"/>
      <c r="H37" s="338"/>
    </row>
    <row r="38" spans="1:8" ht="16.5">
      <c r="A38" s="352"/>
      <c r="B38" s="338" t="s">
        <v>544</v>
      </c>
      <c r="C38" s="339" t="s">
        <v>304</v>
      </c>
      <c r="D38" s="338">
        <v>1</v>
      </c>
      <c r="E38" s="340">
        <v>1087241</v>
      </c>
      <c r="F38" s="340">
        <f t="shared" si="2"/>
        <v>1087241</v>
      </c>
      <c r="G38" s="340"/>
      <c r="H38" s="338"/>
    </row>
    <row r="39" spans="1:8" ht="16.5">
      <c r="A39" s="357"/>
      <c r="B39" s="358" t="s">
        <v>543</v>
      </c>
      <c r="C39" s="358"/>
      <c r="D39" s="358"/>
      <c r="E39" s="358"/>
      <c r="F39" s="359">
        <f>SUM(F6:F38)</f>
        <v>40633824.6</v>
      </c>
      <c r="G39" s="358"/>
      <c r="H39" s="358"/>
    </row>
    <row r="40" spans="1:8" ht="15">
      <c r="A40" s="334"/>
      <c r="B40" s="334"/>
      <c r="C40" s="334"/>
      <c r="D40" s="334"/>
      <c r="E40" s="334"/>
      <c r="F40" s="334"/>
      <c r="G40" s="342"/>
      <c r="H40" s="334"/>
    </row>
    <row r="41" spans="2:8" ht="15">
      <c r="B41" s="343"/>
      <c r="C41" s="343"/>
      <c r="D41" s="343"/>
      <c r="E41" s="343"/>
      <c r="F41" s="344"/>
      <c r="G41" s="345"/>
      <c r="H41" s="346"/>
    </row>
    <row r="42" spans="7:8" ht="15">
      <c r="G42" s="344"/>
      <c r="H42" s="347"/>
    </row>
    <row r="43" spans="2:9" ht="15">
      <c r="B43" s="343"/>
      <c r="C43" s="343"/>
      <c r="D43" s="343"/>
      <c r="E43" s="343"/>
      <c r="F43" s="343"/>
      <c r="G43" s="343"/>
      <c r="H43" s="341"/>
      <c r="I43" s="341"/>
    </row>
    <row r="44" spans="2:7" ht="15">
      <c r="B44" s="348"/>
      <c r="C44" s="348"/>
      <c r="D44" s="348"/>
      <c r="E44" s="348"/>
      <c r="F44" s="348"/>
      <c r="G44" s="348"/>
    </row>
    <row r="45" spans="2:7" ht="17.25">
      <c r="B45" s="349"/>
      <c r="C45" s="349"/>
      <c r="D45" s="349"/>
      <c r="E45" s="349"/>
      <c r="F45" s="349"/>
      <c r="G45" s="349"/>
    </row>
  </sheetData>
  <sheetProtection/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0.8515625" style="0" customWidth="1"/>
    <col min="2" max="2" width="26.140625" style="0" customWidth="1"/>
    <col min="3" max="3" width="18.140625" style="0" customWidth="1"/>
    <col min="4" max="4" width="32.140625" style="0" customWidth="1"/>
    <col min="5" max="5" width="12.8515625" style="0" customWidth="1"/>
  </cols>
  <sheetData>
    <row r="1" ht="18" customHeight="1">
      <c r="A1" s="161" t="str">
        <f>Aktivet!A2</f>
        <v>Shoqeria '' ELIRA ''  NIPTI J63423410S</v>
      </c>
    </row>
    <row r="2" ht="18" customHeight="1"/>
    <row r="3" spans="1:9" ht="18" customHeight="1">
      <c r="A3" s="534" t="s">
        <v>273</v>
      </c>
      <c r="B3" s="534"/>
      <c r="C3" s="534"/>
      <c r="D3" s="534"/>
      <c r="E3" s="534"/>
      <c r="F3" s="163"/>
      <c r="G3" s="163"/>
      <c r="H3" s="163"/>
      <c r="I3" s="163"/>
    </row>
    <row r="4" spans="1:9" ht="18" customHeight="1">
      <c r="A4" s="534" t="s">
        <v>488</v>
      </c>
      <c r="B4" s="534"/>
      <c r="C4" s="534"/>
      <c r="D4" s="534"/>
      <c r="E4" s="534"/>
      <c r="F4" s="163"/>
      <c r="G4" s="163"/>
      <c r="H4" s="163"/>
      <c r="I4" s="163"/>
    </row>
    <row r="5" spans="1:9" ht="9.75" customHeight="1">
      <c r="A5" s="162"/>
      <c r="B5" s="162"/>
      <c r="C5" s="162"/>
      <c r="D5" s="162"/>
      <c r="E5" s="162"/>
      <c r="F5" s="163"/>
      <c r="G5" s="163"/>
      <c r="H5" s="163"/>
      <c r="I5" s="163"/>
    </row>
    <row r="6" spans="1:5" ht="27.75" customHeight="1">
      <c r="A6" s="164" t="s">
        <v>274</v>
      </c>
      <c r="B6" s="164" t="s">
        <v>181</v>
      </c>
      <c r="C6" s="164" t="s">
        <v>275</v>
      </c>
      <c r="D6" s="164" t="s">
        <v>276</v>
      </c>
      <c r="E6" s="164" t="s">
        <v>277</v>
      </c>
    </row>
    <row r="7" spans="1:5" ht="18" customHeight="1">
      <c r="A7" s="165">
        <v>1</v>
      </c>
      <c r="B7" s="165" t="s">
        <v>278</v>
      </c>
      <c r="C7" s="166">
        <v>1967530</v>
      </c>
      <c r="D7" s="165" t="s">
        <v>489</v>
      </c>
      <c r="E7" s="165"/>
    </row>
    <row r="8" spans="1:5" ht="18" customHeight="1">
      <c r="A8" s="165">
        <v>2</v>
      </c>
      <c r="B8" s="165" t="s">
        <v>279</v>
      </c>
      <c r="C8" s="166">
        <f>'[5]bilanci'!$E$42</f>
        <v>11120717</v>
      </c>
      <c r="D8" s="165" t="s">
        <v>490</v>
      </c>
      <c r="E8" s="165"/>
    </row>
    <row r="9" spans="1:5" ht="18" customHeight="1">
      <c r="A9" s="165">
        <v>3</v>
      </c>
      <c r="B9" s="165" t="s">
        <v>280</v>
      </c>
      <c r="C9" s="166"/>
      <c r="D9" s="165"/>
      <c r="E9" s="165"/>
    </row>
    <row r="10" spans="1:5" ht="18" customHeight="1">
      <c r="A10" s="165">
        <v>4</v>
      </c>
      <c r="B10" s="165" t="s">
        <v>281</v>
      </c>
      <c r="C10" s="166">
        <f>'[5]bilanci'!$K$40</f>
        <v>735600</v>
      </c>
      <c r="D10" s="165" t="s">
        <v>491</v>
      </c>
      <c r="E10" s="165"/>
    </row>
    <row r="11" spans="1:5" ht="18" customHeight="1">
      <c r="A11" s="165"/>
      <c r="B11" s="165"/>
      <c r="C11" s="166"/>
      <c r="D11" s="130"/>
      <c r="E11" s="165"/>
    </row>
    <row r="12" spans="1:5" ht="18" customHeight="1">
      <c r="A12" s="165"/>
      <c r="B12" s="165"/>
      <c r="C12" s="166"/>
      <c r="D12" s="165"/>
      <c r="E12" s="165"/>
    </row>
    <row r="13" spans="1:5" s="169" customFormat="1" ht="18" customHeight="1">
      <c r="A13" s="167"/>
      <c r="B13" s="167" t="s">
        <v>211</v>
      </c>
      <c r="C13" s="168">
        <f>SUM(C7:C12)</f>
        <v>13823847</v>
      </c>
      <c r="D13" s="167"/>
      <c r="E13" s="167"/>
    </row>
    <row r="14" spans="1:5" ht="27.75" customHeight="1">
      <c r="A14" s="535" t="s">
        <v>282</v>
      </c>
      <c r="B14" s="535"/>
      <c r="C14" s="535"/>
      <c r="D14" s="535"/>
      <c r="E14" s="535"/>
    </row>
    <row r="15" spans="1:5" ht="9.75" customHeight="1">
      <c r="A15" s="170"/>
      <c r="B15" s="170"/>
      <c r="C15" s="170"/>
      <c r="D15" s="170"/>
      <c r="E15" s="170"/>
    </row>
    <row r="16" spans="1:5" ht="19.5" customHeight="1">
      <c r="A16" s="209" t="s">
        <v>274</v>
      </c>
      <c r="B16" s="209" t="s">
        <v>181</v>
      </c>
      <c r="C16" s="209" t="s">
        <v>275</v>
      </c>
      <c r="D16" s="209" t="s">
        <v>276</v>
      </c>
      <c r="E16" s="209" t="s">
        <v>277</v>
      </c>
    </row>
    <row r="17" spans="1:8" ht="18" customHeight="1">
      <c r="A17" s="158"/>
      <c r="B17" s="158" t="s">
        <v>326</v>
      </c>
      <c r="C17" s="211">
        <v>46000</v>
      </c>
      <c r="D17" s="210" t="s">
        <v>305</v>
      </c>
      <c r="E17" s="158"/>
      <c r="F17" s="5"/>
      <c r="G17" s="225"/>
      <c r="H17" s="225"/>
    </row>
    <row r="18" spans="1:8" ht="18" customHeight="1">
      <c r="A18" s="158"/>
      <c r="B18" s="158" t="s">
        <v>327</v>
      </c>
      <c r="C18" s="211">
        <v>4800</v>
      </c>
      <c r="D18" s="210" t="s">
        <v>305</v>
      </c>
      <c r="E18" s="158"/>
      <c r="F18" s="5"/>
      <c r="G18" s="225"/>
      <c r="H18" s="225"/>
    </row>
    <row r="19" spans="1:5" ht="18" customHeight="1">
      <c r="A19" s="203"/>
      <c r="B19" s="203" t="s">
        <v>492</v>
      </c>
      <c r="C19" s="204">
        <v>4800</v>
      </c>
      <c r="D19" s="210" t="s">
        <v>305</v>
      </c>
      <c r="E19" s="165"/>
    </row>
    <row r="20" spans="1:5" ht="18" customHeight="1">
      <c r="A20" s="203"/>
      <c r="B20" s="203" t="s">
        <v>493</v>
      </c>
      <c r="C20" s="204">
        <v>54000</v>
      </c>
      <c r="D20" s="210" t="s">
        <v>305</v>
      </c>
      <c r="E20" s="165"/>
    </row>
    <row r="21" spans="1:5" ht="16.5" customHeight="1">
      <c r="A21" s="203"/>
      <c r="B21" s="203" t="s">
        <v>328</v>
      </c>
      <c r="C21" s="204">
        <v>88250</v>
      </c>
      <c r="D21" s="210" t="s">
        <v>494</v>
      </c>
      <c r="E21" s="165"/>
    </row>
    <row r="22" spans="1:5" s="169" customFormat="1" ht="19.5" customHeight="1">
      <c r="A22" s="167"/>
      <c r="B22" s="167" t="s">
        <v>211</v>
      </c>
      <c r="C22" s="168">
        <f>SUM(C17:C21)</f>
        <v>197850</v>
      </c>
      <c r="D22" s="167"/>
      <c r="E22" s="167"/>
    </row>
    <row r="23" spans="1:5" ht="19.5" customHeight="1">
      <c r="A23" s="134"/>
      <c r="B23" s="134"/>
      <c r="C23" s="134"/>
      <c r="D23" s="220"/>
      <c r="E23" s="220"/>
    </row>
    <row r="24" spans="1:5" ht="19.5" customHeight="1">
      <c r="A24" s="134"/>
      <c r="B24" s="220"/>
      <c r="C24" s="220"/>
      <c r="D24" s="220"/>
      <c r="E24" s="220"/>
    </row>
    <row r="25" spans="1:5" ht="19.5" customHeight="1">
      <c r="A25" s="134"/>
      <c r="B25" s="220"/>
      <c r="C25" s="220"/>
      <c r="D25" s="220"/>
      <c r="E25" s="220"/>
    </row>
    <row r="26" spans="1:6" ht="19.5" customHeight="1">
      <c r="A26" s="134"/>
      <c r="C26" s="220"/>
      <c r="D26" s="220"/>
      <c r="E26" s="220"/>
      <c r="F26" s="220"/>
    </row>
    <row r="27" ht="19.5" customHeight="1">
      <c r="A27" s="134"/>
    </row>
    <row r="28" spans="1:5" ht="19.5" customHeight="1">
      <c r="A28" s="134"/>
      <c r="B28" s="134"/>
      <c r="C28" s="134"/>
      <c r="D28" s="134"/>
      <c r="E28" s="134"/>
    </row>
    <row r="29" spans="1:5" ht="19.5" customHeight="1">
      <c r="A29" s="134"/>
      <c r="B29" s="134"/>
      <c r="C29" s="134"/>
      <c r="D29" s="134"/>
      <c r="E29" s="134"/>
    </row>
    <row r="30" spans="1:5" ht="19.5" customHeight="1">
      <c r="A30" s="134"/>
      <c r="B30" s="134"/>
      <c r="C30" s="134"/>
      <c r="D30" s="134"/>
      <c r="E30" s="134"/>
    </row>
    <row r="31" spans="1:5" ht="19.5" customHeight="1">
      <c r="A31" s="134"/>
      <c r="B31" s="134"/>
      <c r="C31" s="134"/>
      <c r="D31" s="134"/>
      <c r="E31" s="134"/>
    </row>
    <row r="32" spans="1:5" ht="19.5" customHeight="1">
      <c r="A32" s="134"/>
      <c r="B32" s="134"/>
      <c r="C32" s="134"/>
      <c r="D32" s="134"/>
      <c r="E32" s="134"/>
    </row>
    <row r="33" spans="1:5" ht="19.5" customHeight="1">
      <c r="A33" s="134"/>
      <c r="B33" s="134"/>
      <c r="C33" s="134"/>
      <c r="D33" s="134"/>
      <c r="E33" s="134"/>
    </row>
    <row r="34" spans="1:5" ht="19.5" customHeight="1">
      <c r="A34" s="134"/>
      <c r="B34" s="134"/>
      <c r="C34" s="134"/>
      <c r="D34" s="134"/>
      <c r="E34" s="134"/>
    </row>
    <row r="35" spans="1:5" ht="19.5" customHeight="1">
      <c r="A35" s="134"/>
      <c r="B35" s="134"/>
      <c r="C35" s="134"/>
      <c r="D35" s="134"/>
      <c r="E35" s="134"/>
    </row>
  </sheetData>
  <sheetProtection/>
  <mergeCells count="3">
    <mergeCell ref="A3:E3"/>
    <mergeCell ref="A4:E4"/>
    <mergeCell ref="A14:E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8515625" style="0" customWidth="1"/>
    <col min="2" max="2" width="31.8515625" style="0" customWidth="1"/>
    <col min="3" max="3" width="14.140625" style="0" customWidth="1"/>
    <col min="4" max="4" width="28.8515625" style="0" customWidth="1"/>
    <col min="5" max="5" width="11.7109375" style="0" customWidth="1"/>
    <col min="6" max="6" width="14.00390625" style="0" bestFit="1" customWidth="1"/>
  </cols>
  <sheetData>
    <row r="1" ht="18" customHeight="1">
      <c r="A1" s="161" t="str">
        <f>Pasivet!A2</f>
        <v>Shoqeria '' ELIRA ''  NIPTI J63423410S</v>
      </c>
    </row>
    <row r="2" ht="18" customHeight="1"/>
    <row r="3" spans="1:9" ht="18" customHeight="1">
      <c r="A3" s="534" t="s">
        <v>283</v>
      </c>
      <c r="B3" s="534"/>
      <c r="C3" s="534"/>
      <c r="D3" s="534"/>
      <c r="E3" s="534"/>
      <c r="F3" s="163"/>
      <c r="G3" s="163"/>
      <c r="H3" s="163"/>
      <c r="I3" s="163"/>
    </row>
    <row r="4" spans="1:9" ht="18" customHeight="1">
      <c r="A4" s="536" t="s">
        <v>495</v>
      </c>
      <c r="B4" s="534"/>
      <c r="C4" s="534"/>
      <c r="D4" s="534"/>
      <c r="E4" s="534"/>
      <c r="F4" s="163"/>
      <c r="G4" s="163"/>
      <c r="H4" s="163"/>
      <c r="I4" s="163"/>
    </row>
    <row r="5" spans="1:9" ht="9.75" customHeight="1">
      <c r="A5" s="162"/>
      <c r="B5" s="162"/>
      <c r="C5" s="162"/>
      <c r="D5" s="162"/>
      <c r="E5" s="162"/>
      <c r="F5" s="163"/>
      <c r="G5" s="163"/>
      <c r="H5" s="163"/>
      <c r="I5" s="163"/>
    </row>
    <row r="6" spans="1:6" ht="21.75" customHeight="1">
      <c r="A6" s="209" t="s">
        <v>274</v>
      </c>
      <c r="B6" s="209" t="s">
        <v>181</v>
      </c>
      <c r="C6" s="209" t="s">
        <v>275</v>
      </c>
      <c r="D6" s="209" t="s">
        <v>276</v>
      </c>
      <c r="E6" s="209" t="s">
        <v>277</v>
      </c>
      <c r="F6" s="4"/>
    </row>
    <row r="7" spans="1:6" ht="18" customHeight="1">
      <c r="A7" s="165">
        <v>1</v>
      </c>
      <c r="B7" s="165" t="s">
        <v>284</v>
      </c>
      <c r="C7" s="166">
        <f>'[6]PERMBLEDHJE'!$I$65</f>
        <v>513736</v>
      </c>
      <c r="D7" s="210" t="s">
        <v>305</v>
      </c>
      <c r="E7" s="165"/>
      <c r="F7" s="4"/>
    </row>
    <row r="8" spans="1:6" ht="18" customHeight="1">
      <c r="A8" s="165">
        <v>2</v>
      </c>
      <c r="B8" s="165" t="s">
        <v>285</v>
      </c>
      <c r="C8" s="171">
        <f>'[6]PERMBLEDHJE'!$H$65</f>
        <v>868449.9700000001</v>
      </c>
      <c r="D8" s="210" t="s">
        <v>305</v>
      </c>
      <c r="E8" s="165"/>
      <c r="F8" s="4"/>
    </row>
    <row r="9" spans="1:6" ht="18" customHeight="1">
      <c r="A9" s="165">
        <v>3</v>
      </c>
      <c r="B9" s="165" t="s">
        <v>286</v>
      </c>
      <c r="C9" s="171">
        <f>-'[5]bilanci'!$L$60</f>
        <v>170162.45639999997</v>
      </c>
      <c r="D9" s="172" t="s">
        <v>306</v>
      </c>
      <c r="E9" s="165"/>
      <c r="F9" s="207"/>
    </row>
    <row r="10" spans="1:6" ht="18" customHeight="1">
      <c r="A10" s="165">
        <v>4</v>
      </c>
      <c r="B10" s="165" t="s">
        <v>287</v>
      </c>
      <c r="C10" s="166"/>
      <c r="D10" s="165"/>
      <c r="E10" s="165"/>
      <c r="F10" s="205"/>
    </row>
    <row r="11" spans="1:6" ht="18" customHeight="1">
      <c r="A11" s="165">
        <v>5</v>
      </c>
      <c r="B11" s="165" t="s">
        <v>331</v>
      </c>
      <c r="C11" s="166">
        <f>-'[5]bilanci'!$L$69</f>
        <v>-92440.17800000019</v>
      </c>
      <c r="D11" s="165"/>
      <c r="E11" s="165"/>
      <c r="F11" s="205"/>
    </row>
    <row r="12" spans="1:6" ht="18" customHeight="1">
      <c r="A12" s="165">
        <v>6</v>
      </c>
      <c r="B12" s="165" t="s">
        <v>321</v>
      </c>
      <c r="C12" s="214">
        <f>-'[5]bilanci'!$L$68</f>
        <v>922694.2000000001</v>
      </c>
      <c r="D12" s="165"/>
      <c r="E12" s="165"/>
      <c r="F12" s="206"/>
    </row>
    <row r="13" spans="1:6" ht="18" customHeight="1">
      <c r="A13" s="165">
        <v>7</v>
      </c>
      <c r="B13" s="165" t="s">
        <v>330</v>
      </c>
      <c r="C13" s="214">
        <f>-'[5]bilanci'!$L$52</f>
        <v>28606388.068</v>
      </c>
      <c r="D13" s="165"/>
      <c r="E13" s="165"/>
      <c r="F13" s="205"/>
    </row>
    <row r="14" spans="1:6" s="169" customFormat="1" ht="18" customHeight="1">
      <c r="A14" s="167"/>
      <c r="B14" s="167" t="s">
        <v>211</v>
      </c>
      <c r="C14" s="168">
        <f>SUM(C7:C13)</f>
        <v>30988990.516400002</v>
      </c>
      <c r="D14" s="167"/>
      <c r="E14" s="167"/>
      <c r="F14" s="208"/>
    </row>
    <row r="15" spans="1:6" ht="27.75" customHeight="1">
      <c r="A15" s="535" t="s">
        <v>288</v>
      </c>
      <c r="B15" s="535"/>
      <c r="C15" s="535"/>
      <c r="D15" s="535"/>
      <c r="E15" s="535"/>
      <c r="F15" s="173"/>
    </row>
    <row r="16" spans="1:5" ht="9.75" customHeight="1">
      <c r="A16" s="170"/>
      <c r="B16" s="170"/>
      <c r="C16" s="170"/>
      <c r="D16" s="170"/>
      <c r="E16" s="170"/>
    </row>
    <row r="17" spans="1:5" ht="18" customHeight="1">
      <c r="A17" s="164" t="s">
        <v>274</v>
      </c>
      <c r="B17" s="164" t="s">
        <v>181</v>
      </c>
      <c r="C17" s="164" t="s">
        <v>275</v>
      </c>
      <c r="D17" s="164" t="s">
        <v>276</v>
      </c>
      <c r="E17" s="164" t="s">
        <v>277</v>
      </c>
    </row>
    <row r="18" spans="1:5" ht="18" customHeight="1">
      <c r="A18" s="165">
        <v>1</v>
      </c>
      <c r="B18" s="165" t="s">
        <v>297</v>
      </c>
      <c r="C18" s="166">
        <f>-'[5]bilanci'!$L$59</f>
        <v>1500000.9000000001</v>
      </c>
      <c r="D18" s="165"/>
      <c r="E18" s="165"/>
    </row>
    <row r="19" spans="1:5" ht="18" customHeight="1">
      <c r="A19" s="165">
        <v>2</v>
      </c>
      <c r="B19" s="165" t="s">
        <v>329</v>
      </c>
      <c r="C19" s="166">
        <f>-'[5]bilanci'!$L$53</f>
        <v>1752462.99</v>
      </c>
      <c r="D19" s="165"/>
      <c r="E19" s="165"/>
    </row>
    <row r="20" spans="1:5" ht="18" customHeight="1">
      <c r="A20" s="165">
        <v>3</v>
      </c>
      <c r="B20" s="165" t="s">
        <v>298</v>
      </c>
      <c r="C20" s="166">
        <f>765104+4802739+121903+1097118</f>
        <v>6786864</v>
      </c>
      <c r="D20" s="165"/>
      <c r="E20" s="165"/>
    </row>
    <row r="21" spans="1:5" ht="18" customHeight="1">
      <c r="A21" s="165"/>
      <c r="B21" s="165"/>
      <c r="C21" s="166"/>
      <c r="D21" s="165"/>
      <c r="E21" s="165"/>
    </row>
    <row r="22" spans="1:5" s="169" customFormat="1" ht="19.5" customHeight="1">
      <c r="A22" s="167"/>
      <c r="B22" s="167" t="s">
        <v>211</v>
      </c>
      <c r="C22" s="168">
        <f>SUM(C18:C21)</f>
        <v>10039327.89</v>
      </c>
      <c r="D22" s="167"/>
      <c r="E22" s="167"/>
    </row>
    <row r="23" spans="1:5" ht="19.5" customHeight="1">
      <c r="A23" s="134"/>
      <c r="B23" s="134"/>
      <c r="C23" s="233"/>
      <c r="D23" s="134"/>
      <c r="E23" s="134"/>
    </row>
    <row r="24" spans="1:5" ht="19.5" customHeight="1">
      <c r="A24" s="134"/>
      <c r="B24" s="220"/>
      <c r="C24" s="233"/>
      <c r="D24" s="220"/>
      <c r="E24" s="134"/>
    </row>
    <row r="25" spans="1:5" ht="19.5" customHeight="1">
      <c r="A25" s="134"/>
      <c r="C25" s="220"/>
      <c r="D25" s="220"/>
      <c r="E25" s="134"/>
    </row>
    <row r="26" spans="1:5" ht="19.5" customHeight="1">
      <c r="A26" s="134"/>
      <c r="B26" s="220"/>
      <c r="C26" s="220"/>
      <c r="D26" s="220"/>
      <c r="E26" s="134"/>
    </row>
    <row r="27" spans="1:5" ht="19.5" customHeight="1">
      <c r="A27" s="134"/>
      <c r="B27" s="134"/>
      <c r="C27" s="134"/>
      <c r="D27" s="134"/>
      <c r="E27" s="134"/>
    </row>
    <row r="28" spans="1:5" ht="19.5" customHeight="1">
      <c r="A28" s="134"/>
      <c r="B28" s="134"/>
      <c r="C28" s="134"/>
      <c r="D28" s="134"/>
      <c r="E28" s="134"/>
    </row>
    <row r="29" spans="1:5" ht="19.5" customHeight="1">
      <c r="A29" s="134"/>
      <c r="B29" s="134"/>
      <c r="C29" s="134"/>
      <c r="D29" s="134"/>
      <c r="E29" s="134"/>
    </row>
    <row r="30" spans="1:5" ht="19.5" customHeight="1">
      <c r="A30" s="134"/>
      <c r="B30" s="134"/>
      <c r="C30" s="134"/>
      <c r="D30" s="134"/>
      <c r="E30" s="134"/>
    </row>
    <row r="31" spans="1:5" ht="19.5" customHeight="1">
      <c r="A31" s="134"/>
      <c r="B31" s="134"/>
      <c r="C31" s="134"/>
      <c r="D31" s="134"/>
      <c r="E31" s="134"/>
    </row>
    <row r="32" spans="1:5" ht="19.5" customHeight="1">
      <c r="A32" s="134"/>
      <c r="B32" s="134"/>
      <c r="C32" s="134"/>
      <c r="D32" s="134"/>
      <c r="E32" s="134"/>
    </row>
    <row r="33" spans="1:5" ht="19.5" customHeight="1">
      <c r="A33" s="134"/>
      <c r="B33" s="134"/>
      <c r="C33" s="134"/>
      <c r="D33" s="134"/>
      <c r="E33" s="134"/>
    </row>
    <row r="34" spans="1:5" ht="19.5" customHeight="1">
      <c r="A34" s="134"/>
      <c r="B34" s="134"/>
      <c r="C34" s="134"/>
      <c r="D34" s="134"/>
      <c r="E34" s="134"/>
    </row>
    <row r="35" spans="1:5" ht="19.5" customHeight="1">
      <c r="A35" s="134"/>
      <c r="B35" s="134"/>
      <c r="C35" s="134"/>
      <c r="D35" s="134"/>
      <c r="E35" s="134"/>
    </row>
    <row r="36" spans="1:5" ht="19.5" customHeight="1">
      <c r="A36" s="134"/>
      <c r="B36" s="134"/>
      <c r="C36" s="134"/>
      <c r="D36" s="134"/>
      <c r="E36" s="134"/>
    </row>
    <row r="37" spans="1:5" ht="19.5" customHeight="1">
      <c r="A37" s="134"/>
      <c r="B37" s="134"/>
      <c r="C37" s="134"/>
      <c r="D37" s="134"/>
      <c r="E37" s="134"/>
    </row>
  </sheetData>
  <sheetProtection/>
  <mergeCells count="3">
    <mergeCell ref="A3:E3"/>
    <mergeCell ref="A4:E4"/>
    <mergeCell ref="A15:E15"/>
  </mergeCells>
  <printOptions/>
  <pageMargins left="0.75" right="0.75" top="1" bottom="1" header="0.5" footer="0.5"/>
  <pageSetup horizontalDpi="600" verticalDpi="600" orientation="portrait" paperSize="9" scale="96" r:id="rId1"/>
  <colBreaks count="1" manualBreakCount="1">
    <brk id="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3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4.7109375" style="132" customWidth="1"/>
    <col min="2" max="2" width="9.8515625" style="132" customWidth="1"/>
    <col min="3" max="3" width="10.7109375" style="132" customWidth="1"/>
    <col min="4" max="4" width="8.140625" style="132" customWidth="1"/>
    <col min="5" max="5" width="14.140625" style="132" customWidth="1"/>
    <col min="6" max="6" width="10.57421875" style="132" customWidth="1"/>
    <col min="7" max="7" width="6.7109375" style="132" customWidth="1"/>
    <col min="8" max="8" width="15.28125" style="132" customWidth="1"/>
    <col min="9" max="9" width="12.57421875" style="132" customWidth="1"/>
    <col min="10" max="11" width="11.28125" style="132" customWidth="1"/>
    <col min="12" max="12" width="9.140625" style="132" customWidth="1"/>
    <col min="13" max="13" width="13.140625" style="132" bestFit="1" customWidth="1"/>
    <col min="14" max="16384" width="9.140625" style="132" customWidth="1"/>
  </cols>
  <sheetData>
    <row r="1" spans="1:11" s="175" customFormat="1" ht="18.75">
      <c r="A1" s="174" t="str">
        <f>Aktivet!A2</f>
        <v>Shoqeria '' ELIRA ''  NIPTI J63423410S</v>
      </c>
      <c r="B1" s="129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175" customFormat="1" ht="18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3" s="175" customFormat="1" ht="15.75">
      <c r="A3" s="537" t="s">
        <v>289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177"/>
      <c r="M3" s="177"/>
    </row>
    <row r="4" spans="1:13" s="175" customFormat="1" ht="18" customHeight="1">
      <c r="A4" s="539" t="s">
        <v>548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177"/>
      <c r="M4" s="177"/>
    </row>
    <row r="5" spans="1:13" ht="15.75">
      <c r="A5" s="178"/>
      <c r="B5" s="176"/>
      <c r="C5" s="176"/>
      <c r="D5" s="176"/>
      <c r="E5" s="176"/>
      <c r="F5" s="176"/>
      <c r="G5" s="176"/>
      <c r="H5" s="176"/>
      <c r="I5" s="176"/>
      <c r="J5" s="176"/>
      <c r="K5" s="136"/>
      <c r="L5" s="136"/>
      <c r="M5" s="136"/>
    </row>
    <row r="6" spans="1:11" s="181" customFormat="1" ht="46.5" customHeight="1">
      <c r="A6" s="179" t="s">
        <v>10</v>
      </c>
      <c r="B6" s="179" t="s">
        <v>290</v>
      </c>
      <c r="C6" s="179" t="s">
        <v>291</v>
      </c>
      <c r="D6" s="179" t="s">
        <v>292</v>
      </c>
      <c r="E6" s="180" t="s">
        <v>293</v>
      </c>
      <c r="F6" s="179" t="s">
        <v>294</v>
      </c>
      <c r="G6" s="179" t="s">
        <v>295</v>
      </c>
      <c r="H6" s="179" t="s">
        <v>296</v>
      </c>
      <c r="I6" s="179" t="s">
        <v>297</v>
      </c>
      <c r="J6" s="179" t="s">
        <v>298</v>
      </c>
      <c r="K6" s="179" t="s">
        <v>102</v>
      </c>
    </row>
    <row r="7" spans="1:11" s="186" customFormat="1" ht="18" customHeight="1">
      <c r="A7" s="182">
        <v>1</v>
      </c>
      <c r="B7" s="183"/>
      <c r="C7" s="307">
        <v>40570</v>
      </c>
      <c r="D7" s="184"/>
      <c r="E7" s="212">
        <f>'[6]JANAR'!$J$30</f>
        <v>1238917.4000000001</v>
      </c>
      <c r="F7" s="185"/>
      <c r="G7" s="185"/>
      <c r="H7" s="212">
        <f>'[6]JANAR'!$K$30</f>
        <v>247783.48000000004</v>
      </c>
      <c r="I7" s="212"/>
      <c r="J7" s="185">
        <f>'[13]Sheet2'!$E$204</f>
        <v>162417.804</v>
      </c>
      <c r="K7" s="185"/>
    </row>
    <row r="8" spans="1:11" s="186" customFormat="1" ht="18" customHeight="1">
      <c r="A8" s="182">
        <v>2</v>
      </c>
      <c r="B8" s="187"/>
      <c r="C8" s="307">
        <v>40671</v>
      </c>
      <c r="D8" s="184"/>
      <c r="E8" s="212">
        <f>'[6]MAJ'!$J$97+'[6]MAJ'!$J$96</f>
        <v>1199961.67</v>
      </c>
      <c r="F8" s="185"/>
      <c r="G8" s="185"/>
      <c r="H8" s="212">
        <f>'[6]MAJ'!$K$97+'[6]MAJ'!$K$96</f>
        <v>239992.334</v>
      </c>
      <c r="I8" s="212"/>
      <c r="J8" s="185"/>
      <c r="K8" s="185">
        <f aca="true" t="shared" si="0" ref="K8:K13">(H8*5-F8-E8)</f>
        <v>0</v>
      </c>
    </row>
    <row r="9" spans="1:13" s="186" customFormat="1" ht="18" customHeight="1">
      <c r="A9" s="182">
        <v>3</v>
      </c>
      <c r="B9" s="182"/>
      <c r="C9" s="307">
        <v>40676</v>
      </c>
      <c r="D9" s="182"/>
      <c r="E9" s="212">
        <f>'[6]MAJ'!$J$99+'[6]MAJ'!$J$100</f>
        <v>397045.8</v>
      </c>
      <c r="F9" s="185"/>
      <c r="G9" s="185"/>
      <c r="H9" s="212">
        <f>'[6]MAJ'!$K$99+'[6]MAJ'!$K$100</f>
        <v>79409.16</v>
      </c>
      <c r="I9" s="212"/>
      <c r="J9" s="185">
        <f>'[13]Sheet2'!$E$206</f>
        <v>43713.159999999974</v>
      </c>
      <c r="K9" s="185">
        <f t="shared" si="0"/>
        <v>5.820766091346741E-11</v>
      </c>
      <c r="M9" s="202"/>
    </row>
    <row r="10" spans="1:11" s="186" customFormat="1" ht="18" customHeight="1">
      <c r="A10" s="182">
        <v>4</v>
      </c>
      <c r="B10" s="182"/>
      <c r="C10" s="307">
        <v>40771</v>
      </c>
      <c r="D10" s="182"/>
      <c r="E10" s="212">
        <f>'[6]GUSHT'!$J$91</f>
        <v>1087241</v>
      </c>
      <c r="F10" s="185"/>
      <c r="G10" s="185"/>
      <c r="H10" s="212">
        <f>'[6]GUSHT'!$K$91</f>
        <v>217448.20000000004</v>
      </c>
      <c r="I10" s="212"/>
      <c r="J10" s="185">
        <f>'[13]Sheet2'!$E$205</f>
        <v>267581.20000000007</v>
      </c>
      <c r="K10" s="185">
        <f t="shared" si="0"/>
        <v>2.3283064365386963E-10</v>
      </c>
    </row>
    <row r="11" spans="1:11" s="186" customFormat="1" ht="18" customHeight="1">
      <c r="A11" s="182">
        <v>5</v>
      </c>
      <c r="B11" s="182"/>
      <c r="C11" s="307">
        <v>40899</v>
      </c>
      <c r="D11" s="182"/>
      <c r="E11" s="212">
        <f>'[6]DHJETOR'!$J$66+'[6]DHJETOR'!$J$67</f>
        <v>2698268</v>
      </c>
      <c r="F11" s="185"/>
      <c r="G11" s="185"/>
      <c r="H11" s="212">
        <f>'[6]DHJETOR'!$K$66+'[6]DHJETOR'!$K$67</f>
        <v>539653.6</v>
      </c>
      <c r="I11" s="212"/>
      <c r="J11" s="185">
        <f>'[13]Sheet2'!$F$207</f>
        <v>-248938.3999999999</v>
      </c>
      <c r="K11" s="185">
        <f t="shared" si="0"/>
        <v>0</v>
      </c>
    </row>
    <row r="12" spans="1:11" s="186" customFormat="1" ht="18" customHeight="1">
      <c r="A12" s="182">
        <v>6</v>
      </c>
      <c r="B12" s="182"/>
      <c r="C12" s="307">
        <v>40908</v>
      </c>
      <c r="D12" s="182"/>
      <c r="E12" s="212">
        <f>'[6]DHJETOR'!$J$63+'[6]DHJETOR'!$J$64+'[6]DHJETOR'!$J$65</f>
        <v>15016000</v>
      </c>
      <c r="F12" s="185"/>
      <c r="G12" s="185"/>
      <c r="H12" s="212">
        <f>'[6]DHJETOR'!$K$63+'[6]DHJETOR'!$K$64+'[6]DHJETOR'!$K$65</f>
        <v>3003200.0000000005</v>
      </c>
      <c r="I12" s="212"/>
      <c r="J12" s="185">
        <f>'[13]Sheet2'!$E$208</f>
        <v>910</v>
      </c>
      <c r="K12" s="185">
        <f t="shared" si="0"/>
        <v>1.862645149230957E-09</v>
      </c>
    </row>
    <row r="13" spans="1:11" s="186" customFormat="1" ht="18" customHeight="1">
      <c r="A13" s="182">
        <v>7</v>
      </c>
      <c r="B13" s="182"/>
      <c r="C13" s="182"/>
      <c r="D13" s="182"/>
      <c r="E13" s="185"/>
      <c r="F13" s="185"/>
      <c r="G13" s="185"/>
      <c r="H13" s="185"/>
      <c r="I13" s="185"/>
      <c r="J13" s="185"/>
      <c r="K13" s="185">
        <f t="shared" si="0"/>
        <v>0</v>
      </c>
    </row>
    <row r="14" spans="1:11" s="135" customFormat="1" ht="18" customHeight="1">
      <c r="A14" s="541" t="s">
        <v>211</v>
      </c>
      <c r="B14" s="542"/>
      <c r="C14" s="543"/>
      <c r="D14" s="188"/>
      <c r="E14" s="189">
        <f>SUM(E7:E13)</f>
        <v>21637433.87</v>
      </c>
      <c r="F14" s="189">
        <f aca="true" t="shared" si="1" ref="F14:K14">SUM(F7:F13)</f>
        <v>0</v>
      </c>
      <c r="G14" s="189">
        <f t="shared" si="1"/>
        <v>0</v>
      </c>
      <c r="H14" s="189">
        <f t="shared" si="1"/>
        <v>4327486.774</v>
      </c>
      <c r="I14" s="189">
        <f t="shared" si="1"/>
        <v>0</v>
      </c>
      <c r="J14" s="189">
        <f t="shared" si="1"/>
        <v>225683.76400000014</v>
      </c>
      <c r="K14" s="189">
        <f t="shared" si="1"/>
        <v>2.153683453798294E-09</v>
      </c>
    </row>
    <row r="15" spans="1:11" s="135" customFormat="1" ht="18" customHeight="1">
      <c r="A15" s="190"/>
      <c r="B15" s="190"/>
      <c r="C15" s="190"/>
      <c r="D15" s="191"/>
      <c r="E15" s="192"/>
      <c r="F15" s="192"/>
      <c r="G15" s="192"/>
      <c r="H15" s="192"/>
      <c r="I15" s="192"/>
      <c r="J15" s="192"/>
      <c r="K15" s="192"/>
    </row>
    <row r="16" spans="1:11" ht="18" customHeight="1">
      <c r="A16" s="178"/>
      <c r="B16" s="220"/>
      <c r="C16" s="134"/>
      <c r="E16" s="462"/>
      <c r="G16" s="193"/>
      <c r="H16" s="220"/>
      <c r="I16" s="193"/>
      <c r="J16" s="193"/>
      <c r="K16" s="194"/>
    </row>
    <row r="17" spans="1:11" ht="18" customHeight="1">
      <c r="A17" s="178"/>
      <c r="B17"/>
      <c r="C17" s="220"/>
      <c r="E17" s="463"/>
      <c r="F17" s="463"/>
      <c r="G17" s="463"/>
      <c r="H17" s="463"/>
      <c r="I17" s="193"/>
      <c r="J17" s="193"/>
      <c r="K17" s="194"/>
    </row>
    <row r="18" spans="1:11" ht="18" customHeight="1">
      <c r="A18" s="178"/>
      <c r="B18" s="220"/>
      <c r="C18" s="220"/>
      <c r="G18" s="193"/>
      <c r="H18" s="220"/>
      <c r="I18" s="193"/>
      <c r="J18" s="193"/>
      <c r="K18" s="194"/>
    </row>
    <row r="19" spans="1:11" ht="18" customHeight="1">
      <c r="A19" s="178"/>
      <c r="B19" s="178"/>
      <c r="C19" s="178"/>
      <c r="D19" s="178"/>
      <c r="E19" s="193"/>
      <c r="F19" s="193"/>
      <c r="G19" s="193"/>
      <c r="H19" s="193"/>
      <c r="I19" s="193"/>
      <c r="J19" s="193"/>
      <c r="K19" s="194"/>
    </row>
    <row r="20" spans="1:11" ht="18" customHeight="1">
      <c r="A20" s="178"/>
      <c r="B20" s="178"/>
      <c r="C20" s="178"/>
      <c r="D20" s="178"/>
      <c r="E20" s="193"/>
      <c r="F20" s="193"/>
      <c r="G20" s="193"/>
      <c r="H20" s="193"/>
      <c r="I20" s="193"/>
      <c r="J20" s="193"/>
      <c r="K20" s="194"/>
    </row>
    <row r="21" spans="1:11" ht="18" customHeight="1">
      <c r="A21" s="178"/>
      <c r="B21" s="178"/>
      <c r="C21" s="178"/>
      <c r="D21" s="178"/>
      <c r="E21" s="193"/>
      <c r="F21" s="193"/>
      <c r="G21" s="193"/>
      <c r="H21" s="193"/>
      <c r="I21" s="193"/>
      <c r="J21" s="193"/>
      <c r="K21" s="194"/>
    </row>
    <row r="22" spans="1:11" ht="18" customHeight="1">
      <c r="A22" s="178"/>
      <c r="B22" s="178"/>
      <c r="C22" s="178"/>
      <c r="D22" s="178"/>
      <c r="E22" s="193"/>
      <c r="F22" s="193"/>
      <c r="G22" s="193"/>
      <c r="H22" s="193"/>
      <c r="I22" s="193"/>
      <c r="J22" s="193"/>
      <c r="K22" s="194"/>
    </row>
    <row r="23" spans="1:11" ht="18" customHeight="1">
      <c r="A23" s="178"/>
      <c r="B23" s="178"/>
      <c r="C23" s="178"/>
      <c r="D23" s="178"/>
      <c r="E23" s="193"/>
      <c r="F23" s="193"/>
      <c r="G23" s="193"/>
      <c r="H23" s="193"/>
      <c r="I23" s="193"/>
      <c r="J23" s="193"/>
      <c r="K23" s="194"/>
    </row>
    <row r="24" spans="1:11" ht="18" customHeight="1">
      <c r="A24" s="178"/>
      <c r="B24" s="178"/>
      <c r="C24" s="178"/>
      <c r="D24" s="178"/>
      <c r="E24" s="193"/>
      <c r="F24" s="193"/>
      <c r="G24" s="193"/>
      <c r="H24" s="193"/>
      <c r="I24" s="193"/>
      <c r="J24" s="193"/>
      <c r="K24" s="194"/>
    </row>
    <row r="25" spans="1:11" ht="18" customHeight="1">
      <c r="A25" s="178"/>
      <c r="B25" s="178"/>
      <c r="C25" s="178"/>
      <c r="D25" s="178"/>
      <c r="E25" s="193"/>
      <c r="F25" s="193"/>
      <c r="G25" s="193"/>
      <c r="H25" s="193"/>
      <c r="I25" s="193"/>
      <c r="J25" s="193"/>
      <c r="K25" s="194"/>
    </row>
    <row r="26" spans="1:11" ht="18" customHeight="1">
      <c r="A26" s="178"/>
      <c r="B26" s="178"/>
      <c r="C26" s="178"/>
      <c r="D26" s="178"/>
      <c r="E26" s="193"/>
      <c r="F26" s="193"/>
      <c r="G26" s="193"/>
      <c r="H26" s="193"/>
      <c r="I26" s="193"/>
      <c r="J26" s="193"/>
      <c r="K26" s="194"/>
    </row>
    <row r="27" spans="1:11" ht="18" customHeight="1">
      <c r="A27" s="176"/>
      <c r="B27" s="176"/>
      <c r="C27" s="176"/>
      <c r="D27" s="176"/>
      <c r="E27" s="195"/>
      <c r="F27" s="195"/>
      <c r="G27" s="195"/>
      <c r="H27" s="195"/>
      <c r="I27" s="195"/>
      <c r="J27" s="195"/>
      <c r="K27" s="133"/>
    </row>
    <row r="28" spans="1:11" ht="15.75">
      <c r="A28" s="176"/>
      <c r="B28" s="176"/>
      <c r="C28" s="176"/>
      <c r="D28" s="176"/>
      <c r="E28" s="195"/>
      <c r="F28" s="195"/>
      <c r="G28" s="195"/>
      <c r="H28" s="195"/>
      <c r="I28" s="195"/>
      <c r="J28" s="195"/>
      <c r="K28" s="133"/>
    </row>
    <row r="29" spans="1:11" ht="12.75">
      <c r="A29" s="196"/>
      <c r="B29" s="196"/>
      <c r="C29" s="196"/>
      <c r="D29" s="196"/>
      <c r="E29" s="197"/>
      <c r="F29" s="197"/>
      <c r="G29" s="197"/>
      <c r="H29" s="197"/>
      <c r="I29" s="197"/>
      <c r="J29" s="197"/>
      <c r="K29" s="197"/>
    </row>
    <row r="30" spans="1:11" ht="12.75">
      <c r="A30" s="196"/>
      <c r="B30" s="196"/>
      <c r="C30" s="196"/>
      <c r="D30" s="196"/>
      <c r="E30" s="197"/>
      <c r="F30" s="197"/>
      <c r="G30" s="197"/>
      <c r="H30" s="197"/>
      <c r="I30" s="197"/>
      <c r="J30" s="197"/>
      <c r="K30" s="197"/>
    </row>
    <row r="31" spans="1:11" ht="12.7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2.75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3" spans="1:11" ht="12.7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</row>
    <row r="34" spans="1:11" ht="12.7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</row>
    <row r="35" spans="1:11" ht="12.75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</row>
    <row r="36" spans="1:11" ht="12.7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</row>
    <row r="37" spans="1:11" ht="12.7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</row>
    <row r="38" spans="1:11" ht="12.7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</row>
    <row r="39" spans="1:11" ht="12.7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</row>
    <row r="40" spans="1:11" ht="12.7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</row>
    <row r="41" spans="1:11" ht="12.7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</row>
    <row r="42" spans="1:11" ht="12.7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</row>
    <row r="43" spans="1:11" ht="12.75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1" ht="12.75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</row>
    <row r="45" spans="1:11" ht="12.75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</row>
    <row r="46" spans="1:11" ht="12.75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</row>
    <row r="47" spans="1:11" ht="12.75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</row>
    <row r="48" spans="1:11" ht="12.7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</row>
    <row r="49" spans="1:11" ht="12.75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</row>
    <row r="50" spans="1:11" ht="12.7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</row>
    <row r="51" spans="1:11" ht="12.7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</row>
    <row r="52" spans="1:11" ht="12.7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</row>
    <row r="53" spans="1:11" ht="12.7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</row>
    <row r="54" spans="1:11" ht="12.7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</row>
    <row r="55" spans="1:11" ht="12.7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</row>
    <row r="56" spans="1:11" ht="12.7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</row>
    <row r="57" spans="1:11" ht="12.7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</row>
    <row r="58" spans="1:11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</row>
    <row r="59" spans="1:11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</row>
    <row r="60" spans="1:11" ht="12.75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</row>
    <row r="61" spans="1:11" ht="12.7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</row>
    <row r="62" spans="1:11" ht="12.7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</row>
    <row r="63" spans="1:11" ht="12.7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</row>
    <row r="64" spans="1:11" ht="12.75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</row>
    <row r="65" spans="1:11" ht="12.75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</row>
    <row r="66" spans="1:11" ht="12.7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</row>
    <row r="67" spans="1:11" ht="12.7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</row>
    <row r="68" spans="1:11" ht="12.7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</row>
    <row r="69" spans="1:11" ht="12.7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</row>
    <row r="70" spans="1:11" ht="12.75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</row>
    <row r="71" spans="1:11" ht="12.7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</row>
    <row r="72" spans="1:11" ht="12.7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</row>
    <row r="73" spans="1:11" ht="12.75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</row>
    <row r="74" spans="1:11" ht="12.75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</row>
    <row r="75" spans="1:11" ht="12.75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</row>
    <row r="76" spans="1:11" ht="12.75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</row>
    <row r="77" spans="1:11" ht="12.75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</row>
    <row r="78" spans="1:11" ht="12.75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</row>
    <row r="79" spans="1:11" ht="12.7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</row>
    <row r="80" spans="1:11" ht="12.7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</row>
    <row r="81" spans="1:11" ht="12.75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</row>
    <row r="82" spans="1:11" ht="12.75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</row>
    <row r="83" spans="1:11" ht="12.75">
      <c r="A83" s="196"/>
      <c r="B83" s="196"/>
      <c r="C83" s="196"/>
      <c r="D83" s="196"/>
      <c r="E83" s="196"/>
      <c r="F83" s="196"/>
      <c r="G83" s="196"/>
      <c r="H83" s="196"/>
      <c r="I83" s="196"/>
      <c r="J83" s="196"/>
      <c r="K83" s="196"/>
    </row>
    <row r="84" spans="1:11" ht="12.75">
      <c r="A84" s="196"/>
      <c r="B84" s="196"/>
      <c r="C84" s="196"/>
      <c r="D84" s="196"/>
      <c r="E84" s="196"/>
      <c r="F84" s="196"/>
      <c r="G84" s="196"/>
      <c r="H84" s="196"/>
      <c r="I84" s="196"/>
      <c r="J84" s="196"/>
      <c r="K84" s="196"/>
    </row>
    <row r="85" spans="1:11" ht="12.75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</row>
    <row r="86" spans="1:11" ht="12.75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</row>
    <row r="87" spans="1:11" ht="12.7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</row>
    <row r="88" spans="1:11" ht="12.75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</row>
    <row r="89" spans="1:11" ht="12.75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</row>
    <row r="90" spans="1:11" ht="12.75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</row>
    <row r="91" spans="1:11" ht="12.7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</row>
    <row r="92" spans="1:11" ht="12.7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</row>
    <row r="93" spans="1:11" ht="12.75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</row>
    <row r="94" spans="1:11" ht="12.7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</row>
    <row r="95" spans="1:11" ht="12.7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</row>
    <row r="96" spans="1:11" ht="12.75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</row>
    <row r="97" spans="1:11" ht="12.7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</row>
    <row r="98" spans="1:11" ht="12.75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</row>
    <row r="99" spans="1:11" ht="12.75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</row>
    <row r="100" spans="1:11" ht="12.75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</row>
    <row r="101" spans="1:11" ht="12.75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</row>
    <row r="102" spans="1:11" ht="12.75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</row>
    <row r="103" spans="1:11" ht="12.75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</row>
    <row r="104" spans="1:11" ht="12.75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</row>
    <row r="105" spans="1:11" ht="12.75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</row>
    <row r="106" spans="1:11" ht="12.75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</row>
    <row r="107" spans="1:11" ht="12.75">
      <c r="A107" s="196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</row>
    <row r="108" spans="1:11" ht="12.75">
      <c r="A108" s="196"/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</row>
    <row r="109" spans="1:11" ht="12.75">
      <c r="A109" s="196"/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</row>
    <row r="110" spans="1:11" ht="12.75">
      <c r="A110" s="196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</row>
    <row r="111" spans="1:11" ht="12.75">
      <c r="A111" s="196"/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</row>
    <row r="112" spans="1:11" ht="12.7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</row>
    <row r="113" spans="1:11" ht="12.75">
      <c r="A113" s="196"/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</row>
    <row r="114" spans="1:11" ht="12.75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</row>
    <row r="115" spans="1:11" ht="12.75">
      <c r="A115" s="196"/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</row>
    <row r="116" spans="1:11" ht="12.75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</row>
    <row r="117" spans="1:11" ht="12.75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</row>
    <row r="118" spans="1:11" ht="12.75">
      <c r="A118" s="196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</row>
    <row r="119" spans="1:11" ht="12.75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</row>
    <row r="120" spans="1:11" ht="12.75">
      <c r="A120" s="196"/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</row>
    <row r="121" spans="1:11" ht="12.75">
      <c r="A121" s="196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  <row r="122" spans="1:11" ht="12.75">
      <c r="A122" s="196"/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</row>
    <row r="123" spans="1:11" ht="12.75">
      <c r="A123" s="196"/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</row>
    <row r="124" spans="1:11" ht="12.75">
      <c r="A124" s="196"/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</row>
    <row r="125" spans="1:11" ht="12.75">
      <c r="A125" s="196"/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</row>
    <row r="126" spans="1:11" ht="12.75">
      <c r="A126" s="196"/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</row>
    <row r="127" spans="1:11" ht="12.75">
      <c r="A127" s="196"/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</row>
    <row r="128" spans="1:11" ht="12.75">
      <c r="A128" s="196"/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</row>
    <row r="129" spans="1:11" ht="12.75">
      <c r="A129" s="196"/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</row>
    <row r="130" spans="1:11" ht="12.75">
      <c r="A130" s="196"/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</row>
    <row r="131" spans="1:11" ht="12.75">
      <c r="A131" s="196"/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</row>
    <row r="132" spans="1:11" ht="12.75">
      <c r="A132" s="196"/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</row>
    <row r="133" spans="1:11" ht="12.75">
      <c r="A133" s="196"/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</row>
    <row r="134" spans="1:11" ht="12.75">
      <c r="A134" s="196"/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</row>
    <row r="135" spans="1:11" ht="12.75">
      <c r="A135" s="196"/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</row>
    <row r="136" spans="1:11" ht="12.75">
      <c r="A136" s="196"/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</row>
    <row r="137" spans="1:11" ht="12.75">
      <c r="A137" s="196"/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</row>
    <row r="138" spans="1:11" ht="12.75">
      <c r="A138" s="196"/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</row>
    <row r="139" spans="1:11" ht="12.75">
      <c r="A139" s="196"/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</row>
    <row r="140" spans="1:11" ht="12.75">
      <c r="A140" s="196"/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</row>
    <row r="141" spans="1:11" ht="12.75">
      <c r="A141" s="196"/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</row>
    <row r="142" spans="1:11" ht="12.75">
      <c r="A142" s="196"/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</row>
    <row r="143" spans="1:11" ht="12.75">
      <c r="A143" s="196"/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</row>
    <row r="144" spans="1:11" ht="12.75">
      <c r="A144" s="196"/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</row>
    <row r="145" spans="1:11" ht="12.75">
      <c r="A145" s="196"/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</row>
    <row r="146" spans="1:11" ht="12.75">
      <c r="A146" s="196"/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</row>
    <row r="147" spans="1:11" ht="12.75">
      <c r="A147" s="196"/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</row>
    <row r="148" spans="1:11" ht="12.75">
      <c r="A148" s="196"/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</row>
    <row r="149" spans="1:11" ht="12.75">
      <c r="A149" s="196"/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</row>
    <row r="150" spans="1:11" ht="12.75">
      <c r="A150" s="196"/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</row>
    <row r="151" spans="1:11" ht="12.75">
      <c r="A151" s="196"/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</row>
    <row r="152" spans="1:11" ht="12.75">
      <c r="A152" s="196"/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</row>
    <row r="153" spans="1:11" ht="12.75">
      <c r="A153" s="196"/>
      <c r="B153" s="196"/>
      <c r="C153" s="196"/>
      <c r="D153" s="196"/>
      <c r="E153" s="196"/>
      <c r="F153" s="196"/>
      <c r="G153" s="196"/>
      <c r="H153" s="196"/>
      <c r="I153" s="196"/>
      <c r="J153" s="196"/>
      <c r="K153" s="196"/>
    </row>
    <row r="154" spans="1:11" ht="12.75">
      <c r="A154" s="196"/>
      <c r="B154" s="196"/>
      <c r="C154" s="196"/>
      <c r="D154" s="196"/>
      <c r="E154" s="196"/>
      <c r="F154" s="196"/>
      <c r="G154" s="196"/>
      <c r="H154" s="196"/>
      <c r="I154" s="196"/>
      <c r="J154" s="196"/>
      <c r="K154" s="196"/>
    </row>
    <row r="155" spans="1:11" ht="12.75">
      <c r="A155" s="196"/>
      <c r="B155" s="196"/>
      <c r="C155" s="196"/>
      <c r="D155" s="196"/>
      <c r="E155" s="196"/>
      <c r="F155" s="196"/>
      <c r="G155" s="196"/>
      <c r="H155" s="196"/>
      <c r="I155" s="196"/>
      <c r="J155" s="196"/>
      <c r="K155" s="196"/>
    </row>
    <row r="156" spans="1:11" ht="12.75">
      <c r="A156" s="196"/>
      <c r="B156" s="196"/>
      <c r="C156" s="196"/>
      <c r="D156" s="196"/>
      <c r="E156" s="196"/>
      <c r="F156" s="196"/>
      <c r="G156" s="196"/>
      <c r="H156" s="196"/>
      <c r="I156" s="196"/>
      <c r="J156" s="196"/>
      <c r="K156" s="196"/>
    </row>
    <row r="157" spans="1:11" ht="12.75">
      <c r="A157" s="196"/>
      <c r="B157" s="196"/>
      <c r="C157" s="196"/>
      <c r="D157" s="196"/>
      <c r="E157" s="196"/>
      <c r="F157" s="196"/>
      <c r="G157" s="196"/>
      <c r="H157" s="196"/>
      <c r="I157" s="196"/>
      <c r="J157" s="196"/>
      <c r="K157" s="196"/>
    </row>
    <row r="158" spans="1:11" ht="12.75">
      <c r="A158" s="196"/>
      <c r="B158" s="196"/>
      <c r="C158" s="196"/>
      <c r="D158" s="196"/>
      <c r="E158" s="196"/>
      <c r="F158" s="196"/>
      <c r="G158" s="196"/>
      <c r="H158" s="196"/>
      <c r="I158" s="196"/>
      <c r="J158" s="196"/>
      <c r="K158" s="196"/>
    </row>
    <row r="159" spans="1:11" ht="12.75">
      <c r="A159" s="196"/>
      <c r="B159" s="196"/>
      <c r="C159" s="196"/>
      <c r="D159" s="196"/>
      <c r="E159" s="196"/>
      <c r="F159" s="196"/>
      <c r="G159" s="196"/>
      <c r="H159" s="196"/>
      <c r="I159" s="196"/>
      <c r="J159" s="196"/>
      <c r="K159" s="196"/>
    </row>
    <row r="160" spans="1:11" ht="12.75">
      <c r="A160" s="196"/>
      <c r="B160" s="196"/>
      <c r="C160" s="196"/>
      <c r="D160" s="196"/>
      <c r="E160" s="196"/>
      <c r="F160" s="196"/>
      <c r="G160" s="196"/>
      <c r="H160" s="196"/>
      <c r="I160" s="196"/>
      <c r="J160" s="196"/>
      <c r="K160" s="196"/>
    </row>
    <row r="161" spans="1:11" ht="12.75">
      <c r="A161" s="196"/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</row>
    <row r="162" spans="1:11" ht="12.75">
      <c r="A162" s="196"/>
      <c r="B162" s="196"/>
      <c r="C162" s="196"/>
      <c r="D162" s="196"/>
      <c r="E162" s="196"/>
      <c r="F162" s="196"/>
      <c r="G162" s="196"/>
      <c r="H162" s="196"/>
      <c r="I162" s="196"/>
      <c r="J162" s="196"/>
      <c r="K162" s="196"/>
    </row>
    <row r="163" spans="1:11" ht="12.75">
      <c r="A163" s="196"/>
      <c r="B163" s="196"/>
      <c r="C163" s="196"/>
      <c r="D163" s="196"/>
      <c r="E163" s="196"/>
      <c r="F163" s="196"/>
      <c r="G163" s="196"/>
      <c r="H163" s="196"/>
      <c r="I163" s="196"/>
      <c r="J163" s="196"/>
      <c r="K163" s="196"/>
    </row>
    <row r="164" spans="1:11" ht="12.75">
      <c r="A164" s="196"/>
      <c r="B164" s="196"/>
      <c r="C164" s="196"/>
      <c r="D164" s="196"/>
      <c r="E164" s="196"/>
      <c r="F164" s="196"/>
      <c r="G164" s="196"/>
      <c r="H164" s="196"/>
      <c r="I164" s="196"/>
      <c r="J164" s="196"/>
      <c r="K164" s="196"/>
    </row>
    <row r="165" spans="1:11" ht="12.75">
      <c r="A165" s="196"/>
      <c r="B165" s="196"/>
      <c r="C165" s="196"/>
      <c r="D165" s="196"/>
      <c r="E165" s="196"/>
      <c r="F165" s="196"/>
      <c r="G165" s="196"/>
      <c r="H165" s="196"/>
      <c r="I165" s="196"/>
      <c r="J165" s="196"/>
      <c r="K165" s="196"/>
    </row>
    <row r="166" spans="1:11" ht="12.75">
      <c r="A166" s="196"/>
      <c r="B166" s="196"/>
      <c r="C166" s="196"/>
      <c r="D166" s="196"/>
      <c r="E166" s="196"/>
      <c r="F166" s="196"/>
      <c r="G166" s="196"/>
      <c r="H166" s="196"/>
      <c r="I166" s="196"/>
      <c r="J166" s="196"/>
      <c r="K166" s="196"/>
    </row>
    <row r="167" spans="1:11" ht="12.75">
      <c r="A167" s="196"/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</row>
    <row r="168" spans="1:11" ht="12.75">
      <c r="A168" s="196"/>
      <c r="B168" s="196"/>
      <c r="C168" s="196"/>
      <c r="D168" s="196"/>
      <c r="E168" s="196"/>
      <c r="F168" s="196"/>
      <c r="G168" s="196"/>
      <c r="H168" s="196"/>
      <c r="I168" s="196"/>
      <c r="J168" s="196"/>
      <c r="K168" s="196"/>
    </row>
    <row r="169" spans="1:11" ht="12.75">
      <c r="A169" s="196"/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</row>
    <row r="170" spans="1:11" ht="12.75">
      <c r="A170" s="196"/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</row>
    <row r="171" spans="1:11" ht="12.75">
      <c r="A171" s="196"/>
      <c r="B171" s="196"/>
      <c r="C171" s="196"/>
      <c r="D171" s="196"/>
      <c r="E171" s="196"/>
      <c r="F171" s="196"/>
      <c r="G171" s="196"/>
      <c r="H171" s="196"/>
      <c r="I171" s="196"/>
      <c r="J171" s="196"/>
      <c r="K171" s="196"/>
    </row>
    <row r="172" spans="1:11" ht="12.75">
      <c r="A172" s="196"/>
      <c r="B172" s="196"/>
      <c r="C172" s="196"/>
      <c r="D172" s="196"/>
      <c r="E172" s="196"/>
      <c r="F172" s="196"/>
      <c r="G172" s="196"/>
      <c r="H172" s="196"/>
      <c r="I172" s="196"/>
      <c r="J172" s="196"/>
      <c r="K172" s="196"/>
    </row>
    <row r="173" spans="1:11" ht="12.75">
      <c r="A173" s="196"/>
      <c r="B173" s="196"/>
      <c r="C173" s="196"/>
      <c r="D173" s="196"/>
      <c r="E173" s="196"/>
      <c r="F173" s="196"/>
      <c r="G173" s="196"/>
      <c r="H173" s="196"/>
      <c r="I173" s="196"/>
      <c r="J173" s="196"/>
      <c r="K173" s="196"/>
    </row>
    <row r="174" spans="1:11" ht="12.75">
      <c r="A174" s="196"/>
      <c r="B174" s="196"/>
      <c r="C174" s="196"/>
      <c r="D174" s="196"/>
      <c r="E174" s="196"/>
      <c r="F174" s="196"/>
      <c r="G174" s="196"/>
      <c r="H174" s="196"/>
      <c r="I174" s="196"/>
      <c r="J174" s="196"/>
      <c r="K174" s="196"/>
    </row>
    <row r="175" spans="1:11" ht="12.75">
      <c r="A175" s="196"/>
      <c r="B175" s="196"/>
      <c r="C175" s="196"/>
      <c r="D175" s="196"/>
      <c r="E175" s="196"/>
      <c r="F175" s="196"/>
      <c r="G175" s="196"/>
      <c r="H175" s="196"/>
      <c r="I175" s="196"/>
      <c r="J175" s="196"/>
      <c r="K175" s="196"/>
    </row>
    <row r="176" spans="1:11" ht="12.75">
      <c r="A176" s="196"/>
      <c r="B176" s="196"/>
      <c r="C176" s="196"/>
      <c r="D176" s="196"/>
      <c r="E176" s="196"/>
      <c r="F176" s="196"/>
      <c r="G176" s="196"/>
      <c r="H176" s="196"/>
      <c r="I176" s="196"/>
      <c r="J176" s="196"/>
      <c r="K176" s="196"/>
    </row>
    <row r="177" spans="1:11" ht="12.75">
      <c r="A177" s="196"/>
      <c r="B177" s="196"/>
      <c r="C177" s="196"/>
      <c r="D177" s="196"/>
      <c r="E177" s="196"/>
      <c r="F177" s="196"/>
      <c r="G177" s="196"/>
      <c r="H177" s="196"/>
      <c r="I177" s="196"/>
      <c r="J177" s="196"/>
      <c r="K177" s="196"/>
    </row>
    <row r="178" spans="1:11" ht="12.75">
      <c r="A178" s="196"/>
      <c r="B178" s="196"/>
      <c r="C178" s="196"/>
      <c r="D178" s="196"/>
      <c r="E178" s="196"/>
      <c r="F178" s="196"/>
      <c r="G178" s="196"/>
      <c r="H178" s="196"/>
      <c r="I178" s="196"/>
      <c r="J178" s="196"/>
      <c r="K178" s="196"/>
    </row>
    <row r="179" spans="1:11" ht="12.75">
      <c r="A179" s="196"/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</row>
    <row r="180" spans="1:11" ht="12.75">
      <c r="A180" s="196"/>
      <c r="B180" s="196"/>
      <c r="C180" s="196"/>
      <c r="D180" s="196"/>
      <c r="E180" s="196"/>
      <c r="F180" s="196"/>
      <c r="G180" s="196"/>
      <c r="H180" s="196"/>
      <c r="I180" s="196"/>
      <c r="J180" s="196"/>
      <c r="K180" s="196"/>
    </row>
    <row r="181" spans="1:11" ht="12.75">
      <c r="A181" s="196"/>
      <c r="B181" s="196"/>
      <c r="C181" s="196"/>
      <c r="D181" s="196"/>
      <c r="E181" s="196"/>
      <c r="F181" s="196"/>
      <c r="G181" s="196"/>
      <c r="H181" s="196"/>
      <c r="I181" s="196"/>
      <c r="J181" s="196"/>
      <c r="K181" s="196"/>
    </row>
    <row r="182" spans="1:11" ht="12.75">
      <c r="A182" s="196"/>
      <c r="B182" s="196"/>
      <c r="C182" s="196"/>
      <c r="D182" s="196"/>
      <c r="E182" s="196"/>
      <c r="F182" s="196"/>
      <c r="G182" s="196"/>
      <c r="H182" s="196"/>
      <c r="I182" s="196"/>
      <c r="J182" s="196"/>
      <c r="K182" s="196"/>
    </row>
    <row r="183" spans="1:11" ht="12.75">
      <c r="A183" s="196"/>
      <c r="B183" s="196"/>
      <c r="C183" s="196"/>
      <c r="D183" s="196"/>
      <c r="E183" s="196"/>
      <c r="F183" s="196"/>
      <c r="G183" s="196"/>
      <c r="H183" s="196"/>
      <c r="I183" s="196"/>
      <c r="J183" s="196"/>
      <c r="K183" s="196"/>
    </row>
    <row r="184" spans="1:11" ht="12.75">
      <c r="A184" s="196"/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</row>
    <row r="185" spans="1:11" ht="12.75">
      <c r="A185" s="196"/>
      <c r="B185" s="196"/>
      <c r="C185" s="196"/>
      <c r="D185" s="196"/>
      <c r="E185" s="196"/>
      <c r="F185" s="196"/>
      <c r="G185" s="196"/>
      <c r="H185" s="196"/>
      <c r="I185" s="196"/>
      <c r="J185" s="196"/>
      <c r="K185" s="196"/>
    </row>
    <row r="186" spans="1:11" ht="12.75">
      <c r="A186" s="196"/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</row>
    <row r="187" spans="1:11" ht="12.75">
      <c r="A187" s="196"/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</row>
    <row r="188" spans="1:11" ht="12.75">
      <c r="A188" s="196"/>
      <c r="B188" s="196"/>
      <c r="C188" s="196"/>
      <c r="D188" s="196"/>
      <c r="E188" s="196"/>
      <c r="F188" s="196"/>
      <c r="G188" s="196"/>
      <c r="H188" s="196"/>
      <c r="I188" s="196"/>
      <c r="J188" s="196"/>
      <c r="K188" s="196"/>
    </row>
    <row r="189" spans="1:11" ht="12.75">
      <c r="A189" s="196"/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</row>
    <row r="190" spans="1:11" ht="12.75">
      <c r="A190" s="196"/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</row>
    <row r="191" spans="1:11" ht="12.75">
      <c r="A191" s="196"/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</row>
    <row r="192" spans="1:11" ht="12.75">
      <c r="A192" s="196"/>
      <c r="B192" s="196"/>
      <c r="C192" s="196"/>
      <c r="D192" s="196"/>
      <c r="E192" s="196"/>
      <c r="F192" s="196"/>
      <c r="G192" s="196"/>
      <c r="H192" s="196"/>
      <c r="I192" s="196"/>
      <c r="J192" s="196"/>
      <c r="K192" s="196"/>
    </row>
    <row r="193" spans="1:11" ht="12.75">
      <c r="A193" s="196"/>
      <c r="B193" s="196"/>
      <c r="C193" s="196"/>
      <c r="D193" s="196"/>
      <c r="E193" s="196"/>
      <c r="F193" s="196"/>
      <c r="G193" s="196"/>
      <c r="H193" s="196"/>
      <c r="I193" s="196"/>
      <c r="J193" s="196"/>
      <c r="K193" s="196"/>
    </row>
    <row r="194" spans="1:11" ht="12.75">
      <c r="A194" s="196"/>
      <c r="B194" s="196"/>
      <c r="C194" s="196"/>
      <c r="D194" s="196"/>
      <c r="E194" s="196"/>
      <c r="F194" s="196"/>
      <c r="G194" s="196"/>
      <c r="H194" s="196"/>
      <c r="I194" s="196"/>
      <c r="J194" s="196"/>
      <c r="K194" s="196"/>
    </row>
    <row r="195" spans="1:11" ht="12.75">
      <c r="A195" s="196"/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</row>
    <row r="196" spans="1:11" ht="12.75">
      <c r="A196" s="196"/>
      <c r="B196" s="196"/>
      <c r="C196" s="196"/>
      <c r="D196" s="196"/>
      <c r="E196" s="196"/>
      <c r="F196" s="196"/>
      <c r="G196" s="196"/>
      <c r="H196" s="196"/>
      <c r="I196" s="196"/>
      <c r="J196" s="196"/>
      <c r="K196" s="196"/>
    </row>
    <row r="197" spans="1:11" ht="12.75">
      <c r="A197" s="196"/>
      <c r="B197" s="196"/>
      <c r="C197" s="196"/>
      <c r="D197" s="196"/>
      <c r="E197" s="196"/>
      <c r="F197" s="196"/>
      <c r="G197" s="196"/>
      <c r="H197" s="196"/>
      <c r="I197" s="196"/>
      <c r="J197" s="196"/>
      <c r="K197" s="196"/>
    </row>
    <row r="198" spans="1:11" ht="12.75">
      <c r="A198" s="196"/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</row>
    <row r="199" spans="1:11" ht="12.75">
      <c r="A199" s="196"/>
      <c r="B199" s="196"/>
      <c r="C199" s="196"/>
      <c r="D199" s="196"/>
      <c r="E199" s="196"/>
      <c r="F199" s="196"/>
      <c r="G199" s="196"/>
      <c r="H199" s="196"/>
      <c r="I199" s="196"/>
      <c r="J199" s="196"/>
      <c r="K199" s="196"/>
    </row>
    <row r="200" spans="1:11" ht="12.75">
      <c r="A200" s="196"/>
      <c r="B200" s="196"/>
      <c r="C200" s="196"/>
      <c r="D200" s="196"/>
      <c r="E200" s="196"/>
      <c r="F200" s="196"/>
      <c r="G200" s="196"/>
      <c r="H200" s="196"/>
      <c r="I200" s="196"/>
      <c r="J200" s="196"/>
      <c r="K200" s="196"/>
    </row>
    <row r="201" spans="1:11" ht="12.75">
      <c r="A201" s="196"/>
      <c r="B201" s="196"/>
      <c r="C201" s="196"/>
      <c r="D201" s="196"/>
      <c r="E201" s="196"/>
      <c r="F201" s="196"/>
      <c r="G201" s="196"/>
      <c r="H201" s="196"/>
      <c r="I201" s="196"/>
      <c r="J201" s="196"/>
      <c r="K201" s="196"/>
    </row>
    <row r="202" spans="1:11" ht="12.75">
      <c r="A202" s="196"/>
      <c r="B202" s="196"/>
      <c r="C202" s="196"/>
      <c r="D202" s="196"/>
      <c r="E202" s="196"/>
      <c r="F202" s="196"/>
      <c r="G202" s="196"/>
      <c r="H202" s="196"/>
      <c r="I202" s="196"/>
      <c r="J202" s="196"/>
      <c r="K202" s="196"/>
    </row>
    <row r="203" spans="1:11" ht="12.75">
      <c r="A203" s="196"/>
      <c r="B203" s="196"/>
      <c r="C203" s="196"/>
      <c r="D203" s="196"/>
      <c r="E203" s="196"/>
      <c r="F203" s="196"/>
      <c r="G203" s="196"/>
      <c r="H203" s="196"/>
      <c r="I203" s="196"/>
      <c r="J203" s="196"/>
      <c r="K203" s="196"/>
    </row>
    <row r="204" spans="1:11" ht="12.75">
      <c r="A204" s="196"/>
      <c r="B204" s="196"/>
      <c r="C204" s="196"/>
      <c r="D204" s="196"/>
      <c r="E204" s="196"/>
      <c r="F204" s="196"/>
      <c r="G204" s="196"/>
      <c r="H204" s="196"/>
      <c r="I204" s="196"/>
      <c r="J204" s="196"/>
      <c r="K204" s="196"/>
    </row>
    <row r="205" spans="1:11" ht="12.75">
      <c r="A205" s="196"/>
      <c r="B205" s="196"/>
      <c r="C205" s="196"/>
      <c r="D205" s="196"/>
      <c r="E205" s="196"/>
      <c r="F205" s="196"/>
      <c r="G205" s="196"/>
      <c r="H205" s="196"/>
      <c r="I205" s="196"/>
      <c r="J205" s="196"/>
      <c r="K205" s="196"/>
    </row>
    <row r="206" spans="1:11" ht="12.75">
      <c r="A206" s="196"/>
      <c r="B206" s="196"/>
      <c r="C206" s="196"/>
      <c r="D206" s="196"/>
      <c r="E206" s="196"/>
      <c r="F206" s="196"/>
      <c r="G206" s="196"/>
      <c r="H206" s="196"/>
      <c r="I206" s="196"/>
      <c r="J206" s="196"/>
      <c r="K206" s="196"/>
    </row>
    <row r="207" spans="1:11" ht="12.75">
      <c r="A207" s="196"/>
      <c r="B207" s="196"/>
      <c r="C207" s="196"/>
      <c r="D207" s="196"/>
      <c r="E207" s="196"/>
      <c r="F207" s="196"/>
      <c r="G207" s="196"/>
      <c r="H207" s="196"/>
      <c r="I207" s="196"/>
      <c r="J207" s="196"/>
      <c r="K207" s="196"/>
    </row>
    <row r="208" spans="1:11" ht="12.75">
      <c r="A208" s="196"/>
      <c r="B208" s="196"/>
      <c r="C208" s="196"/>
      <c r="D208" s="196"/>
      <c r="E208" s="196"/>
      <c r="F208" s="196"/>
      <c r="G208" s="196"/>
      <c r="H208" s="196"/>
      <c r="I208" s="196"/>
      <c r="J208" s="196"/>
      <c r="K208" s="196"/>
    </row>
    <row r="209" spans="1:11" ht="12.75">
      <c r="A209" s="196"/>
      <c r="B209" s="196"/>
      <c r="C209" s="196"/>
      <c r="D209" s="196"/>
      <c r="E209" s="196"/>
      <c r="F209" s="196"/>
      <c r="G209" s="196"/>
      <c r="H209" s="196"/>
      <c r="I209" s="196"/>
      <c r="J209" s="196"/>
      <c r="K209" s="196"/>
    </row>
    <row r="210" spans="1:11" ht="12.75">
      <c r="A210" s="196"/>
      <c r="B210" s="196"/>
      <c r="C210" s="196"/>
      <c r="D210" s="196"/>
      <c r="E210" s="196"/>
      <c r="F210" s="196"/>
      <c r="G210" s="196"/>
      <c r="H210" s="196"/>
      <c r="I210" s="196"/>
      <c r="J210" s="196"/>
      <c r="K210" s="196"/>
    </row>
    <row r="211" spans="1:11" ht="12.75">
      <c r="A211" s="196"/>
      <c r="B211" s="196"/>
      <c r="C211" s="196"/>
      <c r="D211" s="196"/>
      <c r="E211" s="196"/>
      <c r="F211" s="196"/>
      <c r="G211" s="196"/>
      <c r="H211" s="196"/>
      <c r="I211" s="196"/>
      <c r="J211" s="196"/>
      <c r="K211" s="196"/>
    </row>
    <row r="212" spans="1:11" ht="12.75">
      <c r="A212" s="196"/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</row>
    <row r="213" spans="1:11" ht="12.75">
      <c r="A213" s="196"/>
      <c r="B213" s="196"/>
      <c r="C213" s="196"/>
      <c r="D213" s="196"/>
      <c r="E213" s="196"/>
      <c r="F213" s="196"/>
      <c r="G213" s="196"/>
      <c r="H213" s="196"/>
      <c r="I213" s="196"/>
      <c r="J213" s="196"/>
      <c r="K213" s="196"/>
    </row>
    <row r="214" spans="1:11" ht="12.75">
      <c r="A214" s="196"/>
      <c r="B214" s="196"/>
      <c r="C214" s="196"/>
      <c r="D214" s="196"/>
      <c r="E214" s="196"/>
      <c r="F214" s="196"/>
      <c r="G214" s="196"/>
      <c r="H214" s="196"/>
      <c r="I214" s="196"/>
      <c r="J214" s="196"/>
      <c r="K214" s="196"/>
    </row>
    <row r="215" spans="1:11" ht="12.75">
      <c r="A215" s="196"/>
      <c r="B215" s="196"/>
      <c r="C215" s="196"/>
      <c r="D215" s="196"/>
      <c r="E215" s="196"/>
      <c r="F215" s="196"/>
      <c r="G215" s="196"/>
      <c r="H215" s="196"/>
      <c r="I215" s="196"/>
      <c r="J215" s="196"/>
      <c r="K215" s="196"/>
    </row>
    <row r="216" spans="1:11" ht="12.75">
      <c r="A216" s="196"/>
      <c r="B216" s="196"/>
      <c r="C216" s="196"/>
      <c r="D216" s="196"/>
      <c r="E216" s="196"/>
      <c r="F216" s="196"/>
      <c r="G216" s="196"/>
      <c r="H216" s="196"/>
      <c r="I216" s="196"/>
      <c r="J216" s="196"/>
      <c r="K216" s="196"/>
    </row>
    <row r="217" spans="1:11" ht="12.75">
      <c r="A217" s="196"/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</row>
    <row r="218" spans="1:11" ht="12.75">
      <c r="A218" s="196"/>
      <c r="B218" s="196"/>
      <c r="C218" s="196"/>
      <c r="D218" s="196"/>
      <c r="E218" s="196"/>
      <c r="F218" s="196"/>
      <c r="G218" s="196"/>
      <c r="H218" s="196"/>
      <c r="I218" s="196"/>
      <c r="J218" s="196"/>
      <c r="K218" s="196"/>
    </row>
    <row r="219" spans="1:11" ht="12.75">
      <c r="A219" s="196"/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</row>
    <row r="220" spans="1:11" ht="12.75">
      <c r="A220" s="196"/>
      <c r="B220" s="196"/>
      <c r="C220" s="196"/>
      <c r="D220" s="196"/>
      <c r="E220" s="196"/>
      <c r="F220" s="196"/>
      <c r="G220" s="196"/>
      <c r="H220" s="196"/>
      <c r="I220" s="196"/>
      <c r="J220" s="196"/>
      <c r="K220" s="196"/>
    </row>
    <row r="221" spans="1:11" ht="12.75">
      <c r="A221" s="196"/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</row>
    <row r="222" spans="1:11" ht="12.75">
      <c r="A222" s="196"/>
      <c r="B222" s="196"/>
      <c r="C222" s="196"/>
      <c r="D222" s="196"/>
      <c r="E222" s="196"/>
      <c r="F222" s="196"/>
      <c r="G222" s="196"/>
      <c r="H222" s="196"/>
      <c r="I222" s="196"/>
      <c r="J222" s="196"/>
      <c r="K222" s="196"/>
    </row>
    <row r="223" spans="1:11" ht="12.75">
      <c r="A223" s="196"/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</row>
    <row r="224" spans="1:11" ht="12.75">
      <c r="A224" s="196"/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</row>
    <row r="225" spans="1:11" ht="12.75">
      <c r="A225" s="196"/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</row>
    <row r="226" spans="1:11" ht="12.75">
      <c r="A226" s="196"/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</row>
    <row r="227" spans="1:11" ht="12.75">
      <c r="A227" s="196"/>
      <c r="B227" s="196"/>
      <c r="C227" s="196"/>
      <c r="D227" s="196"/>
      <c r="E227" s="196"/>
      <c r="F227" s="196"/>
      <c r="G227" s="196"/>
      <c r="H227" s="196"/>
      <c r="I227" s="196"/>
      <c r="J227" s="196"/>
      <c r="K227" s="196"/>
    </row>
    <row r="228" spans="1:11" ht="12.75">
      <c r="A228" s="196"/>
      <c r="B228" s="196"/>
      <c r="C228" s="196"/>
      <c r="D228" s="196"/>
      <c r="E228" s="196"/>
      <c r="F228" s="196"/>
      <c r="G228" s="196"/>
      <c r="H228" s="196"/>
      <c r="I228" s="196"/>
      <c r="J228" s="196"/>
      <c r="K228" s="196"/>
    </row>
    <row r="229" spans="1:11" ht="12.75">
      <c r="A229" s="196"/>
      <c r="B229" s="196"/>
      <c r="C229" s="196"/>
      <c r="D229" s="196"/>
      <c r="E229" s="196"/>
      <c r="F229" s="196"/>
      <c r="G229" s="196"/>
      <c r="H229" s="196"/>
      <c r="I229" s="196"/>
      <c r="J229" s="196"/>
      <c r="K229" s="196"/>
    </row>
    <row r="230" spans="1:11" ht="12.75">
      <c r="A230" s="196"/>
      <c r="B230" s="196"/>
      <c r="C230" s="196"/>
      <c r="D230" s="196"/>
      <c r="E230" s="196"/>
      <c r="F230" s="196"/>
      <c r="G230" s="196"/>
      <c r="H230" s="196"/>
      <c r="I230" s="196"/>
      <c r="J230" s="196"/>
      <c r="K230" s="196"/>
    </row>
    <row r="231" spans="1:11" ht="12.75">
      <c r="A231" s="196"/>
      <c r="B231" s="196"/>
      <c r="C231" s="196"/>
      <c r="D231" s="196"/>
      <c r="E231" s="196"/>
      <c r="F231" s="196"/>
      <c r="G231" s="196"/>
      <c r="H231" s="196"/>
      <c r="I231" s="196"/>
      <c r="J231" s="196"/>
      <c r="K231" s="196"/>
    </row>
    <row r="232" spans="1:11" ht="12.75">
      <c r="A232" s="196"/>
      <c r="B232" s="196"/>
      <c r="C232" s="196"/>
      <c r="D232" s="196"/>
      <c r="E232" s="196"/>
      <c r="F232" s="196"/>
      <c r="G232" s="196"/>
      <c r="H232" s="196"/>
      <c r="I232" s="196"/>
      <c r="J232" s="196"/>
      <c r="K232" s="196"/>
    </row>
    <row r="233" spans="1:11" ht="12.75">
      <c r="A233" s="196"/>
      <c r="B233" s="196"/>
      <c r="C233" s="196"/>
      <c r="D233" s="196"/>
      <c r="E233" s="196"/>
      <c r="F233" s="196"/>
      <c r="G233" s="196"/>
      <c r="H233" s="196"/>
      <c r="I233" s="196"/>
      <c r="J233" s="196"/>
      <c r="K233" s="196"/>
    </row>
    <row r="234" spans="1:11" ht="12.75">
      <c r="A234" s="196"/>
      <c r="B234" s="196"/>
      <c r="C234" s="196"/>
      <c r="D234" s="196"/>
      <c r="E234" s="196"/>
      <c r="F234" s="196"/>
      <c r="G234" s="196"/>
      <c r="H234" s="196"/>
      <c r="I234" s="196"/>
      <c r="J234" s="196"/>
      <c r="K234" s="196"/>
    </row>
    <row r="235" spans="1:11" ht="12.75">
      <c r="A235" s="196"/>
      <c r="B235" s="196"/>
      <c r="C235" s="196"/>
      <c r="D235" s="196"/>
      <c r="E235" s="196"/>
      <c r="F235" s="196"/>
      <c r="G235" s="196"/>
      <c r="H235" s="196"/>
      <c r="I235" s="196"/>
      <c r="J235" s="196"/>
      <c r="K235" s="196"/>
    </row>
    <row r="236" spans="1:11" ht="12.75">
      <c r="A236" s="196"/>
      <c r="B236" s="196"/>
      <c r="C236" s="196"/>
      <c r="D236" s="196"/>
      <c r="E236" s="196"/>
      <c r="F236" s="196"/>
      <c r="G236" s="196"/>
      <c r="H236" s="196"/>
      <c r="I236" s="196"/>
      <c r="J236" s="196"/>
      <c r="K236" s="196"/>
    </row>
    <row r="237" spans="1:11" ht="12.75">
      <c r="A237" s="196"/>
      <c r="B237" s="196"/>
      <c r="C237" s="196"/>
      <c r="D237" s="196"/>
      <c r="E237" s="196"/>
      <c r="F237" s="196"/>
      <c r="G237" s="196"/>
      <c r="H237" s="196"/>
      <c r="I237" s="196"/>
      <c r="J237" s="196"/>
      <c r="K237" s="196"/>
    </row>
    <row r="238" spans="1:11" ht="12.75">
      <c r="A238" s="196"/>
      <c r="B238" s="196"/>
      <c r="C238" s="196"/>
      <c r="D238" s="196"/>
      <c r="E238" s="196"/>
      <c r="F238" s="196"/>
      <c r="G238" s="196"/>
      <c r="H238" s="196"/>
      <c r="I238" s="196"/>
      <c r="J238" s="196"/>
      <c r="K238" s="196"/>
    </row>
    <row r="239" spans="1:11" ht="12.75">
      <c r="A239" s="196"/>
      <c r="B239" s="196"/>
      <c r="C239" s="196"/>
      <c r="D239" s="196"/>
      <c r="E239" s="196"/>
      <c r="F239" s="196"/>
      <c r="G239" s="196"/>
      <c r="H239" s="196"/>
      <c r="I239" s="196"/>
      <c r="J239" s="196"/>
      <c r="K239" s="196"/>
    </row>
    <row r="240" spans="1:11" ht="12.75">
      <c r="A240" s="196"/>
      <c r="B240" s="196"/>
      <c r="C240" s="196"/>
      <c r="D240" s="196"/>
      <c r="E240" s="196"/>
      <c r="F240" s="196"/>
      <c r="G240" s="196"/>
      <c r="H240" s="196"/>
      <c r="I240" s="196"/>
      <c r="J240" s="196"/>
      <c r="K240" s="196"/>
    </row>
    <row r="241" spans="1:11" ht="12.75">
      <c r="A241" s="196"/>
      <c r="B241" s="196"/>
      <c r="C241" s="196"/>
      <c r="D241" s="196"/>
      <c r="E241" s="196"/>
      <c r="F241" s="196"/>
      <c r="G241" s="196"/>
      <c r="H241" s="196"/>
      <c r="I241" s="196"/>
      <c r="J241" s="196"/>
      <c r="K241" s="196"/>
    </row>
    <row r="242" spans="1:11" ht="12.75">
      <c r="A242" s="196"/>
      <c r="B242" s="196"/>
      <c r="C242" s="196"/>
      <c r="D242" s="196"/>
      <c r="E242" s="196"/>
      <c r="F242" s="196"/>
      <c r="G242" s="196"/>
      <c r="H242" s="196"/>
      <c r="I242" s="196"/>
      <c r="J242" s="196"/>
      <c r="K242" s="196"/>
    </row>
    <row r="243" spans="1:11" ht="12.75">
      <c r="A243" s="196"/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</row>
    <row r="244" spans="1:11" ht="12.75">
      <c r="A244" s="196"/>
      <c r="B244" s="196"/>
      <c r="C244" s="196"/>
      <c r="D244" s="196"/>
      <c r="E244" s="196"/>
      <c r="F244" s="196"/>
      <c r="G244" s="196"/>
      <c r="H244" s="196"/>
      <c r="I244" s="196"/>
      <c r="J244" s="196"/>
      <c r="K244" s="196"/>
    </row>
    <row r="245" spans="1:11" ht="12.75">
      <c r="A245" s="196"/>
      <c r="B245" s="196"/>
      <c r="C245" s="196"/>
      <c r="D245" s="196"/>
      <c r="E245" s="196"/>
      <c r="F245" s="196"/>
      <c r="G245" s="196"/>
      <c r="H245" s="196"/>
      <c r="I245" s="196"/>
      <c r="J245" s="196"/>
      <c r="K245" s="196"/>
    </row>
    <row r="246" spans="1:11" ht="12.75">
      <c r="A246" s="196"/>
      <c r="B246" s="196"/>
      <c r="C246" s="196"/>
      <c r="D246" s="196"/>
      <c r="E246" s="196"/>
      <c r="F246" s="196"/>
      <c r="G246" s="196"/>
      <c r="H246" s="196"/>
      <c r="I246" s="196"/>
      <c r="J246" s="196"/>
      <c r="K246" s="196"/>
    </row>
    <row r="247" spans="1:11" ht="12.75">
      <c r="A247" s="196"/>
      <c r="B247" s="196"/>
      <c r="C247" s="196"/>
      <c r="D247" s="196"/>
      <c r="E247" s="196"/>
      <c r="F247" s="196"/>
      <c r="G247" s="196"/>
      <c r="H247" s="196"/>
      <c r="I247" s="196"/>
      <c r="J247" s="196"/>
      <c r="K247" s="196"/>
    </row>
    <row r="248" spans="1:11" ht="12.75">
      <c r="A248" s="196"/>
      <c r="B248" s="196"/>
      <c r="C248" s="196"/>
      <c r="D248" s="196"/>
      <c r="E248" s="196"/>
      <c r="F248" s="196"/>
      <c r="G248" s="196"/>
      <c r="H248" s="196"/>
      <c r="I248" s="196"/>
      <c r="J248" s="196"/>
      <c r="K248" s="196"/>
    </row>
    <row r="249" spans="1:11" ht="12.75">
      <c r="A249" s="196"/>
      <c r="B249" s="196"/>
      <c r="C249" s="196"/>
      <c r="D249" s="196"/>
      <c r="E249" s="196"/>
      <c r="F249" s="196"/>
      <c r="G249" s="196"/>
      <c r="H249" s="196"/>
      <c r="I249" s="196"/>
      <c r="J249" s="196"/>
      <c r="K249" s="196"/>
    </row>
    <row r="250" spans="1:11" ht="12.75">
      <c r="A250" s="196"/>
      <c r="B250" s="196"/>
      <c r="C250" s="196"/>
      <c r="D250" s="196"/>
      <c r="E250" s="196"/>
      <c r="F250" s="196"/>
      <c r="G250" s="196"/>
      <c r="H250" s="196"/>
      <c r="I250" s="196"/>
      <c r="J250" s="196"/>
      <c r="K250" s="196"/>
    </row>
    <row r="251" spans="1:11" ht="12.75">
      <c r="A251" s="196"/>
      <c r="B251" s="196"/>
      <c r="C251" s="196"/>
      <c r="D251" s="196"/>
      <c r="E251" s="196"/>
      <c r="F251" s="196"/>
      <c r="G251" s="196"/>
      <c r="H251" s="196"/>
      <c r="I251" s="196"/>
      <c r="J251" s="196"/>
      <c r="K251" s="196"/>
    </row>
    <row r="252" spans="1:11" ht="12.75">
      <c r="A252" s="196"/>
      <c r="B252" s="196"/>
      <c r="C252" s="196"/>
      <c r="D252" s="196"/>
      <c r="E252" s="196"/>
      <c r="F252" s="196"/>
      <c r="G252" s="196"/>
      <c r="H252" s="196"/>
      <c r="I252" s="196"/>
      <c r="J252" s="196"/>
      <c r="K252" s="196"/>
    </row>
    <row r="253" spans="1:11" ht="12.75">
      <c r="A253" s="196"/>
      <c r="B253" s="196"/>
      <c r="C253" s="196"/>
      <c r="D253" s="196"/>
      <c r="E253" s="196"/>
      <c r="F253" s="196"/>
      <c r="G253" s="196"/>
      <c r="H253" s="196"/>
      <c r="I253" s="196"/>
      <c r="J253" s="196"/>
      <c r="K253" s="196"/>
    </row>
    <row r="254" spans="1:11" ht="12.75">
      <c r="A254" s="196"/>
      <c r="B254" s="196"/>
      <c r="C254" s="196"/>
      <c r="D254" s="196"/>
      <c r="E254" s="196"/>
      <c r="F254" s="196"/>
      <c r="G254" s="196"/>
      <c r="H254" s="196"/>
      <c r="I254" s="196"/>
      <c r="J254" s="196"/>
      <c r="K254" s="196"/>
    </row>
    <row r="255" spans="1:11" ht="12.75">
      <c r="A255" s="196"/>
      <c r="B255" s="196"/>
      <c r="C255" s="196"/>
      <c r="D255" s="196"/>
      <c r="E255" s="196"/>
      <c r="F255" s="196"/>
      <c r="G255" s="196"/>
      <c r="H255" s="196"/>
      <c r="I255" s="196"/>
      <c r="J255" s="196"/>
      <c r="K255" s="196"/>
    </row>
    <row r="256" spans="1:11" ht="12.75">
      <c r="A256" s="196"/>
      <c r="B256" s="196"/>
      <c r="C256" s="196"/>
      <c r="D256" s="196"/>
      <c r="E256" s="196"/>
      <c r="F256" s="196"/>
      <c r="G256" s="196"/>
      <c r="H256" s="196"/>
      <c r="I256" s="196"/>
      <c r="J256" s="196"/>
      <c r="K256" s="196"/>
    </row>
    <row r="257" spans="1:11" ht="12.75">
      <c r="A257" s="196"/>
      <c r="B257" s="196"/>
      <c r="C257" s="196"/>
      <c r="D257" s="196"/>
      <c r="E257" s="196"/>
      <c r="F257" s="196"/>
      <c r="G257" s="196"/>
      <c r="H257" s="196"/>
      <c r="I257" s="196"/>
      <c r="J257" s="196"/>
      <c r="K257" s="196"/>
    </row>
    <row r="258" spans="1:11" ht="12.75">
      <c r="A258" s="196"/>
      <c r="B258" s="196"/>
      <c r="C258" s="196"/>
      <c r="D258" s="196"/>
      <c r="E258" s="196"/>
      <c r="F258" s="196"/>
      <c r="G258" s="196"/>
      <c r="H258" s="196"/>
      <c r="I258" s="196"/>
      <c r="J258" s="196"/>
      <c r="K258" s="196"/>
    </row>
    <row r="259" spans="1:11" ht="12.75">
      <c r="A259" s="196"/>
      <c r="B259" s="196"/>
      <c r="C259" s="196"/>
      <c r="D259" s="196"/>
      <c r="E259" s="196"/>
      <c r="F259" s="196"/>
      <c r="G259" s="196"/>
      <c r="H259" s="196"/>
      <c r="I259" s="196"/>
      <c r="J259" s="196"/>
      <c r="K259" s="196"/>
    </row>
    <row r="260" spans="1:11" ht="12.75">
      <c r="A260" s="196"/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</row>
    <row r="261" spans="1:11" ht="12.75">
      <c r="A261" s="196"/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</row>
    <row r="262" spans="1:11" ht="12.75">
      <c r="A262" s="196"/>
      <c r="B262" s="196"/>
      <c r="C262" s="196"/>
      <c r="D262" s="196"/>
      <c r="E262" s="196"/>
      <c r="F262" s="196"/>
      <c r="G262" s="196"/>
      <c r="H262" s="196"/>
      <c r="I262" s="196"/>
      <c r="J262" s="196"/>
      <c r="K262" s="196"/>
    </row>
    <row r="263" spans="1:11" ht="12.75">
      <c r="A263" s="196"/>
      <c r="B263" s="196"/>
      <c r="C263" s="196"/>
      <c r="D263" s="196"/>
      <c r="E263" s="196"/>
      <c r="F263" s="196"/>
      <c r="G263" s="196"/>
      <c r="H263" s="196"/>
      <c r="I263" s="196"/>
      <c r="J263" s="196"/>
      <c r="K263" s="196"/>
    </row>
    <row r="264" spans="1:11" ht="12.75">
      <c r="A264" s="196"/>
      <c r="B264" s="196"/>
      <c r="C264" s="196"/>
      <c r="D264" s="196"/>
      <c r="E264" s="196"/>
      <c r="F264" s="196"/>
      <c r="G264" s="196"/>
      <c r="H264" s="196"/>
      <c r="I264" s="196"/>
      <c r="J264" s="196"/>
      <c r="K264" s="196"/>
    </row>
    <row r="265" spans="1:11" ht="12.75">
      <c r="A265" s="196"/>
      <c r="B265" s="196"/>
      <c r="C265" s="196"/>
      <c r="D265" s="196"/>
      <c r="E265" s="196"/>
      <c r="F265" s="196"/>
      <c r="G265" s="196"/>
      <c r="H265" s="196"/>
      <c r="I265" s="196"/>
      <c r="J265" s="196"/>
      <c r="K265" s="196"/>
    </row>
    <row r="266" spans="1:11" ht="12.75">
      <c r="A266" s="196"/>
      <c r="B266" s="196"/>
      <c r="C266" s="196"/>
      <c r="D266" s="196"/>
      <c r="E266" s="196"/>
      <c r="F266" s="196"/>
      <c r="G266" s="196"/>
      <c r="H266" s="196"/>
      <c r="I266" s="196"/>
      <c r="J266" s="196"/>
      <c r="K266" s="196"/>
    </row>
    <row r="267" spans="1:11" ht="12.75">
      <c r="A267" s="196"/>
      <c r="B267" s="196"/>
      <c r="C267" s="196"/>
      <c r="D267" s="196"/>
      <c r="E267" s="196"/>
      <c r="F267" s="196"/>
      <c r="G267" s="196"/>
      <c r="H267" s="196"/>
      <c r="I267" s="196"/>
      <c r="J267" s="196"/>
      <c r="K267" s="196"/>
    </row>
    <row r="268" spans="1:11" ht="12.75">
      <c r="A268" s="196"/>
      <c r="B268" s="196"/>
      <c r="C268" s="196"/>
      <c r="D268" s="196"/>
      <c r="E268" s="196"/>
      <c r="F268" s="196"/>
      <c r="G268" s="196"/>
      <c r="H268" s="196"/>
      <c r="I268" s="196"/>
      <c r="J268" s="196"/>
      <c r="K268" s="196"/>
    </row>
    <row r="269" spans="1:11" ht="12.75">
      <c r="A269" s="196"/>
      <c r="B269" s="196"/>
      <c r="C269" s="196"/>
      <c r="D269" s="196"/>
      <c r="E269" s="196"/>
      <c r="F269" s="196"/>
      <c r="G269" s="196"/>
      <c r="H269" s="196"/>
      <c r="I269" s="196"/>
      <c r="J269" s="196"/>
      <c r="K269" s="196"/>
    </row>
    <row r="270" spans="1:11" ht="12.75">
      <c r="A270" s="196"/>
      <c r="B270" s="196"/>
      <c r="C270" s="196"/>
      <c r="D270" s="196"/>
      <c r="E270" s="196"/>
      <c r="F270" s="196"/>
      <c r="G270" s="196"/>
      <c r="H270" s="196"/>
      <c r="I270" s="196"/>
      <c r="J270" s="196"/>
      <c r="K270" s="196"/>
    </row>
    <row r="271" spans="1:11" ht="12.75">
      <c r="A271" s="196"/>
      <c r="B271" s="196"/>
      <c r="C271" s="196"/>
      <c r="D271" s="196"/>
      <c r="E271" s="196"/>
      <c r="F271" s="196"/>
      <c r="G271" s="196"/>
      <c r="H271" s="196"/>
      <c r="I271" s="196"/>
      <c r="J271" s="196"/>
      <c r="K271" s="196"/>
    </row>
    <row r="272" spans="1:11" ht="12.75">
      <c r="A272" s="196"/>
      <c r="B272" s="196"/>
      <c r="C272" s="196"/>
      <c r="D272" s="196"/>
      <c r="E272" s="196"/>
      <c r="F272" s="196"/>
      <c r="G272" s="196"/>
      <c r="H272" s="196"/>
      <c r="I272" s="196"/>
      <c r="J272" s="196"/>
      <c r="K272" s="196"/>
    </row>
    <row r="273" spans="1:11" ht="12.75">
      <c r="A273" s="196"/>
      <c r="B273" s="196"/>
      <c r="C273" s="196"/>
      <c r="D273" s="196"/>
      <c r="E273" s="196"/>
      <c r="F273" s="196"/>
      <c r="G273" s="196"/>
      <c r="H273" s="196"/>
      <c r="I273" s="196"/>
      <c r="J273" s="196"/>
      <c r="K273" s="196"/>
    </row>
    <row r="274" spans="1:11" ht="12.75">
      <c r="A274" s="196"/>
      <c r="B274" s="196"/>
      <c r="C274" s="196"/>
      <c r="D274" s="196"/>
      <c r="E274" s="196"/>
      <c r="F274" s="196"/>
      <c r="G274" s="196"/>
      <c r="H274" s="196"/>
      <c r="I274" s="196"/>
      <c r="J274" s="196"/>
      <c r="K274" s="196"/>
    </row>
    <row r="275" spans="1:11" ht="12.75">
      <c r="A275" s="196"/>
      <c r="B275" s="196"/>
      <c r="C275" s="196"/>
      <c r="D275" s="196"/>
      <c r="E275" s="196"/>
      <c r="F275" s="196"/>
      <c r="G275" s="196"/>
      <c r="H275" s="196"/>
      <c r="I275" s="196"/>
      <c r="J275" s="196"/>
      <c r="K275" s="196"/>
    </row>
    <row r="276" spans="1:11" ht="12.75">
      <c r="A276" s="196"/>
      <c r="B276" s="196"/>
      <c r="C276" s="196"/>
      <c r="D276" s="196"/>
      <c r="E276" s="196"/>
      <c r="F276" s="196"/>
      <c r="G276" s="196"/>
      <c r="H276" s="196"/>
      <c r="I276" s="196"/>
      <c r="J276" s="196"/>
      <c r="K276" s="196"/>
    </row>
    <row r="277" spans="1:11" ht="12.75">
      <c r="A277" s="196"/>
      <c r="B277" s="196"/>
      <c r="C277" s="196"/>
      <c r="D277" s="196"/>
      <c r="E277" s="196"/>
      <c r="F277" s="196"/>
      <c r="G277" s="196"/>
      <c r="H277" s="196"/>
      <c r="I277" s="196"/>
      <c r="J277" s="196"/>
      <c r="K277" s="196"/>
    </row>
    <row r="278" spans="1:11" ht="12.75">
      <c r="A278" s="196"/>
      <c r="B278" s="196"/>
      <c r="C278" s="196"/>
      <c r="D278" s="196"/>
      <c r="E278" s="196"/>
      <c r="F278" s="196"/>
      <c r="G278" s="196"/>
      <c r="H278" s="196"/>
      <c r="I278" s="196"/>
      <c r="J278" s="196"/>
      <c r="K278" s="196"/>
    </row>
    <row r="279" spans="1:11" ht="12.75">
      <c r="A279" s="196"/>
      <c r="B279" s="196"/>
      <c r="C279" s="196"/>
      <c r="D279" s="196"/>
      <c r="E279" s="196"/>
      <c r="F279" s="196"/>
      <c r="G279" s="196"/>
      <c r="H279" s="196"/>
      <c r="I279" s="196"/>
      <c r="J279" s="196"/>
      <c r="K279" s="196"/>
    </row>
    <row r="280" spans="1:11" ht="12.75">
      <c r="A280" s="196"/>
      <c r="B280" s="196"/>
      <c r="C280" s="196"/>
      <c r="D280" s="196"/>
      <c r="E280" s="196"/>
      <c r="F280" s="196"/>
      <c r="G280" s="196"/>
      <c r="H280" s="196"/>
      <c r="I280" s="196"/>
      <c r="J280" s="196"/>
      <c r="K280" s="196"/>
    </row>
    <row r="281" spans="1:11" ht="12.75">
      <c r="A281" s="196"/>
      <c r="B281" s="196"/>
      <c r="C281" s="196"/>
      <c r="D281" s="196"/>
      <c r="E281" s="196"/>
      <c r="F281" s="196"/>
      <c r="G281" s="196"/>
      <c r="H281" s="196"/>
      <c r="I281" s="196"/>
      <c r="J281" s="196"/>
      <c r="K281" s="196"/>
    </row>
    <row r="282" spans="1:11" ht="12.75">
      <c r="A282" s="196"/>
      <c r="B282" s="196"/>
      <c r="C282" s="196"/>
      <c r="D282" s="196"/>
      <c r="E282" s="196"/>
      <c r="F282" s="196"/>
      <c r="G282" s="196"/>
      <c r="H282" s="196"/>
      <c r="I282" s="196"/>
      <c r="J282" s="196"/>
      <c r="K282" s="196"/>
    </row>
    <row r="283" spans="1:11" ht="12.75">
      <c r="A283" s="196"/>
      <c r="B283" s="196"/>
      <c r="C283" s="196"/>
      <c r="D283" s="196"/>
      <c r="E283" s="196"/>
      <c r="F283" s="196"/>
      <c r="G283" s="196"/>
      <c r="H283" s="196"/>
      <c r="I283" s="196"/>
      <c r="J283" s="196"/>
      <c r="K283" s="196"/>
    </row>
  </sheetData>
  <sheetProtection/>
  <mergeCells count="3">
    <mergeCell ref="A3:K3"/>
    <mergeCell ref="A4:K4"/>
    <mergeCell ref="A14:C14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421875" style="0" customWidth="1"/>
    <col min="2" max="2" width="26.00390625" style="0" customWidth="1"/>
    <col min="3" max="3" width="24.28125" style="0" customWidth="1"/>
    <col min="4" max="4" width="24.140625" style="0" customWidth="1"/>
    <col min="6" max="6" width="11.7109375" style="0" customWidth="1"/>
  </cols>
  <sheetData>
    <row r="1" ht="12.75">
      <c r="B1" s="198" t="s">
        <v>731</v>
      </c>
    </row>
    <row r="2" spans="2:4" ht="12.75">
      <c r="B2" s="198"/>
      <c r="C2" s="213"/>
      <c r="D2" s="213"/>
    </row>
    <row r="3" spans="1:4" s="198" customFormat="1" ht="12.75">
      <c r="A3" s="240" t="s">
        <v>10</v>
      </c>
      <c r="B3" s="240" t="s">
        <v>313</v>
      </c>
      <c r="C3" s="240" t="s">
        <v>403</v>
      </c>
      <c r="D3" s="240" t="s">
        <v>404</v>
      </c>
    </row>
    <row r="4" spans="1:4" ht="12.75">
      <c r="A4" s="158">
        <v>1</v>
      </c>
      <c r="B4" s="212" t="s">
        <v>405</v>
      </c>
      <c r="C4" s="212"/>
      <c r="D4" s="212">
        <v>2359280</v>
      </c>
    </row>
    <row r="5" spans="1:7" ht="12.75">
      <c r="A5" s="158">
        <v>2</v>
      </c>
      <c r="B5" s="212" t="s">
        <v>318</v>
      </c>
      <c r="C5" s="212"/>
      <c r="D5" s="212">
        <v>10957120.28</v>
      </c>
      <c r="G5" s="213"/>
    </row>
    <row r="6" spans="1:7" ht="12.75">
      <c r="A6" s="158">
        <v>3</v>
      </c>
      <c r="B6" s="212" t="s">
        <v>406</v>
      </c>
      <c r="C6" s="212"/>
      <c r="D6" s="212">
        <v>102542.8</v>
      </c>
      <c r="G6" s="213"/>
    </row>
    <row r="7" spans="1:7" ht="12.75">
      <c r="A7" s="158">
        <v>4</v>
      </c>
      <c r="B7" s="212" t="s">
        <v>407</v>
      </c>
      <c r="C7" s="212"/>
      <c r="D7" s="212">
        <v>5791713.4068</v>
      </c>
      <c r="G7" s="213"/>
    </row>
    <row r="8" spans="1:7" ht="12.75">
      <c r="A8" s="158">
        <v>5</v>
      </c>
      <c r="B8" s="212" t="s">
        <v>408</v>
      </c>
      <c r="C8" s="212"/>
      <c r="D8" s="212">
        <v>972000.4</v>
      </c>
      <c r="G8" s="213"/>
    </row>
    <row r="9" spans="1:7" ht="12.75">
      <c r="A9" s="158">
        <v>6</v>
      </c>
      <c r="B9" s="212" t="s">
        <v>409</v>
      </c>
      <c r="C9" s="212"/>
      <c r="D9" s="212">
        <v>17064492</v>
      </c>
      <c r="G9" s="213"/>
    </row>
    <row r="10" spans="1:7" ht="12.75">
      <c r="A10" s="158">
        <v>7</v>
      </c>
      <c r="B10" s="212" t="s">
        <v>410</v>
      </c>
      <c r="C10" s="212">
        <v>356000</v>
      </c>
      <c r="D10" s="212"/>
      <c r="G10" s="213"/>
    </row>
    <row r="11" spans="1:7" ht="12.75">
      <c r="A11" s="158">
        <v>8</v>
      </c>
      <c r="B11" s="212" t="s">
        <v>317</v>
      </c>
      <c r="C11" s="212">
        <v>2438308.0656000003</v>
      </c>
      <c r="D11" s="212"/>
      <c r="G11" s="213"/>
    </row>
    <row r="12" spans="1:7" ht="12.75">
      <c r="A12" s="158">
        <v>9</v>
      </c>
      <c r="B12" s="212" t="s">
        <v>411</v>
      </c>
      <c r="C12" s="212"/>
      <c r="D12" s="212">
        <v>2781516.45</v>
      </c>
      <c r="G12" s="213"/>
    </row>
    <row r="13" spans="1:7" ht="12.75">
      <c r="A13" s="158">
        <v>10</v>
      </c>
      <c r="B13" s="212" t="s">
        <v>412</v>
      </c>
      <c r="C13" s="212"/>
      <c r="D13" s="212">
        <v>5395392</v>
      </c>
      <c r="G13" s="213"/>
    </row>
    <row r="14" spans="1:7" ht="12.75">
      <c r="A14" s="158">
        <v>11</v>
      </c>
      <c r="B14" s="212" t="s">
        <v>413</v>
      </c>
      <c r="C14" s="212"/>
      <c r="D14" s="212">
        <v>1925750</v>
      </c>
      <c r="G14" s="213"/>
    </row>
    <row r="15" spans="1:7" ht="12.75">
      <c r="A15" s="158">
        <v>12</v>
      </c>
      <c r="B15" s="212" t="s">
        <v>414</v>
      </c>
      <c r="C15" s="212">
        <v>250000</v>
      </c>
      <c r="D15" s="212"/>
      <c r="G15" s="213"/>
    </row>
    <row r="16" spans="1:7" ht="12.75">
      <c r="A16" s="158">
        <v>13</v>
      </c>
      <c r="B16" s="212" t="s">
        <v>415</v>
      </c>
      <c r="C16" s="212">
        <v>33336.48</v>
      </c>
      <c r="D16" s="212"/>
      <c r="G16" s="213"/>
    </row>
    <row r="17" spans="1:7" ht="12.75">
      <c r="A17" s="158">
        <v>14</v>
      </c>
      <c r="B17" s="212" t="s">
        <v>416</v>
      </c>
      <c r="C17" s="212">
        <v>200000</v>
      </c>
      <c r="D17" s="212"/>
      <c r="G17" s="213"/>
    </row>
    <row r="18" spans="1:7" ht="12.75">
      <c r="A18" s="158">
        <v>15</v>
      </c>
      <c r="B18" s="212" t="s">
        <v>417</v>
      </c>
      <c r="C18" s="212">
        <v>672000</v>
      </c>
      <c r="D18" s="212"/>
      <c r="G18" s="213"/>
    </row>
    <row r="19" spans="1:9" ht="12.75">
      <c r="A19" s="158">
        <v>16</v>
      </c>
      <c r="B19" s="212" t="s">
        <v>319</v>
      </c>
      <c r="C19" s="212"/>
      <c r="D19" s="212">
        <v>367400.8</v>
      </c>
      <c r="G19" s="213"/>
      <c r="I19" s="213"/>
    </row>
    <row r="20" spans="1:8" ht="12.75">
      <c r="A20" s="158">
        <v>17</v>
      </c>
      <c r="B20" s="212" t="s">
        <v>418</v>
      </c>
      <c r="C20" s="212"/>
      <c r="D20" s="212">
        <v>48966000</v>
      </c>
      <c r="H20" s="213"/>
    </row>
    <row r="21" spans="1:8" ht="12.75">
      <c r="A21" s="158">
        <v>18</v>
      </c>
      <c r="B21" s="212" t="s">
        <v>419</v>
      </c>
      <c r="C21" s="212"/>
      <c r="D21" s="212">
        <v>5695974</v>
      </c>
      <c r="H21" s="213"/>
    </row>
    <row r="22" spans="1:7" ht="12.75">
      <c r="A22" s="158">
        <v>19</v>
      </c>
      <c r="B22" s="212" t="s">
        <v>420</v>
      </c>
      <c r="C22" s="212">
        <v>583360</v>
      </c>
      <c r="D22" s="212"/>
      <c r="G22" s="213"/>
    </row>
    <row r="23" spans="1:8" ht="12.75">
      <c r="A23" s="158">
        <v>20</v>
      </c>
      <c r="B23" s="212" t="s">
        <v>421</v>
      </c>
      <c r="C23" s="212">
        <v>490000</v>
      </c>
      <c r="D23" s="212"/>
      <c r="H23" s="213"/>
    </row>
    <row r="24" spans="1:7" ht="12.75">
      <c r="A24" s="158">
        <v>21</v>
      </c>
      <c r="B24" s="158" t="s">
        <v>0</v>
      </c>
      <c r="C24" s="212"/>
      <c r="D24" s="212">
        <v>406394.24</v>
      </c>
      <c r="G24" s="213"/>
    </row>
    <row r="25" spans="1:7" ht="12.75">
      <c r="A25" s="158">
        <v>22</v>
      </c>
      <c r="B25" s="158" t="s">
        <v>438</v>
      </c>
      <c r="C25" s="212">
        <v>148320</v>
      </c>
      <c r="D25" s="212"/>
      <c r="G25" s="213"/>
    </row>
    <row r="26" spans="1:8" ht="12.75">
      <c r="A26" s="158">
        <v>23</v>
      </c>
      <c r="B26" s="158" t="s">
        <v>439</v>
      </c>
      <c r="C26" s="212">
        <v>200000</v>
      </c>
      <c r="D26" s="212"/>
      <c r="H26" s="213"/>
    </row>
    <row r="27" spans="1:7" ht="12.75">
      <c r="A27" s="158">
        <v>24</v>
      </c>
      <c r="B27" s="158" t="s">
        <v>440</v>
      </c>
      <c r="C27" s="212">
        <v>73000</v>
      </c>
      <c r="D27" s="212"/>
      <c r="G27" s="213"/>
    </row>
    <row r="28" spans="1:7" ht="12.75">
      <c r="A28" s="158">
        <v>25</v>
      </c>
      <c r="B28" s="212" t="s">
        <v>441</v>
      </c>
      <c r="C28" s="212">
        <v>16800</v>
      </c>
      <c r="D28" s="212"/>
      <c r="G28" s="213"/>
    </row>
    <row r="29" spans="1:7" ht="12.75">
      <c r="A29" s="158">
        <v>26</v>
      </c>
      <c r="B29" s="212" t="s">
        <v>442</v>
      </c>
      <c r="C29" s="212"/>
      <c r="D29" s="212">
        <v>6325750</v>
      </c>
      <c r="G29" s="213"/>
    </row>
    <row r="30" spans="1:8" ht="12.75">
      <c r="A30" s="158">
        <v>27</v>
      </c>
      <c r="B30" s="212" t="s">
        <v>443</v>
      </c>
      <c r="C30" s="212"/>
      <c r="D30" s="212">
        <v>2249479</v>
      </c>
      <c r="H30" s="213"/>
    </row>
    <row r="31" spans="1:7" ht="12.75">
      <c r="A31" s="158">
        <v>28</v>
      </c>
      <c r="B31" s="158" t="s">
        <v>444</v>
      </c>
      <c r="C31" s="212">
        <v>269840</v>
      </c>
      <c r="D31" s="212"/>
      <c r="G31" s="213"/>
    </row>
    <row r="32" spans="1:7" ht="12.75">
      <c r="A32" s="158">
        <v>29</v>
      </c>
      <c r="B32" s="158" t="s">
        <v>445</v>
      </c>
      <c r="C32" s="212"/>
      <c r="D32" s="212">
        <v>524976</v>
      </c>
      <c r="G32" s="213"/>
    </row>
    <row r="33" spans="1:7" ht="12.75">
      <c r="A33" s="158">
        <v>30</v>
      </c>
      <c r="B33" s="212" t="s">
        <v>446</v>
      </c>
      <c r="C33" s="212">
        <v>104000</v>
      </c>
      <c r="D33" s="212"/>
      <c r="G33" s="213"/>
    </row>
    <row r="34" spans="1:7" ht="12.75">
      <c r="A34" s="158">
        <v>31</v>
      </c>
      <c r="B34" s="212" t="s">
        <v>447</v>
      </c>
      <c r="C34" s="212"/>
      <c r="D34" s="212">
        <v>6001915</v>
      </c>
      <c r="G34" s="213"/>
    </row>
    <row r="35" spans="1:7" ht="12.75">
      <c r="A35" s="158">
        <v>32</v>
      </c>
      <c r="B35" s="158" t="s">
        <v>448</v>
      </c>
      <c r="C35" s="212">
        <v>620000</v>
      </c>
      <c r="D35" s="212"/>
      <c r="G35" s="213"/>
    </row>
    <row r="36" spans="1:9" ht="12.75">
      <c r="A36" s="158">
        <v>33</v>
      </c>
      <c r="B36" s="158" t="s">
        <v>449</v>
      </c>
      <c r="C36" s="212"/>
      <c r="D36" s="212">
        <v>310000</v>
      </c>
      <c r="I36" s="213"/>
    </row>
    <row r="37" spans="1:8" ht="12.75">
      <c r="A37" s="158">
        <v>34</v>
      </c>
      <c r="B37" s="158" t="s">
        <v>450</v>
      </c>
      <c r="C37" s="212">
        <v>248938.4</v>
      </c>
      <c r="D37" s="212"/>
      <c r="H37" s="213"/>
    </row>
    <row r="38" spans="1:7" ht="12.75">
      <c r="A38" s="158">
        <v>35</v>
      </c>
      <c r="B38" s="158" t="s">
        <v>451</v>
      </c>
      <c r="C38" s="212">
        <v>63000</v>
      </c>
      <c r="D38" s="212"/>
      <c r="G38" s="213"/>
    </row>
    <row r="39" spans="1:7" ht="12.75">
      <c r="A39" s="158">
        <v>36</v>
      </c>
      <c r="B39" s="158" t="s">
        <v>452</v>
      </c>
      <c r="C39" s="212">
        <v>73000</v>
      </c>
      <c r="D39" s="212"/>
      <c r="G39" s="213"/>
    </row>
    <row r="40" spans="1:7" ht="12.75">
      <c r="A40" s="158">
        <v>37</v>
      </c>
      <c r="B40" s="158" t="s">
        <v>453</v>
      </c>
      <c r="C40" s="212">
        <v>88000</v>
      </c>
      <c r="D40" s="212"/>
      <c r="G40" s="213"/>
    </row>
    <row r="41" spans="1:8" s="332" customFormat="1" ht="12.75">
      <c r="A41" s="466"/>
      <c r="B41" s="466"/>
      <c r="C41" s="331">
        <v>6927902.945600001</v>
      </c>
      <c r="D41" s="331">
        <v>118197696.37679999</v>
      </c>
      <c r="H41" s="467"/>
    </row>
    <row r="42" spans="3:7" ht="12.75">
      <c r="C42" s="213"/>
      <c r="D42" s="213"/>
      <c r="G42" s="213"/>
    </row>
    <row r="43" spans="3:9" ht="12.75">
      <c r="C43" s="213"/>
      <c r="D43" s="213"/>
      <c r="G43" s="213"/>
      <c r="H43" s="213"/>
      <c r="I43" s="213"/>
    </row>
    <row r="44" spans="3:9" ht="12.75">
      <c r="C44" s="213"/>
      <c r="D44" s="213"/>
      <c r="G44" s="213"/>
      <c r="I44" s="213"/>
    </row>
    <row r="45" spans="3:4" ht="12.75">
      <c r="C45" s="213"/>
      <c r="D45" s="213"/>
    </row>
    <row r="46" spans="3:6" ht="12.75">
      <c r="C46" s="213"/>
      <c r="D46" s="213"/>
      <c r="F46" s="213"/>
    </row>
    <row r="47" spans="3:4" ht="12.75">
      <c r="C47" s="213"/>
      <c r="D47" s="213"/>
    </row>
    <row r="48" spans="3:4" ht="12.75">
      <c r="C48" s="213"/>
      <c r="D48" s="213"/>
    </row>
    <row r="49" spans="3:4" ht="12.75">
      <c r="C49" s="213"/>
      <c r="D49" s="213"/>
    </row>
    <row r="50" spans="3:4" ht="12.75">
      <c r="C50" s="213"/>
      <c r="D50" s="213"/>
    </row>
    <row r="51" spans="3:4" ht="12.75">
      <c r="C51" s="213"/>
      <c r="D51" s="213"/>
    </row>
    <row r="52" spans="3:4" ht="12.75">
      <c r="C52" s="213"/>
      <c r="D52" s="213"/>
    </row>
    <row r="53" spans="3:4" ht="12.75">
      <c r="C53" s="213"/>
      <c r="D53" s="213"/>
    </row>
    <row r="54" spans="3:4" ht="12.75">
      <c r="C54" s="213"/>
      <c r="D54" s="213"/>
    </row>
    <row r="55" spans="3:4" ht="12.75">
      <c r="C55" s="213"/>
      <c r="D55" s="213"/>
    </row>
    <row r="56" spans="3:4" ht="12.75">
      <c r="C56" s="213"/>
      <c r="D56" s="213"/>
    </row>
    <row r="57" spans="3:4" ht="12.75">
      <c r="C57" s="213"/>
      <c r="D57" s="213"/>
    </row>
    <row r="58" spans="3:4" ht="12.75">
      <c r="C58" s="213"/>
      <c r="D58" s="213"/>
    </row>
    <row r="59" spans="3:4" ht="12.75">
      <c r="C59" s="213"/>
      <c r="D59" s="213"/>
    </row>
    <row r="60" spans="3:4" ht="12.75">
      <c r="C60" s="213"/>
      <c r="D60" s="213"/>
    </row>
    <row r="61" spans="3:4" ht="12.75">
      <c r="C61" s="213"/>
      <c r="D61" s="213"/>
    </row>
    <row r="62" spans="3:4" ht="12.75">
      <c r="C62" s="213"/>
      <c r="D62" s="213"/>
    </row>
    <row r="63" spans="3:4" ht="12.75">
      <c r="C63" s="213"/>
      <c r="D63" s="213"/>
    </row>
    <row r="64" spans="3:4" ht="12.75">
      <c r="C64" s="213"/>
      <c r="D64" s="213"/>
    </row>
    <row r="65" spans="3:4" ht="12.75">
      <c r="C65" s="213"/>
      <c r="D65" s="213"/>
    </row>
    <row r="66" spans="3:4" ht="12.75">
      <c r="C66" s="213"/>
      <c r="D66" s="213"/>
    </row>
    <row r="67" spans="3:4" ht="12.75">
      <c r="C67" s="213"/>
      <c r="D67" s="213"/>
    </row>
    <row r="68" spans="3:4" ht="12.75">
      <c r="C68" s="213"/>
      <c r="D68" s="213"/>
    </row>
    <row r="69" spans="3:4" ht="12.75">
      <c r="C69" s="213"/>
      <c r="D69" s="213"/>
    </row>
    <row r="70" spans="3:4" ht="12.75">
      <c r="C70" s="213"/>
      <c r="D70" s="213"/>
    </row>
    <row r="71" spans="3:4" ht="12.75">
      <c r="C71" s="213"/>
      <c r="D71" s="213"/>
    </row>
    <row r="72" spans="3:4" ht="12.75">
      <c r="C72" s="213"/>
      <c r="D72" s="213"/>
    </row>
    <row r="73" spans="3:4" ht="12.75">
      <c r="C73" s="213"/>
      <c r="D73" s="213"/>
    </row>
    <row r="74" spans="3:7" ht="12.75">
      <c r="C74" s="213"/>
      <c r="D74" s="213"/>
      <c r="G74" s="213"/>
    </row>
    <row r="75" spans="3:7" ht="12.75">
      <c r="C75" s="213"/>
      <c r="D75" s="213"/>
      <c r="G75" s="213"/>
    </row>
    <row r="76" spans="3:7" ht="12.75">
      <c r="C76" s="213"/>
      <c r="D76" s="213"/>
      <c r="G76" s="213"/>
    </row>
    <row r="77" spans="3:7" ht="12.75">
      <c r="C77" s="213"/>
      <c r="D77" s="213"/>
      <c r="G77" s="213"/>
    </row>
    <row r="78" spans="3:7" ht="12.75">
      <c r="C78" s="213"/>
      <c r="D78" s="213"/>
      <c r="G78" s="213"/>
    </row>
    <row r="79" spans="3:7" ht="12.75">
      <c r="C79" s="213"/>
      <c r="D79" s="213"/>
      <c r="G79" s="213"/>
    </row>
    <row r="80" spans="3:4" ht="12.75">
      <c r="C80" s="213"/>
      <c r="D80" s="213"/>
    </row>
    <row r="81" spans="3:7" ht="12.75">
      <c r="C81" s="213"/>
      <c r="D81" s="213"/>
      <c r="G81" s="213"/>
    </row>
    <row r="82" spans="3:7" ht="12.75">
      <c r="C82" s="213"/>
      <c r="D82" s="213"/>
      <c r="G82" s="213"/>
    </row>
    <row r="83" spans="3:7" ht="12.75">
      <c r="C83" s="213"/>
      <c r="D83" s="213"/>
      <c r="G83" s="213"/>
    </row>
    <row r="84" spans="3:7" ht="12.75">
      <c r="C84" s="213"/>
      <c r="D84" s="213"/>
      <c r="G84" s="213"/>
    </row>
    <row r="85" spans="3:7" ht="12.75">
      <c r="C85" s="213"/>
      <c r="D85" s="213"/>
      <c r="G85" s="213"/>
    </row>
    <row r="86" spans="3:7" ht="12.75">
      <c r="C86" s="213"/>
      <c r="D86" s="213"/>
      <c r="G86" s="213"/>
    </row>
    <row r="87" spans="3:7" ht="12.75">
      <c r="C87" s="213"/>
      <c r="D87" s="213"/>
      <c r="G87" s="213"/>
    </row>
    <row r="88" spans="3:4" ht="12.75">
      <c r="C88" s="213"/>
      <c r="D88" s="213"/>
    </row>
    <row r="89" spans="3:7" ht="12.75">
      <c r="C89" s="213"/>
      <c r="D89" s="213"/>
      <c r="G89" s="213"/>
    </row>
    <row r="90" spans="3:4" ht="12.75">
      <c r="C90" s="213"/>
      <c r="D90" s="213"/>
    </row>
    <row r="91" spans="3:7" ht="12.75">
      <c r="C91" s="213"/>
      <c r="D91" s="213"/>
      <c r="G91" s="213"/>
    </row>
    <row r="92" spans="3:7" ht="12.75">
      <c r="C92" s="213"/>
      <c r="D92" s="213"/>
      <c r="G92" s="213"/>
    </row>
    <row r="93" spans="3:7" ht="12.75">
      <c r="C93" s="213"/>
      <c r="D93" s="213"/>
      <c r="G93" s="213"/>
    </row>
    <row r="94" spans="3:4" ht="12.75">
      <c r="C94" s="213"/>
      <c r="D94" s="213"/>
    </row>
    <row r="95" spans="3:4" ht="12.75">
      <c r="C95" s="213"/>
      <c r="D95" s="213"/>
    </row>
    <row r="96" spans="3:4" ht="12.75">
      <c r="C96" s="213"/>
      <c r="D96" s="213"/>
    </row>
    <row r="97" spans="3:4" ht="12.75">
      <c r="C97" s="213"/>
      <c r="D97" s="213"/>
    </row>
    <row r="98" spans="3:4" ht="12.75">
      <c r="C98" s="213"/>
      <c r="D98" s="213"/>
    </row>
    <row r="99" spans="3:7" ht="12.75">
      <c r="C99" s="213"/>
      <c r="D99" s="213"/>
      <c r="G99" s="213"/>
    </row>
    <row r="100" spans="3:4" ht="12.75">
      <c r="C100" s="213"/>
      <c r="D100" s="213"/>
    </row>
    <row r="101" spans="3:7" ht="12.75">
      <c r="C101" s="213"/>
      <c r="D101" s="213"/>
      <c r="G101" s="213"/>
    </row>
    <row r="102" spans="3:7" ht="12.75">
      <c r="C102" s="213"/>
      <c r="D102" s="213"/>
      <c r="G102" s="213"/>
    </row>
    <row r="103" spans="3:7" ht="12.75">
      <c r="C103" s="213"/>
      <c r="D103" s="213"/>
      <c r="G103" s="213"/>
    </row>
    <row r="104" spans="3:7" ht="12.75">
      <c r="C104" s="213"/>
      <c r="D104" s="213"/>
      <c r="G104" s="213"/>
    </row>
    <row r="105" spans="3:7" ht="12.75">
      <c r="C105" s="213"/>
      <c r="D105" s="213"/>
      <c r="G105" s="213"/>
    </row>
    <row r="106" spans="3:7" ht="12.75">
      <c r="C106" s="213"/>
      <c r="D106" s="213"/>
      <c r="G106" s="213"/>
    </row>
    <row r="107" spans="3:7" ht="12.75">
      <c r="C107" s="213"/>
      <c r="D107" s="213"/>
      <c r="G107" s="213"/>
    </row>
    <row r="108" spans="3:7" ht="12.75">
      <c r="C108" s="213"/>
      <c r="D108" s="213"/>
      <c r="G108" s="213"/>
    </row>
    <row r="109" spans="3:7" ht="12.75">
      <c r="C109" s="213"/>
      <c r="D109" s="213"/>
      <c r="G109" s="213"/>
    </row>
    <row r="110" spans="3:7" ht="12.75">
      <c r="C110" s="213"/>
      <c r="D110" s="213"/>
      <c r="G110" s="213"/>
    </row>
    <row r="111" spans="3:7" ht="12.75">
      <c r="C111" s="213"/>
      <c r="D111" s="213"/>
      <c r="G111" s="213"/>
    </row>
    <row r="112" spans="3:7" ht="12.75">
      <c r="C112" s="213"/>
      <c r="D112" s="213"/>
      <c r="G112" s="213"/>
    </row>
    <row r="113" spans="3:7" ht="12.75">
      <c r="C113" s="213"/>
      <c r="D113" s="213"/>
      <c r="G113" s="213"/>
    </row>
    <row r="114" spans="3:7" ht="12.75">
      <c r="C114" s="213"/>
      <c r="D114" s="213"/>
      <c r="G114" s="213"/>
    </row>
    <row r="115" spans="3:7" ht="12.75">
      <c r="C115" s="213"/>
      <c r="D115" s="213"/>
      <c r="G115" s="213"/>
    </row>
    <row r="116" spans="3:7" ht="12.75">
      <c r="C116" s="213"/>
      <c r="D116" s="213"/>
      <c r="G116" s="213"/>
    </row>
    <row r="117" spans="3:7" ht="12.75">
      <c r="C117" s="213"/>
      <c r="D117" s="213"/>
      <c r="G117" s="213"/>
    </row>
    <row r="118" spans="3:7" ht="12.75">
      <c r="C118" s="213"/>
      <c r="D118" s="213"/>
      <c r="G118" s="213"/>
    </row>
    <row r="119" spans="3:4" ht="12.75">
      <c r="C119" s="213"/>
      <c r="D119" s="213"/>
    </row>
    <row r="120" spans="3:4" ht="12.75">
      <c r="C120" s="213"/>
      <c r="D120" s="213"/>
    </row>
    <row r="121" spans="3:4" ht="12.75">
      <c r="C121" s="213"/>
      <c r="D121" s="213"/>
    </row>
    <row r="122" spans="3:4" ht="12.75">
      <c r="C122" s="213"/>
      <c r="D122" s="213"/>
    </row>
    <row r="123" spans="3:4" ht="12.75">
      <c r="C123" s="213"/>
      <c r="D123" s="213"/>
    </row>
    <row r="124" spans="3:4" ht="12.75">
      <c r="C124" s="213"/>
      <c r="D124" s="213"/>
    </row>
    <row r="125" spans="3:4" ht="12.75">
      <c r="C125" s="213"/>
      <c r="D125" s="213"/>
    </row>
    <row r="126" spans="3:7" ht="12.75">
      <c r="C126" s="213"/>
      <c r="D126" s="213"/>
      <c r="G126" s="213"/>
    </row>
    <row r="127" spans="3:7" ht="12.75">
      <c r="C127" s="213"/>
      <c r="D127" s="213"/>
      <c r="G127" s="213"/>
    </row>
    <row r="128" spans="3:7" ht="12.75">
      <c r="C128" s="213"/>
      <c r="D128" s="213"/>
      <c r="G128" s="213"/>
    </row>
    <row r="129" spans="3:7" ht="12.75">
      <c r="C129" s="213"/>
      <c r="D129" s="213"/>
      <c r="G129" s="213"/>
    </row>
    <row r="130" spans="3:7" ht="12.75">
      <c r="C130" s="213"/>
      <c r="D130" s="213"/>
      <c r="G130" s="213"/>
    </row>
    <row r="131" spans="3:7" ht="12.75">
      <c r="C131" s="213"/>
      <c r="D131" s="213"/>
      <c r="G131" s="213"/>
    </row>
    <row r="132" spans="3:7" ht="12.75">
      <c r="C132" s="213"/>
      <c r="D132" s="213"/>
      <c r="G132" s="213"/>
    </row>
    <row r="133" spans="3:4" ht="12.75">
      <c r="C133" s="213"/>
      <c r="D133" s="213"/>
    </row>
    <row r="134" spans="3:4" ht="12.75">
      <c r="C134" s="213"/>
      <c r="D134" s="213"/>
    </row>
    <row r="135" spans="3:7" ht="12.75">
      <c r="C135" s="213"/>
      <c r="D135" s="213"/>
      <c r="G135" s="213"/>
    </row>
    <row r="136" spans="3:7" ht="12.75">
      <c r="C136" s="213"/>
      <c r="D136" s="213"/>
      <c r="G136" s="213"/>
    </row>
    <row r="137" spans="3:7" ht="12.75">
      <c r="C137" s="213"/>
      <c r="D137" s="213"/>
      <c r="G137" s="213"/>
    </row>
    <row r="138" spans="3:7" ht="12.75">
      <c r="C138" s="213"/>
      <c r="D138" s="213"/>
      <c r="G138" s="213"/>
    </row>
    <row r="139" spans="3:7" ht="12.75">
      <c r="C139" s="213"/>
      <c r="D139" s="213"/>
      <c r="G139" s="213">
        <v>0</v>
      </c>
    </row>
    <row r="140" spans="3:4" ht="12.75">
      <c r="C140" s="213"/>
      <c r="D140" s="213"/>
    </row>
    <row r="141" spans="3:4" ht="12.75">
      <c r="C141" s="213"/>
      <c r="D141" s="213"/>
    </row>
    <row r="142" spans="3:4" ht="12.75">
      <c r="C142" s="213"/>
      <c r="D142" s="213"/>
    </row>
    <row r="143" spans="3:4" ht="12.75">
      <c r="C143" s="213"/>
      <c r="D143" s="213"/>
    </row>
    <row r="144" spans="3:4" ht="12.75">
      <c r="C144" s="213"/>
      <c r="D144" s="213"/>
    </row>
    <row r="145" spans="3:4" ht="12.75">
      <c r="C145" s="213"/>
      <c r="D145" s="213"/>
    </row>
    <row r="146" spans="3:4" ht="12.75">
      <c r="C146" s="213"/>
      <c r="D146" s="213"/>
    </row>
    <row r="147" spans="3:4" ht="12.75">
      <c r="C147" s="213"/>
      <c r="D147" s="213"/>
    </row>
    <row r="148" spans="3:4" ht="12.75">
      <c r="C148" s="213"/>
      <c r="D148" s="213"/>
    </row>
    <row r="149" spans="3:4" ht="12.75">
      <c r="C149" s="213"/>
      <c r="D149" s="213"/>
    </row>
    <row r="150" spans="3:4" ht="12.75">
      <c r="C150" s="213"/>
      <c r="D150" s="213"/>
    </row>
    <row r="151" spans="3:4" ht="12.75">
      <c r="C151" s="213"/>
      <c r="D151" s="213"/>
    </row>
    <row r="152" spans="3:4" ht="12.75">
      <c r="C152" s="213"/>
      <c r="D152" s="213"/>
    </row>
    <row r="153" spans="3:4" ht="12.75">
      <c r="C153" s="213"/>
      <c r="D153" s="213"/>
    </row>
    <row r="154" spans="3:4" ht="12.75">
      <c r="C154" s="213"/>
      <c r="D154" s="213"/>
    </row>
    <row r="155" spans="3:4" ht="12.75">
      <c r="C155" s="213"/>
      <c r="D155" s="213"/>
    </row>
    <row r="156" spans="3:4" ht="12.75">
      <c r="C156" s="213"/>
      <c r="D156" s="213"/>
    </row>
    <row r="157" spans="3:4" ht="12.75">
      <c r="C157" s="213"/>
      <c r="D157" s="213"/>
    </row>
    <row r="158" spans="3:4" ht="12.75">
      <c r="C158" s="213"/>
      <c r="D158" s="213"/>
    </row>
    <row r="159" spans="3:4" ht="12.75">
      <c r="C159" s="213"/>
      <c r="D159" s="213"/>
    </row>
    <row r="160" spans="3:4" ht="12.75">
      <c r="C160" s="213"/>
      <c r="D160" s="213"/>
    </row>
    <row r="161" spans="3:4" ht="12.75">
      <c r="C161" s="213"/>
      <c r="D161" s="213"/>
    </row>
    <row r="162" spans="3:4" ht="12.75">
      <c r="C162" s="213"/>
      <c r="D162" s="213"/>
    </row>
    <row r="163" spans="3:4" ht="12.75">
      <c r="C163" s="213"/>
      <c r="D163" s="213"/>
    </row>
    <row r="164" spans="3:4" ht="12.75">
      <c r="C164" s="213"/>
      <c r="D164" s="213"/>
    </row>
    <row r="165" spans="3:4" ht="12.75">
      <c r="C165" s="213"/>
      <c r="D165" s="213"/>
    </row>
    <row r="166" spans="3:4" ht="12.75">
      <c r="C166" s="213"/>
      <c r="D166" s="213"/>
    </row>
    <row r="167" spans="3:4" ht="12.75">
      <c r="C167" s="213"/>
      <c r="D167" s="213"/>
    </row>
    <row r="168" spans="3:4" ht="12.75">
      <c r="C168" s="213"/>
      <c r="D168" s="213"/>
    </row>
    <row r="169" spans="3:4" ht="12.75">
      <c r="C169" s="213"/>
      <c r="D169" s="213"/>
    </row>
    <row r="170" spans="3:4" ht="12.75">
      <c r="C170" s="213"/>
      <c r="D170" s="213"/>
    </row>
    <row r="171" spans="3:4" ht="12.75">
      <c r="C171" s="213"/>
      <c r="D171" s="213"/>
    </row>
    <row r="172" spans="3:4" ht="12.75">
      <c r="C172" s="213"/>
      <c r="D172" s="213"/>
    </row>
    <row r="173" spans="3:4" ht="12.75">
      <c r="C173" s="213"/>
      <c r="D173" s="213"/>
    </row>
    <row r="174" spans="3:4" ht="12.75">
      <c r="C174" s="213"/>
      <c r="D174" s="213"/>
    </row>
    <row r="175" spans="3:4" ht="12.75">
      <c r="C175" s="213"/>
      <c r="D175" s="213"/>
    </row>
    <row r="176" spans="3:4" ht="12.75">
      <c r="C176" s="213"/>
      <c r="D176" s="213"/>
    </row>
    <row r="177" spans="3:4" ht="12.75">
      <c r="C177" s="213"/>
      <c r="D177" s="213"/>
    </row>
    <row r="178" spans="3:4" ht="12.75">
      <c r="C178" s="213"/>
      <c r="D178" s="213"/>
    </row>
    <row r="179" spans="3:4" ht="12.75">
      <c r="C179" s="213"/>
      <c r="D179" s="213"/>
    </row>
    <row r="180" spans="3:7" ht="12.75">
      <c r="C180" s="213"/>
      <c r="D180" s="213"/>
      <c r="G180" s="213"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6.7109375" style="0" customWidth="1"/>
    <col min="2" max="2" width="31.00390625" style="0" customWidth="1"/>
    <col min="3" max="3" width="18.8515625" style="0" customWidth="1"/>
    <col min="5" max="5" width="9.7109375" style="0" bestFit="1" customWidth="1"/>
  </cols>
  <sheetData>
    <row r="2" ht="12.75">
      <c r="B2" t="s">
        <v>730</v>
      </c>
    </row>
    <row r="4" spans="1:3" ht="12.75">
      <c r="A4" s="158" t="s">
        <v>10</v>
      </c>
      <c r="B4" s="158" t="s">
        <v>313</v>
      </c>
      <c r="C4" s="158" t="s">
        <v>211</v>
      </c>
    </row>
    <row r="5" spans="1:3" ht="12.75">
      <c r="A5" s="158">
        <v>1</v>
      </c>
      <c r="B5" s="305" t="s">
        <v>7</v>
      </c>
      <c r="C5" s="212">
        <f>'[7]kliente bilanci '!G7</f>
        <v>3507131.21</v>
      </c>
    </row>
    <row r="6" spans="1:3" ht="12.75">
      <c r="A6" s="158">
        <v>2</v>
      </c>
      <c r="B6" s="305" t="s">
        <v>454</v>
      </c>
      <c r="C6" s="212">
        <f>'[7]kliente bilanci '!G8</f>
        <v>9982441</v>
      </c>
    </row>
    <row r="7" spans="1:3" ht="12.75">
      <c r="A7" s="158">
        <v>3</v>
      </c>
      <c r="B7" s="305" t="s">
        <v>1</v>
      </c>
      <c r="C7" s="212">
        <f>'[7]kliente bilanci '!G9</f>
        <v>3626436.200000003</v>
      </c>
    </row>
    <row r="8" spans="1:3" ht="12.75">
      <c r="A8" s="158">
        <v>4</v>
      </c>
      <c r="B8" s="305" t="s">
        <v>455</v>
      </c>
      <c r="C8" s="212">
        <f>'[7]kliente bilanci '!G10</f>
        <v>922717</v>
      </c>
    </row>
    <row r="9" spans="1:3" ht="12.75">
      <c r="A9" s="158">
        <v>5</v>
      </c>
      <c r="B9" s="305" t="s">
        <v>456</v>
      </c>
      <c r="C9" s="212">
        <f>'[7]kliente bilanci '!G12</f>
        <v>35910588</v>
      </c>
    </row>
    <row r="10" spans="1:3" ht="12.75">
      <c r="A10" s="158">
        <v>6</v>
      </c>
      <c r="B10" s="305" t="s">
        <v>457</v>
      </c>
      <c r="C10" s="212">
        <f>'[7]kliente bilanci '!G13</f>
        <v>3582234</v>
      </c>
    </row>
    <row r="11" spans="1:3" ht="12.75">
      <c r="A11" s="158">
        <v>7</v>
      </c>
      <c r="B11" s="305" t="s">
        <v>458</v>
      </c>
      <c r="C11" s="212">
        <f>'[7]kliente bilanci '!G14</f>
        <v>253373</v>
      </c>
    </row>
    <row r="12" spans="1:3" ht="12.75">
      <c r="A12" s="158">
        <v>8</v>
      </c>
      <c r="B12" s="305" t="s">
        <v>459</v>
      </c>
      <c r="C12" s="212">
        <f>'[7]kliente bilanci '!G15</f>
        <v>173720</v>
      </c>
    </row>
    <row r="13" spans="1:3" ht="12.75">
      <c r="A13" s="158">
        <v>9</v>
      </c>
      <c r="B13" s="305" t="s">
        <v>460</v>
      </c>
      <c r="C13" s="212">
        <f>'[7]kliente bilanci '!G17</f>
        <v>4023130</v>
      </c>
    </row>
    <row r="14" spans="1:3" ht="12.75">
      <c r="A14" s="158">
        <v>10</v>
      </c>
      <c r="B14" s="305" t="s">
        <v>461</v>
      </c>
      <c r="C14" s="212">
        <f>'[7]kliente bilanci '!G18</f>
        <v>168006</v>
      </c>
    </row>
    <row r="15" spans="1:3" ht="12.75">
      <c r="A15" s="158">
        <v>11</v>
      </c>
      <c r="B15" s="305" t="s">
        <v>462</v>
      </c>
      <c r="C15" s="212">
        <f>'[7]kliente bilanci '!G19</f>
        <v>2199012</v>
      </c>
    </row>
    <row r="16" spans="1:3" ht="12.75">
      <c r="A16" s="158">
        <v>12</v>
      </c>
      <c r="B16" s="305" t="s">
        <v>463</v>
      </c>
      <c r="C16" s="212">
        <f>'[7]kliente bilanci '!G21</f>
        <v>870252</v>
      </c>
    </row>
    <row r="17" spans="1:3" ht="12.75">
      <c r="A17" s="158">
        <v>13</v>
      </c>
      <c r="B17" s="305" t="s">
        <v>6</v>
      </c>
      <c r="C17" s="212">
        <f>'[7]kliente bilanci '!G22</f>
        <v>249408</v>
      </c>
    </row>
    <row r="18" spans="1:3" ht="12.75">
      <c r="A18" s="158">
        <v>14</v>
      </c>
      <c r="B18" s="305" t="s">
        <v>2</v>
      </c>
      <c r="C18" s="212">
        <f>'[7]kliente bilanci '!G23</f>
        <v>3502567</v>
      </c>
    </row>
    <row r="19" spans="1:3" ht="12.75">
      <c r="A19" s="158">
        <v>15</v>
      </c>
      <c r="B19" s="305" t="s">
        <v>4</v>
      </c>
      <c r="C19" s="212">
        <f>'[7]kliente bilanci '!G24</f>
        <v>2865950.6000000015</v>
      </c>
    </row>
    <row r="20" spans="1:3" ht="12.75">
      <c r="A20" s="158">
        <v>16</v>
      </c>
      <c r="B20" s="305" t="s">
        <v>464</v>
      </c>
      <c r="C20" s="212">
        <f>'[7]kliente bilanci '!G26</f>
        <v>1744953</v>
      </c>
    </row>
    <row r="21" spans="1:3" ht="12.75">
      <c r="A21" s="158">
        <v>17</v>
      </c>
      <c r="B21" s="305" t="s">
        <v>3</v>
      </c>
      <c r="C21" s="212">
        <f>'[7]kliente bilanci '!G27</f>
        <v>3187627</v>
      </c>
    </row>
    <row r="22" spans="1:3" s="24" customFormat="1" ht="12.75">
      <c r="A22" s="160">
        <v>18</v>
      </c>
      <c r="B22" s="160" t="s">
        <v>5</v>
      </c>
      <c r="C22" s="464">
        <f>'[7]kliente bilanci '!G28</f>
        <v>1226214</v>
      </c>
    </row>
    <row r="23" spans="1:3" ht="12.75">
      <c r="A23" s="158">
        <v>19</v>
      </c>
      <c r="B23" s="305" t="s">
        <v>465</v>
      </c>
      <c r="C23" s="212">
        <f>'[7]kliente bilanci '!G29</f>
        <v>6287553</v>
      </c>
    </row>
    <row r="24" spans="1:3" ht="12.75">
      <c r="A24" s="158">
        <v>20</v>
      </c>
      <c r="B24" s="305" t="s">
        <v>466</v>
      </c>
      <c r="C24" s="212">
        <f>'[7]kliente bilanci '!G30</f>
        <v>95952</v>
      </c>
    </row>
    <row r="25" spans="1:3" ht="12.75">
      <c r="A25" s="158">
        <v>21</v>
      </c>
      <c r="B25" s="305" t="s">
        <v>467</v>
      </c>
      <c r="C25" s="212">
        <f>'[7]kliente bilanci '!G31</f>
        <v>20745452.60000001</v>
      </c>
    </row>
    <row r="26" spans="1:3" ht="12.75">
      <c r="A26" s="158">
        <v>22</v>
      </c>
      <c r="B26" s="305" t="s">
        <v>468</v>
      </c>
      <c r="C26" s="212">
        <f>'[7]kliente bilanci '!G32</f>
        <v>14736552.035999998</v>
      </c>
    </row>
    <row r="27" spans="1:3" ht="12.75">
      <c r="A27" s="158">
        <v>23</v>
      </c>
      <c r="B27" s="305" t="s">
        <v>469</v>
      </c>
      <c r="C27" s="212">
        <f>'[7]kliente bilanci '!G33</f>
        <v>723578.5999999996</v>
      </c>
    </row>
    <row r="28" spans="1:3" ht="12.75">
      <c r="A28" s="158">
        <v>24</v>
      </c>
      <c r="B28" s="305" t="s">
        <v>470</v>
      </c>
      <c r="C28" s="212">
        <f>'[7]kliente bilanci '!G34</f>
        <v>174716</v>
      </c>
    </row>
    <row r="29" spans="1:3" ht="12.75">
      <c r="A29" s="158">
        <v>25</v>
      </c>
      <c r="B29" s="305" t="s">
        <v>471</v>
      </c>
      <c r="C29" s="212">
        <f>'[7]kliente bilanci '!G38</f>
        <v>14042712.399999999</v>
      </c>
    </row>
    <row r="30" spans="1:3" ht="12.75">
      <c r="A30" s="158">
        <v>26</v>
      </c>
      <c r="B30" s="305" t="s">
        <v>472</v>
      </c>
      <c r="C30" s="212">
        <f>'[7]kliente bilanci '!G39</f>
        <v>41771400</v>
      </c>
    </row>
    <row r="31" spans="1:3" ht="12.75">
      <c r="A31" s="158">
        <v>27</v>
      </c>
      <c r="B31" s="305" t="s">
        <v>473</v>
      </c>
      <c r="C31" s="212">
        <f>'[7]kliente bilanci '!G40</f>
        <v>3961125</v>
      </c>
    </row>
    <row r="32" spans="1:3" ht="12.75">
      <c r="A32" s="158">
        <v>28</v>
      </c>
      <c r="B32" s="305" t="s">
        <v>474</v>
      </c>
      <c r="C32" s="212">
        <f>'[7]kliente bilanci '!G42</f>
        <v>1000000</v>
      </c>
    </row>
    <row r="33" spans="1:3" ht="12.75">
      <c r="A33" s="158">
        <v>29</v>
      </c>
      <c r="B33" s="305" t="s">
        <v>475</v>
      </c>
      <c r="C33" s="212">
        <f>'[7]kliente bilanci '!G43</f>
        <v>249892</v>
      </c>
    </row>
    <row r="34" spans="1:3" ht="12.75">
      <c r="A34" s="158">
        <v>30</v>
      </c>
      <c r="B34" s="305" t="s">
        <v>729</v>
      </c>
      <c r="C34" s="212">
        <v>6000</v>
      </c>
    </row>
    <row r="35" spans="1:5" ht="12.75">
      <c r="A35" s="158"/>
      <c r="B35" s="158"/>
      <c r="C35" s="212">
        <f>SUM(C5:C34)</f>
        <v>181790693.646</v>
      </c>
      <c r="E35" s="213"/>
    </row>
    <row r="37" ht="12.75">
      <c r="C37" s="213"/>
    </row>
    <row r="38" ht="12.75">
      <c r="C38" s="213"/>
    </row>
  </sheetData>
  <sheetProtection/>
  <printOptions/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PageLayoutView="0" workbookViewId="0" topLeftCell="A1">
      <selection activeCell="J47" sqref="J47"/>
    </sheetView>
  </sheetViews>
  <sheetFormatPr defaultColWidth="9.140625" defaultRowHeight="12.75"/>
  <cols>
    <col min="1" max="2" width="9.140625" style="56" customWidth="1"/>
    <col min="3" max="3" width="9.28125" style="56" customWidth="1"/>
    <col min="4" max="4" width="11.421875" style="56" customWidth="1"/>
    <col min="5" max="5" width="12.8515625" style="56" customWidth="1"/>
    <col min="6" max="6" width="5.421875" style="56" customWidth="1"/>
    <col min="7" max="8" width="9.140625" style="56" customWidth="1"/>
    <col min="9" max="9" width="3.140625" style="56" customWidth="1"/>
    <col min="10" max="10" width="9.140625" style="56" customWidth="1"/>
    <col min="11" max="11" width="1.8515625" style="56" customWidth="1"/>
    <col min="12" max="16384" width="9.140625" style="56" customWidth="1"/>
  </cols>
  <sheetData>
    <row r="1" s="24" customFormat="1" ht="6.75" customHeight="1"/>
    <row r="2" spans="1:10" s="24" customFormat="1" ht="12.75">
      <c r="A2" s="25"/>
      <c r="B2" s="26"/>
      <c r="C2" s="26"/>
      <c r="D2" s="26"/>
      <c r="E2" s="26"/>
      <c r="F2" s="26"/>
      <c r="G2" s="26"/>
      <c r="H2" s="26"/>
      <c r="I2" s="26"/>
      <c r="J2" s="27"/>
    </row>
    <row r="3" spans="1:10" s="31" customFormat="1" ht="21" customHeight="1">
      <c r="A3" s="28"/>
      <c r="B3" s="29" t="s">
        <v>178</v>
      </c>
      <c r="C3" s="29"/>
      <c r="D3" s="29"/>
      <c r="E3" s="545" t="s">
        <v>307</v>
      </c>
      <c r="F3" s="545"/>
      <c r="G3" s="545"/>
      <c r="H3" s="545"/>
      <c r="I3" s="545"/>
      <c r="J3" s="30"/>
    </row>
    <row r="4" spans="1:10" s="31" customFormat="1" ht="13.5" customHeight="1">
      <c r="A4" s="28"/>
      <c r="B4" s="29" t="s">
        <v>103</v>
      </c>
      <c r="C4" s="29"/>
      <c r="D4" s="29"/>
      <c r="E4" s="122" t="s">
        <v>308</v>
      </c>
      <c r="F4" s="32"/>
      <c r="G4" s="33"/>
      <c r="H4" s="34"/>
      <c r="I4" s="34"/>
      <c r="J4" s="30"/>
    </row>
    <row r="5" spans="1:10" s="31" customFormat="1" ht="13.5" customHeight="1">
      <c r="A5" s="28"/>
      <c r="B5" s="29" t="s">
        <v>14</v>
      </c>
      <c r="C5" s="29"/>
      <c r="D5" s="29"/>
      <c r="E5" s="544" t="s">
        <v>309</v>
      </c>
      <c r="F5" s="544"/>
      <c r="G5" s="544"/>
      <c r="H5" s="544"/>
      <c r="I5" s="544"/>
      <c r="J5" s="30"/>
    </row>
    <row r="6" spans="1:10" s="31" customFormat="1" ht="13.5" customHeight="1">
      <c r="A6" s="28"/>
      <c r="B6" s="29"/>
      <c r="C6" s="29"/>
      <c r="D6" s="29"/>
      <c r="E6" s="29"/>
      <c r="F6" s="29"/>
      <c r="G6" s="546" t="s">
        <v>208</v>
      </c>
      <c r="H6" s="546"/>
      <c r="I6" s="34"/>
      <c r="J6" s="30"/>
    </row>
    <row r="7" spans="1:10" s="31" customFormat="1" ht="13.5" customHeight="1">
      <c r="A7" s="28"/>
      <c r="B7" s="29" t="s">
        <v>8</v>
      </c>
      <c r="C7" s="29"/>
      <c r="D7" s="29"/>
      <c r="E7" s="122">
        <v>1994</v>
      </c>
      <c r="F7" s="36"/>
      <c r="G7" s="29"/>
      <c r="H7" s="29"/>
      <c r="I7" s="29"/>
      <c r="J7" s="30"/>
    </row>
    <row r="8" spans="1:10" s="31" customFormat="1" ht="13.5" customHeight="1">
      <c r="A8" s="28"/>
      <c r="B8" s="29" t="s">
        <v>9</v>
      </c>
      <c r="C8" s="29"/>
      <c r="D8" s="29"/>
      <c r="E8" s="35">
        <v>1000174</v>
      </c>
      <c r="F8" s="37"/>
      <c r="G8" s="29"/>
      <c r="H8" s="29"/>
      <c r="I8" s="29"/>
      <c r="J8" s="30"/>
    </row>
    <row r="9" spans="1:10" s="31" customFormat="1" ht="13.5" customHeight="1">
      <c r="A9" s="28"/>
      <c r="B9" s="29"/>
      <c r="C9" s="29"/>
      <c r="D9" s="29"/>
      <c r="E9" s="29"/>
      <c r="F9" s="29"/>
      <c r="G9" s="29"/>
      <c r="H9" s="29"/>
      <c r="I9" s="29"/>
      <c r="J9" s="30"/>
    </row>
    <row r="10" spans="1:10" s="31" customFormat="1" ht="13.5" customHeight="1">
      <c r="A10" s="28"/>
      <c r="B10" s="29" t="s">
        <v>40</v>
      </c>
      <c r="C10" s="29"/>
      <c r="D10" s="29"/>
      <c r="E10" s="544" t="s">
        <v>310</v>
      </c>
      <c r="F10" s="544"/>
      <c r="G10" s="544"/>
      <c r="H10" s="544"/>
      <c r="I10" s="544"/>
      <c r="J10" s="30"/>
    </row>
    <row r="11" spans="1:10" s="31" customFormat="1" ht="13.5" customHeight="1">
      <c r="A11" s="28"/>
      <c r="B11" s="29"/>
      <c r="C11" s="29"/>
      <c r="D11" s="29"/>
      <c r="E11" s="546" t="s">
        <v>311</v>
      </c>
      <c r="F11" s="546"/>
      <c r="G11" s="546"/>
      <c r="H11" s="546"/>
      <c r="I11" s="546"/>
      <c r="J11" s="30"/>
    </row>
    <row r="12" spans="1:10" s="31" customFormat="1" ht="13.5" customHeight="1">
      <c r="A12" s="28"/>
      <c r="B12" s="29"/>
      <c r="C12" s="29"/>
      <c r="D12" s="29"/>
      <c r="E12" s="546" t="s">
        <v>312</v>
      </c>
      <c r="F12" s="546"/>
      <c r="G12" s="546"/>
      <c r="H12" s="546"/>
      <c r="I12" s="546"/>
      <c r="J12" s="30"/>
    </row>
    <row r="13" spans="1:10" s="41" customFormat="1" ht="12.75">
      <c r="A13" s="38"/>
      <c r="B13" s="39"/>
      <c r="C13" s="39"/>
      <c r="D13" s="39"/>
      <c r="E13" s="39"/>
      <c r="F13" s="39"/>
      <c r="G13" s="39"/>
      <c r="H13" s="39"/>
      <c r="I13" s="39"/>
      <c r="J13" s="40"/>
    </row>
    <row r="14" spans="1:10" s="41" customFormat="1" ht="12.75">
      <c r="A14" s="38"/>
      <c r="B14" s="39"/>
      <c r="C14" s="39"/>
      <c r="D14" s="39"/>
      <c r="E14" s="39"/>
      <c r="F14" s="39"/>
      <c r="G14" s="39"/>
      <c r="H14" s="39"/>
      <c r="I14" s="39"/>
      <c r="J14" s="40"/>
    </row>
    <row r="15" spans="1:10" s="41" customFormat="1" ht="12.75">
      <c r="A15" s="38"/>
      <c r="B15" s="39"/>
      <c r="C15" s="39"/>
      <c r="D15" s="39"/>
      <c r="E15" s="39"/>
      <c r="F15" s="39"/>
      <c r="G15" s="39"/>
      <c r="H15" s="39"/>
      <c r="I15" s="39"/>
      <c r="J15" s="40"/>
    </row>
    <row r="16" spans="1:10" s="41" customFormat="1" ht="12.75">
      <c r="A16" s="38"/>
      <c r="B16" s="39"/>
      <c r="C16" s="39"/>
      <c r="D16" s="39"/>
      <c r="E16" s="39"/>
      <c r="F16" s="39"/>
      <c r="G16" s="39"/>
      <c r="H16" s="39"/>
      <c r="I16" s="39"/>
      <c r="J16" s="40"/>
    </row>
    <row r="17" spans="1:10" s="41" customFormat="1" ht="12.75">
      <c r="A17" s="38"/>
      <c r="B17" s="39"/>
      <c r="C17" s="39"/>
      <c r="D17" s="39"/>
      <c r="E17" s="39"/>
      <c r="F17" s="39"/>
      <c r="G17" s="39"/>
      <c r="H17" s="39"/>
      <c r="I17" s="39"/>
      <c r="J17" s="40"/>
    </row>
    <row r="18" spans="1:10" s="41" customFormat="1" ht="12.75">
      <c r="A18" s="38"/>
      <c r="B18" s="39"/>
      <c r="C18" s="39"/>
      <c r="D18" s="39"/>
      <c r="E18" s="39"/>
      <c r="F18" s="39"/>
      <c r="G18" s="39"/>
      <c r="H18" s="39"/>
      <c r="I18" s="39"/>
      <c r="J18" s="40"/>
    </row>
    <row r="19" spans="1:10" s="41" customFormat="1" ht="12.75">
      <c r="A19" s="38"/>
      <c r="B19" s="39"/>
      <c r="C19" s="39"/>
      <c r="D19" s="39"/>
      <c r="E19" s="39"/>
      <c r="F19" s="39"/>
      <c r="G19" s="39"/>
      <c r="H19" s="39"/>
      <c r="I19" s="39"/>
      <c r="J19" s="40"/>
    </row>
    <row r="20" spans="1:10" s="41" customFormat="1" ht="12.75">
      <c r="A20" s="38"/>
      <c r="B20" s="39"/>
      <c r="C20" s="39"/>
      <c r="D20" s="39"/>
      <c r="E20" s="39"/>
      <c r="F20" s="39"/>
      <c r="G20" s="39"/>
      <c r="H20" s="39"/>
      <c r="I20" s="39"/>
      <c r="J20" s="40"/>
    </row>
    <row r="21" spans="1:10" s="41" customFormat="1" ht="12.75">
      <c r="A21" s="38"/>
      <c r="C21" s="39"/>
      <c r="D21" s="39"/>
      <c r="E21" s="39"/>
      <c r="F21" s="39"/>
      <c r="G21" s="39"/>
      <c r="H21" s="39"/>
      <c r="I21" s="39"/>
      <c r="J21" s="40"/>
    </row>
    <row r="22" spans="1:10" s="41" customFormat="1" ht="12.75">
      <c r="A22" s="38"/>
      <c r="B22" s="39"/>
      <c r="C22" s="39"/>
      <c r="D22" s="39"/>
      <c r="E22" s="39"/>
      <c r="F22" s="39"/>
      <c r="G22" s="39"/>
      <c r="H22" s="39"/>
      <c r="I22" s="39"/>
      <c r="J22" s="40"/>
    </row>
    <row r="23" spans="1:10" s="41" customFormat="1" ht="12.75">
      <c r="A23" s="38"/>
      <c r="B23" s="39"/>
      <c r="C23" s="39"/>
      <c r="D23" s="39"/>
      <c r="E23" s="39"/>
      <c r="F23" s="39"/>
      <c r="G23" s="39"/>
      <c r="H23" s="39"/>
      <c r="I23" s="39"/>
      <c r="J23" s="40"/>
    </row>
    <row r="24" spans="1:10" s="41" customFormat="1" ht="12.75">
      <c r="A24" s="38"/>
      <c r="B24" s="39"/>
      <c r="C24" s="39"/>
      <c r="D24" s="39"/>
      <c r="E24" s="39"/>
      <c r="F24" s="39"/>
      <c r="G24" s="39"/>
      <c r="H24" s="39"/>
      <c r="I24" s="39"/>
      <c r="J24" s="40"/>
    </row>
    <row r="25" spans="1:10" s="42" customFormat="1" ht="33.75">
      <c r="A25" s="547" t="s">
        <v>15</v>
      </c>
      <c r="B25" s="548"/>
      <c r="C25" s="548"/>
      <c r="D25" s="548"/>
      <c r="E25" s="548"/>
      <c r="F25" s="548"/>
      <c r="G25" s="548"/>
      <c r="H25" s="548"/>
      <c r="I25" s="548"/>
      <c r="J25" s="549"/>
    </row>
    <row r="26" spans="1:10" s="41" customFormat="1" ht="12.75">
      <c r="A26" s="43"/>
      <c r="B26" s="550" t="s">
        <v>84</v>
      </c>
      <c r="C26" s="550"/>
      <c r="D26" s="550"/>
      <c r="E26" s="550"/>
      <c r="F26" s="550"/>
      <c r="G26" s="550"/>
      <c r="H26" s="550"/>
      <c r="I26" s="550"/>
      <c r="J26" s="40"/>
    </row>
    <row r="27" spans="1:10" s="41" customFormat="1" ht="12.75">
      <c r="A27" s="38"/>
      <c r="B27" s="550" t="s">
        <v>85</v>
      </c>
      <c r="C27" s="550"/>
      <c r="D27" s="550"/>
      <c r="E27" s="550"/>
      <c r="F27" s="550"/>
      <c r="G27" s="550"/>
      <c r="H27" s="550"/>
      <c r="I27" s="550"/>
      <c r="J27" s="40"/>
    </row>
    <row r="28" spans="1:10" s="41" customFormat="1" ht="12.75">
      <c r="A28" s="38"/>
      <c r="B28" s="39"/>
      <c r="C28" s="39"/>
      <c r="D28" s="39"/>
      <c r="E28" s="39"/>
      <c r="F28" s="39"/>
      <c r="G28" s="39"/>
      <c r="H28" s="39"/>
      <c r="I28" s="39"/>
      <c r="J28" s="40"/>
    </row>
    <row r="29" spans="1:10" s="41" customFormat="1" ht="12.75">
      <c r="A29" s="38"/>
      <c r="B29" s="39"/>
      <c r="C29" s="39"/>
      <c r="D29" s="39"/>
      <c r="E29" s="39"/>
      <c r="F29" s="39"/>
      <c r="G29" s="39"/>
      <c r="H29" s="39"/>
      <c r="I29" s="39"/>
      <c r="J29" s="40"/>
    </row>
    <row r="30" spans="1:10" s="47" customFormat="1" ht="33.75">
      <c r="A30" s="38"/>
      <c r="B30" s="39"/>
      <c r="C30" s="39"/>
      <c r="D30" s="39"/>
      <c r="E30" s="44" t="s">
        <v>495</v>
      </c>
      <c r="F30" s="45"/>
      <c r="G30" s="45"/>
      <c r="H30" s="45"/>
      <c r="I30" s="45"/>
      <c r="J30" s="46"/>
    </row>
    <row r="31" spans="1:10" s="47" customFormat="1" ht="12.75">
      <c r="A31" s="48"/>
      <c r="B31" s="45"/>
      <c r="C31" s="45"/>
      <c r="D31" s="45"/>
      <c r="E31" s="45"/>
      <c r="F31" s="45"/>
      <c r="G31" s="45"/>
      <c r="H31" s="45"/>
      <c r="I31" s="45"/>
      <c r="J31" s="46"/>
    </row>
    <row r="32" spans="1:10" s="47" customFormat="1" ht="12.75">
      <c r="A32" s="48"/>
      <c r="B32" s="45"/>
      <c r="C32" s="45"/>
      <c r="D32" s="45"/>
      <c r="E32" s="45"/>
      <c r="F32" s="45"/>
      <c r="G32" s="45"/>
      <c r="H32" s="45"/>
      <c r="I32" s="45"/>
      <c r="J32" s="46"/>
    </row>
    <row r="33" spans="1:10" s="47" customFormat="1" ht="12.75">
      <c r="A33" s="48"/>
      <c r="B33" s="45"/>
      <c r="C33" s="45"/>
      <c r="D33" s="45"/>
      <c r="E33" s="45"/>
      <c r="F33" s="45"/>
      <c r="G33" s="45"/>
      <c r="H33" s="45"/>
      <c r="I33" s="45"/>
      <c r="J33" s="46"/>
    </row>
    <row r="34" spans="1:10" s="47" customFormat="1" ht="12.75">
      <c r="A34" s="48"/>
      <c r="B34" s="45"/>
      <c r="C34" s="45"/>
      <c r="D34" s="45"/>
      <c r="E34" s="45"/>
      <c r="F34" s="45"/>
      <c r="G34" s="45"/>
      <c r="H34" s="45"/>
      <c r="I34" s="45"/>
      <c r="J34" s="46"/>
    </row>
    <row r="35" spans="1:10" s="47" customFormat="1" ht="12.75">
      <c r="A35" s="48"/>
      <c r="B35" s="45"/>
      <c r="C35" s="45"/>
      <c r="D35" s="45"/>
      <c r="E35" s="45"/>
      <c r="F35" s="45"/>
      <c r="G35" s="45"/>
      <c r="H35" s="45"/>
      <c r="I35" s="45"/>
      <c r="J35" s="46"/>
    </row>
    <row r="36" spans="1:10" s="47" customFormat="1" ht="12.75">
      <c r="A36" s="48"/>
      <c r="B36" s="45"/>
      <c r="C36" s="45"/>
      <c r="D36" s="45"/>
      <c r="E36" s="45"/>
      <c r="F36" s="45"/>
      <c r="G36" s="45"/>
      <c r="H36" s="45"/>
      <c r="I36" s="45"/>
      <c r="J36" s="46"/>
    </row>
    <row r="37" spans="1:10" s="47" customFormat="1" ht="12.75">
      <c r="A37" s="48"/>
      <c r="B37" s="45"/>
      <c r="C37" s="45"/>
      <c r="D37" s="45"/>
      <c r="E37" s="45"/>
      <c r="F37" s="45"/>
      <c r="G37" s="45"/>
      <c r="H37" s="45"/>
      <c r="I37" s="45"/>
      <c r="J37" s="46"/>
    </row>
    <row r="38" spans="1:10" s="47" customFormat="1" ht="12.75">
      <c r="A38" s="48"/>
      <c r="B38" s="45"/>
      <c r="C38" s="45"/>
      <c r="D38" s="45"/>
      <c r="E38" s="45"/>
      <c r="F38" s="45"/>
      <c r="G38" s="45"/>
      <c r="H38" s="45"/>
      <c r="I38" s="45"/>
      <c r="J38" s="46"/>
    </row>
    <row r="39" spans="1:10" s="47" customFormat="1" ht="12.75">
      <c r="A39" s="48"/>
      <c r="B39" s="45"/>
      <c r="C39" s="45"/>
      <c r="D39" s="45"/>
      <c r="E39" s="45"/>
      <c r="F39" s="45"/>
      <c r="G39" s="45"/>
      <c r="H39" s="45"/>
      <c r="I39" s="45"/>
      <c r="J39" s="46"/>
    </row>
    <row r="40" spans="1:10" s="47" customFormat="1" ht="12.75">
      <c r="A40" s="48"/>
      <c r="B40" s="45"/>
      <c r="C40" s="45"/>
      <c r="D40" s="45"/>
      <c r="E40" s="45"/>
      <c r="F40" s="45"/>
      <c r="G40" s="45"/>
      <c r="H40" s="45"/>
      <c r="I40" s="45"/>
      <c r="J40" s="46"/>
    </row>
    <row r="41" spans="1:10" s="47" customFormat="1" ht="12.75">
      <c r="A41" s="48"/>
      <c r="B41" s="45"/>
      <c r="C41" s="45"/>
      <c r="D41" s="45"/>
      <c r="E41" s="45"/>
      <c r="F41" s="45"/>
      <c r="G41" s="45"/>
      <c r="H41" s="45"/>
      <c r="I41" s="45"/>
      <c r="J41" s="46"/>
    </row>
    <row r="42" spans="1:10" s="47" customFormat="1" ht="12.75">
      <c r="A42" s="48"/>
      <c r="B42" s="45"/>
      <c r="C42" s="45"/>
      <c r="D42" s="45"/>
      <c r="E42" s="45"/>
      <c r="F42" s="45"/>
      <c r="G42" s="45"/>
      <c r="H42" s="45"/>
      <c r="I42" s="45"/>
      <c r="J42" s="46"/>
    </row>
    <row r="43" spans="1:10" s="47" customFormat="1" ht="12.75">
      <c r="A43" s="48"/>
      <c r="B43" s="45"/>
      <c r="C43" s="45"/>
      <c r="D43" s="45"/>
      <c r="E43" s="45"/>
      <c r="F43" s="45"/>
      <c r="G43" s="45"/>
      <c r="H43" s="45"/>
      <c r="I43" s="45"/>
      <c r="J43" s="46"/>
    </row>
    <row r="44" spans="1:10" s="47" customFormat="1" ht="12.75">
      <c r="A44" s="48"/>
      <c r="B44" s="45"/>
      <c r="C44" s="45"/>
      <c r="D44" s="45"/>
      <c r="E44" s="45"/>
      <c r="F44" s="45"/>
      <c r="G44" s="45"/>
      <c r="H44" s="45"/>
      <c r="I44" s="45"/>
      <c r="J44" s="46"/>
    </row>
    <row r="45" spans="1:10" s="47" customFormat="1" ht="9" customHeight="1">
      <c r="A45" s="48"/>
      <c r="B45" s="45"/>
      <c r="C45" s="45"/>
      <c r="D45" s="45"/>
      <c r="E45" s="45"/>
      <c r="F45" s="45"/>
      <c r="G45" s="45"/>
      <c r="H45" s="45"/>
      <c r="I45" s="45"/>
      <c r="J45" s="46"/>
    </row>
    <row r="46" spans="1:10" s="47" customFormat="1" ht="12.75">
      <c r="A46" s="48"/>
      <c r="B46" s="45"/>
      <c r="C46" s="45"/>
      <c r="D46" s="45"/>
      <c r="E46" s="45"/>
      <c r="F46" s="45"/>
      <c r="G46" s="45"/>
      <c r="H46" s="45"/>
      <c r="I46" s="45"/>
      <c r="J46" s="46"/>
    </row>
    <row r="47" spans="1:10" s="47" customFormat="1" ht="12.75">
      <c r="A47" s="48"/>
      <c r="B47" s="45"/>
      <c r="C47" s="45"/>
      <c r="D47" s="45"/>
      <c r="E47" s="45"/>
      <c r="F47" s="45"/>
      <c r="G47" s="45"/>
      <c r="H47" s="45"/>
      <c r="I47" s="45"/>
      <c r="J47" s="46"/>
    </row>
    <row r="48" spans="1:10" s="31" customFormat="1" ht="12.75" customHeight="1">
      <c r="A48" s="28"/>
      <c r="B48" s="29" t="s">
        <v>109</v>
      </c>
      <c r="C48" s="29"/>
      <c r="D48" s="29"/>
      <c r="E48" s="29"/>
      <c r="F48" s="29"/>
      <c r="G48" s="544" t="s">
        <v>179</v>
      </c>
      <c r="H48" s="544"/>
      <c r="I48" s="29"/>
      <c r="J48" s="30"/>
    </row>
    <row r="49" spans="1:10" s="31" customFormat="1" ht="12.75" customHeight="1">
      <c r="A49" s="28"/>
      <c r="B49" s="29" t="s">
        <v>110</v>
      </c>
      <c r="C49" s="29"/>
      <c r="D49" s="29"/>
      <c r="E49" s="29"/>
      <c r="F49" s="29"/>
      <c r="G49" s="546" t="s">
        <v>179</v>
      </c>
      <c r="H49" s="546"/>
      <c r="I49" s="29"/>
      <c r="J49" s="30"/>
    </row>
    <row r="50" spans="1:10" s="31" customFormat="1" ht="12.75" customHeight="1">
      <c r="A50" s="28"/>
      <c r="B50" s="29" t="s">
        <v>104</v>
      </c>
      <c r="C50" s="29"/>
      <c r="D50" s="29"/>
      <c r="E50" s="29"/>
      <c r="F50" s="29"/>
      <c r="G50" s="546" t="s">
        <v>111</v>
      </c>
      <c r="H50" s="546"/>
      <c r="I50" s="29"/>
      <c r="J50" s="30"/>
    </row>
    <row r="51" spans="1:10" s="31" customFormat="1" ht="12.75" customHeight="1">
      <c r="A51" s="28"/>
      <c r="B51" s="29" t="s">
        <v>105</v>
      </c>
      <c r="C51" s="29"/>
      <c r="D51" s="29"/>
      <c r="E51" s="29"/>
      <c r="F51" s="29"/>
      <c r="G51" s="546" t="s">
        <v>111</v>
      </c>
      <c r="H51" s="546"/>
      <c r="I51" s="29"/>
      <c r="J51" s="30"/>
    </row>
    <row r="52" spans="1:10" s="41" customFormat="1" ht="12.75">
      <c r="A52" s="38"/>
      <c r="B52" s="39"/>
      <c r="C52" s="39"/>
      <c r="D52" s="39"/>
      <c r="E52" s="39"/>
      <c r="F52" s="39"/>
      <c r="G52" s="39"/>
      <c r="H52" s="39"/>
      <c r="I52" s="39"/>
      <c r="J52" s="40"/>
    </row>
    <row r="53" spans="1:10" s="52" customFormat="1" ht="12.75" customHeight="1">
      <c r="A53" s="49"/>
      <c r="B53" s="29" t="s">
        <v>112</v>
      </c>
      <c r="C53" s="29"/>
      <c r="D53" s="29"/>
      <c r="E53" s="29"/>
      <c r="F53" s="37" t="s">
        <v>106</v>
      </c>
      <c r="G53" s="544" t="s">
        <v>496</v>
      </c>
      <c r="H53" s="544"/>
      <c r="I53" s="50"/>
      <c r="J53" s="51"/>
    </row>
    <row r="54" spans="1:10" s="52" customFormat="1" ht="12.75" customHeight="1">
      <c r="A54" s="49"/>
      <c r="B54" s="29"/>
      <c r="C54" s="29"/>
      <c r="D54" s="29"/>
      <c r="E54" s="29"/>
      <c r="F54" s="37" t="s">
        <v>107</v>
      </c>
      <c r="G54" s="546" t="s">
        <v>497</v>
      </c>
      <c r="H54" s="546"/>
      <c r="I54" s="50"/>
      <c r="J54" s="51"/>
    </row>
    <row r="55" spans="1:10" s="52" customFormat="1" ht="7.5" customHeight="1">
      <c r="A55" s="49"/>
      <c r="B55" s="29"/>
      <c r="C55" s="29"/>
      <c r="D55" s="29"/>
      <c r="E55" s="29"/>
      <c r="F55" s="37"/>
      <c r="G55" s="37"/>
      <c r="H55" s="37"/>
      <c r="I55" s="50"/>
      <c r="J55" s="51"/>
    </row>
    <row r="56" spans="1:10" s="52" customFormat="1" ht="12.75" customHeight="1">
      <c r="A56" s="49"/>
      <c r="B56" s="29" t="s">
        <v>108</v>
      </c>
      <c r="C56" s="29"/>
      <c r="D56" s="29"/>
      <c r="E56" s="37"/>
      <c r="F56" s="29"/>
      <c r="G56" s="544"/>
      <c r="H56" s="544"/>
      <c r="I56" s="50"/>
      <c r="J56" s="51"/>
    </row>
    <row r="57" spans="1:10" ht="22.5" customHeight="1">
      <c r="A57" s="53"/>
      <c r="B57" s="54"/>
      <c r="C57" s="54"/>
      <c r="D57" s="54"/>
      <c r="E57" s="54"/>
      <c r="F57" s="54"/>
      <c r="G57" s="54"/>
      <c r="H57" s="54"/>
      <c r="I57" s="54"/>
      <c r="J57" s="55"/>
    </row>
    <row r="58" ht="6.75" customHeight="1"/>
  </sheetData>
  <sheetProtection/>
  <mergeCells count="16">
    <mergeCell ref="G48:H48"/>
    <mergeCell ref="G54:H54"/>
    <mergeCell ref="G49:H49"/>
    <mergeCell ref="G50:H50"/>
    <mergeCell ref="G51:H51"/>
    <mergeCell ref="G53:H53"/>
    <mergeCell ref="G56:H56"/>
    <mergeCell ref="E3:I3"/>
    <mergeCell ref="E5:I5"/>
    <mergeCell ref="G6:H6"/>
    <mergeCell ref="E10:I10"/>
    <mergeCell ref="E11:I11"/>
    <mergeCell ref="E12:I12"/>
    <mergeCell ref="A25:J25"/>
    <mergeCell ref="B26:I26"/>
    <mergeCell ref="B27:I2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3.7109375" style="80" customWidth="1"/>
    <col min="2" max="2" width="2.7109375" style="80" customWidth="1"/>
    <col min="3" max="3" width="4.00390625" style="80" customWidth="1"/>
    <col min="4" max="4" width="40.57421875" style="79" customWidth="1"/>
    <col min="5" max="5" width="8.28125" style="79" customWidth="1"/>
    <col min="6" max="6" width="14.57421875" style="81" customWidth="1"/>
    <col min="7" max="7" width="15.57421875" style="81" customWidth="1"/>
    <col min="8" max="8" width="10.140625" style="79" customWidth="1"/>
    <col min="9" max="9" width="10.140625" style="79" bestFit="1" customWidth="1"/>
    <col min="10" max="10" width="11.00390625" style="79" customWidth="1"/>
    <col min="11" max="16384" width="9.140625" style="79" customWidth="1"/>
  </cols>
  <sheetData>
    <row r="2" spans="1:7" s="62" customFormat="1" ht="18">
      <c r="A2" s="199" t="str">
        <f>Aktivet!A2</f>
        <v>Shoqeria '' ELIRA ''  NIPTI J63423410S</v>
      </c>
      <c r="B2" s="60"/>
      <c r="C2" s="60"/>
      <c r="D2" s="61"/>
      <c r="F2" s="310"/>
      <c r="G2" s="99"/>
    </row>
    <row r="3" spans="1:7" s="62" customFormat="1" ht="6" customHeight="1">
      <c r="A3" s="59"/>
      <c r="B3" s="60"/>
      <c r="C3" s="60"/>
      <c r="D3" s="61"/>
      <c r="F3" s="310"/>
      <c r="G3" s="99"/>
    </row>
    <row r="4" spans="1:7" s="64" customFormat="1" ht="18" customHeight="1">
      <c r="A4" s="468" t="s">
        <v>422</v>
      </c>
      <c r="B4" s="468"/>
      <c r="C4" s="468"/>
      <c r="D4" s="468"/>
      <c r="E4" s="468"/>
      <c r="F4" s="468"/>
      <c r="G4" s="468"/>
    </row>
    <row r="5" spans="1:7" s="41" customFormat="1" ht="6.75" customHeight="1">
      <c r="A5" s="65"/>
      <c r="B5" s="65"/>
      <c r="C5" s="65"/>
      <c r="F5" s="66"/>
      <c r="G5" s="58"/>
    </row>
    <row r="6" spans="1:7" s="64" customFormat="1" ht="15.75" customHeight="1">
      <c r="A6" s="470" t="s">
        <v>10</v>
      </c>
      <c r="B6" s="470" t="s">
        <v>57</v>
      </c>
      <c r="C6" s="470"/>
      <c r="D6" s="470"/>
      <c r="E6" s="470" t="s">
        <v>17</v>
      </c>
      <c r="F6" s="241" t="s">
        <v>323</v>
      </c>
      <c r="G6" s="241" t="s">
        <v>146</v>
      </c>
    </row>
    <row r="7" spans="1:7" s="64" customFormat="1" ht="15.75" customHeight="1">
      <c r="A7" s="470"/>
      <c r="B7" s="470"/>
      <c r="C7" s="470"/>
      <c r="D7" s="470"/>
      <c r="E7" s="470"/>
      <c r="F7" s="241" t="s">
        <v>324</v>
      </c>
      <c r="G7" s="241" t="s">
        <v>322</v>
      </c>
    </row>
    <row r="8" spans="1:7" s="69" customFormat="1" ht="24.75" customHeight="1">
      <c r="A8" s="75" t="s">
        <v>11</v>
      </c>
      <c r="B8" s="469" t="s">
        <v>58</v>
      </c>
      <c r="C8" s="469"/>
      <c r="D8" s="469"/>
      <c r="E8" s="71"/>
      <c r="F8" s="124">
        <f>F9+F10+F13+F24+F25</f>
        <v>118708283.65216078</v>
      </c>
      <c r="G8" s="234">
        <f>G9+G10+G13+G24+G25</f>
        <v>148380032.2592</v>
      </c>
    </row>
    <row r="9" spans="1:7" s="69" customFormat="1" ht="15.75" customHeight="1">
      <c r="A9" s="70"/>
      <c r="B9" s="75">
        <v>1</v>
      </c>
      <c r="C9" s="245" t="s">
        <v>33</v>
      </c>
      <c r="D9" s="71"/>
      <c r="E9" s="71"/>
      <c r="F9" s="68"/>
      <c r="G9" s="68"/>
    </row>
    <row r="10" spans="1:7" s="69" customFormat="1" ht="15.75" customHeight="1">
      <c r="A10" s="70"/>
      <c r="B10" s="75">
        <v>2</v>
      </c>
      <c r="C10" s="245" t="s">
        <v>34</v>
      </c>
      <c r="D10" s="71"/>
      <c r="E10" s="71"/>
      <c r="F10" s="68"/>
      <c r="G10" s="68"/>
    </row>
    <row r="11" spans="1:7" s="73" customFormat="1" ht="15.75" customHeight="1">
      <c r="A11" s="70"/>
      <c r="B11" s="70"/>
      <c r="C11" s="70" t="s">
        <v>113</v>
      </c>
      <c r="D11" s="244" t="s">
        <v>121</v>
      </c>
      <c r="E11" s="72"/>
      <c r="F11" s="309"/>
      <c r="G11" s="68"/>
    </row>
    <row r="12" spans="1:7" s="73" customFormat="1" ht="15.75" customHeight="1">
      <c r="A12" s="74"/>
      <c r="B12" s="74"/>
      <c r="C12" s="74" t="s">
        <v>113</v>
      </c>
      <c r="D12" s="244" t="s">
        <v>157</v>
      </c>
      <c r="E12" s="72"/>
      <c r="F12" s="309"/>
      <c r="G12" s="68"/>
    </row>
    <row r="13" spans="1:7" s="69" customFormat="1" ht="15.75" customHeight="1">
      <c r="A13" s="74"/>
      <c r="B13" s="75">
        <v>3</v>
      </c>
      <c r="C13" s="245" t="s">
        <v>35</v>
      </c>
      <c r="D13" s="71"/>
      <c r="E13" s="71"/>
      <c r="F13" s="124">
        <f>F14+F15+F16+F17+F18+F19+F20+F21+F22+F23</f>
        <v>118708283.65216078</v>
      </c>
      <c r="G13" s="234">
        <f>SUM(G14:G23)</f>
        <v>148380032.2592</v>
      </c>
    </row>
    <row r="14" spans="1:10" s="73" customFormat="1" ht="15.75" customHeight="1">
      <c r="A14" s="70"/>
      <c r="B14" s="70"/>
      <c r="C14" s="70" t="s">
        <v>113</v>
      </c>
      <c r="D14" s="244" t="s">
        <v>41</v>
      </c>
      <c r="E14" s="72"/>
      <c r="F14" s="309">
        <f>'[5]furnitor'!$D$41</f>
        <v>118197696.37679999</v>
      </c>
      <c r="G14" s="68">
        <v>135765582</v>
      </c>
      <c r="J14" s="123"/>
    </row>
    <row r="15" spans="1:7" s="73" customFormat="1" ht="15.75" customHeight="1">
      <c r="A15" s="74"/>
      <c r="B15" s="74"/>
      <c r="C15" s="74" t="s">
        <v>113</v>
      </c>
      <c r="D15" s="244" t="s">
        <v>72</v>
      </c>
      <c r="E15" s="72"/>
      <c r="F15" s="309"/>
      <c r="G15" s="68">
        <f>'[3]bilanci pa gjobe'!$N$38</f>
        <v>10237354</v>
      </c>
    </row>
    <row r="16" spans="1:7" s="73" customFormat="1" ht="15.75" customHeight="1">
      <c r="A16" s="74"/>
      <c r="B16" s="74"/>
      <c r="C16" s="74" t="s">
        <v>113</v>
      </c>
      <c r="D16" s="244" t="s">
        <v>122</v>
      </c>
      <c r="E16" s="72"/>
      <c r="F16" s="309">
        <f>'[5]bilanci'!$L$39</f>
        <v>243038.2999999998</v>
      </c>
      <c r="G16" s="68">
        <f>'[3]bilanci pa gjobe'!$N$39</f>
        <v>238433</v>
      </c>
    </row>
    <row r="17" spans="1:7" s="73" customFormat="1" ht="15.75" customHeight="1">
      <c r="A17" s="74"/>
      <c r="B17" s="74"/>
      <c r="C17" s="74" t="s">
        <v>113</v>
      </c>
      <c r="D17" s="244" t="s">
        <v>123</v>
      </c>
      <c r="E17" s="72"/>
      <c r="F17" s="309">
        <f>'[5]bilanci'!$L$40</f>
        <v>69700</v>
      </c>
      <c r="G17" s="68">
        <f>'[3]bilanci pa gjobe'!$N$42</f>
        <v>66400</v>
      </c>
    </row>
    <row r="18" spans="1:7" s="73" customFormat="1" ht="15.75" customHeight="1">
      <c r="A18" s="74"/>
      <c r="B18" s="74"/>
      <c r="C18" s="74" t="s">
        <v>113</v>
      </c>
      <c r="D18" s="244" t="s">
        <v>124</v>
      </c>
      <c r="E18" s="72"/>
      <c r="F18" s="309"/>
      <c r="G18" s="68"/>
    </row>
    <row r="19" spans="1:7" s="73" customFormat="1" ht="15.75" customHeight="1">
      <c r="A19" s="74"/>
      <c r="B19" s="74"/>
      <c r="C19" s="74" t="s">
        <v>113</v>
      </c>
      <c r="D19" s="244" t="s">
        <v>125</v>
      </c>
      <c r="E19" s="72"/>
      <c r="F19" s="309">
        <f>'[5]bilanci'!$L$42</f>
        <v>197848.97536079586</v>
      </c>
      <c r="G19" s="68">
        <f>'[3]bilanci pa gjobe'!$N$44</f>
        <v>2072263.2591999993</v>
      </c>
    </row>
    <row r="20" spans="1:7" s="73" customFormat="1" ht="15.75" customHeight="1">
      <c r="A20" s="74"/>
      <c r="B20" s="74"/>
      <c r="C20" s="74" t="s">
        <v>113</v>
      </c>
      <c r="D20" s="244" t="s">
        <v>126</v>
      </c>
      <c r="E20" s="72"/>
      <c r="F20" s="309"/>
      <c r="G20" s="68"/>
    </row>
    <row r="21" spans="1:12" s="73" customFormat="1" ht="15.75" customHeight="1">
      <c r="A21" s="74"/>
      <c r="B21" s="74"/>
      <c r="C21" s="74" t="s">
        <v>113</v>
      </c>
      <c r="D21" s="244" t="s">
        <v>120</v>
      </c>
      <c r="E21" s="72"/>
      <c r="F21" s="309"/>
      <c r="G21" s="68"/>
      <c r="J21" s="308"/>
      <c r="K21" s="308"/>
      <c r="L21" s="308"/>
    </row>
    <row r="22" spans="1:12" s="73" customFormat="1" ht="15.75" customHeight="1">
      <c r="A22" s="74"/>
      <c r="B22" s="74"/>
      <c r="C22" s="74" t="s">
        <v>113</v>
      </c>
      <c r="D22" s="244" t="s">
        <v>129</v>
      </c>
      <c r="E22" s="72"/>
      <c r="F22" s="309"/>
      <c r="G22" s="68"/>
      <c r="J22" s="311"/>
      <c r="K22" s="312"/>
      <c r="L22" s="308"/>
    </row>
    <row r="23" spans="1:12" s="73" customFormat="1" ht="15.75" customHeight="1">
      <c r="A23" s="74"/>
      <c r="B23" s="74"/>
      <c r="C23" s="74" t="s">
        <v>113</v>
      </c>
      <c r="D23" s="244" t="s">
        <v>128</v>
      </c>
      <c r="E23" s="72"/>
      <c r="F23" s="309"/>
      <c r="G23" s="68"/>
      <c r="J23" s="313"/>
      <c r="K23" s="312"/>
      <c r="L23" s="308"/>
    </row>
    <row r="24" spans="1:12" s="69" customFormat="1" ht="15.75" customHeight="1">
      <c r="A24" s="74"/>
      <c r="B24" s="75">
        <v>4</v>
      </c>
      <c r="C24" s="245" t="s">
        <v>36</v>
      </c>
      <c r="D24" s="71"/>
      <c r="E24" s="71"/>
      <c r="F24" s="68"/>
      <c r="G24" s="68"/>
      <c r="J24" s="313"/>
      <c r="K24" s="312"/>
      <c r="L24" s="77"/>
    </row>
    <row r="25" spans="1:12" s="69" customFormat="1" ht="15.75" customHeight="1">
      <c r="A25" s="70"/>
      <c r="B25" s="75">
        <v>5</v>
      </c>
      <c r="C25" s="245" t="s">
        <v>158</v>
      </c>
      <c r="D25" s="71"/>
      <c r="E25" s="71"/>
      <c r="F25" s="68"/>
      <c r="G25" s="68"/>
      <c r="J25" s="313"/>
      <c r="K25" s="312"/>
      <c r="L25" s="77"/>
    </row>
    <row r="26" spans="1:12" s="69" customFormat="1" ht="24.75" customHeight="1">
      <c r="A26" s="75" t="s">
        <v>12</v>
      </c>
      <c r="B26" s="469" t="s">
        <v>59</v>
      </c>
      <c r="C26" s="469"/>
      <c r="D26" s="469"/>
      <c r="E26" s="71"/>
      <c r="F26" s="124">
        <f>F27+F30+F31+F32</f>
        <v>5386669.373333333</v>
      </c>
      <c r="G26" s="234">
        <f>G27+G30+G31+G32</f>
        <v>7812438</v>
      </c>
      <c r="J26" s="313"/>
      <c r="K26" s="312"/>
      <c r="L26" s="77"/>
    </row>
    <row r="27" spans="1:7" s="69" customFormat="1" ht="15.75" customHeight="1">
      <c r="A27" s="70"/>
      <c r="B27" s="75">
        <v>1</v>
      </c>
      <c r="C27" s="245" t="s">
        <v>42</v>
      </c>
      <c r="D27" s="97"/>
      <c r="E27" s="71"/>
      <c r="F27" s="124">
        <f>F28+F29</f>
        <v>5386669.373333333</v>
      </c>
      <c r="G27" s="68">
        <f>SUM(G28:G29)</f>
        <v>7812438</v>
      </c>
    </row>
    <row r="28" spans="1:7" s="73" customFormat="1" ht="15.75" customHeight="1">
      <c r="A28" s="70"/>
      <c r="B28" s="70"/>
      <c r="C28" s="70" t="s">
        <v>113</v>
      </c>
      <c r="D28" s="244" t="s">
        <v>43</v>
      </c>
      <c r="E28" s="72"/>
      <c r="F28" s="309">
        <f>'[5]bilanci'!$L$48</f>
        <v>5386669.373333333</v>
      </c>
      <c r="G28" s="68">
        <v>7812438</v>
      </c>
    </row>
    <row r="29" spans="1:7" s="73" customFormat="1" ht="15.75" customHeight="1">
      <c r="A29" s="74"/>
      <c r="B29" s="74"/>
      <c r="C29" s="74" t="s">
        <v>113</v>
      </c>
      <c r="D29" s="244" t="s">
        <v>39</v>
      </c>
      <c r="E29" s="72"/>
      <c r="F29" s="309"/>
      <c r="G29" s="68"/>
    </row>
    <row r="30" spans="1:7" s="69" customFormat="1" ht="15.75" customHeight="1">
      <c r="A30" s="74"/>
      <c r="B30" s="75">
        <v>2</v>
      </c>
      <c r="C30" s="245" t="s">
        <v>44</v>
      </c>
      <c r="D30" s="71"/>
      <c r="E30" s="71"/>
      <c r="F30" s="68"/>
      <c r="G30" s="68"/>
    </row>
    <row r="31" spans="1:7" s="69" customFormat="1" ht="15.75" customHeight="1">
      <c r="A31" s="70"/>
      <c r="B31" s="75">
        <v>3</v>
      </c>
      <c r="C31" s="245" t="s">
        <v>36</v>
      </c>
      <c r="D31" s="71"/>
      <c r="E31" s="71"/>
      <c r="F31" s="68"/>
      <c r="G31" s="68"/>
    </row>
    <row r="32" spans="1:7" s="69" customFormat="1" ht="15.75" customHeight="1">
      <c r="A32" s="70"/>
      <c r="B32" s="75">
        <v>4</v>
      </c>
      <c r="C32" s="245" t="s">
        <v>45</v>
      </c>
      <c r="D32" s="71"/>
      <c r="E32" s="71"/>
      <c r="F32" s="68"/>
      <c r="G32" s="68"/>
    </row>
    <row r="33" spans="1:9" s="69" customFormat="1" ht="24.75" customHeight="1">
      <c r="A33" s="70"/>
      <c r="B33" s="469" t="s">
        <v>61</v>
      </c>
      <c r="C33" s="469"/>
      <c r="D33" s="469"/>
      <c r="E33" s="71"/>
      <c r="F33" s="124">
        <f>F26+F8</f>
        <v>124094953.02549411</v>
      </c>
      <c r="G33" s="234">
        <f>G8+G26</f>
        <v>156192470.2592</v>
      </c>
      <c r="I33" s="125"/>
    </row>
    <row r="34" spans="1:7" s="69" customFormat="1" ht="24.75" customHeight="1">
      <c r="A34" s="75" t="s">
        <v>46</v>
      </c>
      <c r="B34" s="469" t="s">
        <v>47</v>
      </c>
      <c r="C34" s="469"/>
      <c r="D34" s="469"/>
      <c r="E34" s="71"/>
      <c r="F34" s="124">
        <f>SUM(F35:F44)</f>
        <v>98715662.06716357</v>
      </c>
      <c r="G34" s="234">
        <f>G35+G36+G37+G38+G39+G40+G41+G42+G43+G44</f>
        <v>81435787.93578003</v>
      </c>
    </row>
    <row r="35" spans="1:7" s="69" customFormat="1" ht="15.75" customHeight="1">
      <c r="A35" s="70"/>
      <c r="B35" s="75">
        <v>1</v>
      </c>
      <c r="C35" s="245" t="s">
        <v>48</v>
      </c>
      <c r="D35" s="71"/>
      <c r="E35" s="71"/>
      <c r="F35" s="68"/>
      <c r="G35" s="68"/>
    </row>
    <row r="36" spans="1:7" s="69" customFormat="1" ht="15.75" customHeight="1">
      <c r="A36" s="70"/>
      <c r="B36" s="75">
        <v>2</v>
      </c>
      <c r="C36" s="245" t="s">
        <v>49</v>
      </c>
      <c r="D36" s="71"/>
      <c r="E36" s="71"/>
      <c r="F36" s="68"/>
      <c r="G36" s="68"/>
    </row>
    <row r="37" spans="1:7" s="69" customFormat="1" ht="15.75" customHeight="1">
      <c r="A37" s="70"/>
      <c r="B37" s="75">
        <v>3</v>
      </c>
      <c r="C37" s="245" t="s">
        <v>50</v>
      </c>
      <c r="D37" s="71"/>
      <c r="E37" s="71"/>
      <c r="F37" s="68">
        <f>'[5]bilanci'!$L$6</f>
        <v>80500000</v>
      </c>
      <c r="G37" s="68">
        <f>'[3]bilanci pa gjobe'!$N$6</f>
        <v>23000000</v>
      </c>
    </row>
    <row r="38" spans="1:7" s="69" customFormat="1" ht="15.75" customHeight="1">
      <c r="A38" s="70"/>
      <c r="B38" s="75">
        <v>4</v>
      </c>
      <c r="C38" s="245" t="s">
        <v>51</v>
      </c>
      <c r="D38" s="71"/>
      <c r="E38" s="71"/>
      <c r="F38" s="68"/>
      <c r="G38" s="68"/>
    </row>
    <row r="39" spans="1:7" s="69" customFormat="1" ht="15.75" customHeight="1">
      <c r="A39" s="70"/>
      <c r="B39" s="75">
        <v>5</v>
      </c>
      <c r="C39" s="245" t="s">
        <v>130</v>
      </c>
      <c r="D39" s="71"/>
      <c r="E39" s="71"/>
      <c r="F39" s="68"/>
      <c r="G39" s="68"/>
    </row>
    <row r="40" spans="1:7" s="69" customFormat="1" ht="15.75" customHeight="1">
      <c r="A40" s="70"/>
      <c r="B40" s="75">
        <v>6</v>
      </c>
      <c r="C40" s="245" t="s">
        <v>52</v>
      </c>
      <c r="D40" s="71"/>
      <c r="E40" s="71"/>
      <c r="F40" s="68"/>
      <c r="G40" s="68"/>
    </row>
    <row r="41" spans="1:7" s="69" customFormat="1" ht="15.75" customHeight="1">
      <c r="A41" s="70"/>
      <c r="B41" s="75">
        <v>7</v>
      </c>
      <c r="C41" s="245" t="s">
        <v>53</v>
      </c>
      <c r="D41" s="71"/>
      <c r="E41" s="71"/>
      <c r="F41" s="68">
        <f>'[5]bilanci'!$L$7</f>
        <v>935788</v>
      </c>
      <c r="G41" s="68">
        <f>'[3]bilanci pa gjobe'!$N$7</f>
        <v>1550860</v>
      </c>
    </row>
    <row r="42" spans="1:7" s="69" customFormat="1" ht="15.75" customHeight="1">
      <c r="A42" s="70"/>
      <c r="B42" s="75">
        <v>8</v>
      </c>
      <c r="C42" s="245" t="s">
        <v>54</v>
      </c>
      <c r="D42" s="71"/>
      <c r="E42" s="71"/>
      <c r="F42" s="68">
        <f>'[5]bilanci'!$L$9</f>
        <v>2888304</v>
      </c>
      <c r="G42" s="68">
        <f>'[3]bilanci pa gjobe'!$N$8+'[3]bilanci pa gjobe'!$N$11</f>
        <v>32534429</v>
      </c>
    </row>
    <row r="43" spans="1:7" s="69" customFormat="1" ht="15.75" customHeight="1">
      <c r="A43" s="70"/>
      <c r="B43" s="75">
        <v>9</v>
      </c>
      <c r="C43" s="245" t="s">
        <v>55</v>
      </c>
      <c r="D43" s="71"/>
      <c r="E43" s="71"/>
      <c r="F43" s="68"/>
      <c r="G43" s="68"/>
    </row>
    <row r="44" spans="1:10" s="69" customFormat="1" ht="15.75" customHeight="1">
      <c r="A44" s="70"/>
      <c r="B44" s="75">
        <v>10</v>
      </c>
      <c r="C44" s="245" t="s">
        <v>56</v>
      </c>
      <c r="D44" s="71"/>
      <c r="E44" s="71"/>
      <c r="F44" s="68">
        <f>'Rezultati '!E31</f>
        <v>14391570.067163568</v>
      </c>
      <c r="G44" s="68">
        <f>'Rezultati '!F31</f>
        <v>24350498.93578003</v>
      </c>
      <c r="J44" s="125"/>
    </row>
    <row r="45" spans="1:9" s="69" customFormat="1" ht="24.75" customHeight="1">
      <c r="A45" s="70"/>
      <c r="B45" s="469" t="s">
        <v>60</v>
      </c>
      <c r="C45" s="469"/>
      <c r="D45" s="469"/>
      <c r="E45" s="71"/>
      <c r="F45" s="124">
        <f>F34+F33</f>
        <v>222810615.0926577</v>
      </c>
      <c r="G45" s="234">
        <f>G33+G34</f>
        <v>237628258.19498003</v>
      </c>
      <c r="I45" s="125"/>
    </row>
    <row r="46" spans="1:7" s="69" customFormat="1" ht="15.75" customHeight="1">
      <c r="A46" s="76"/>
      <c r="B46" s="76"/>
      <c r="C46" s="82"/>
      <c r="D46" s="77"/>
      <c r="E46" s="77"/>
      <c r="F46" s="78"/>
      <c r="G46" s="78"/>
    </row>
    <row r="47" spans="1:7" s="69" customFormat="1" ht="15.75" customHeight="1">
      <c r="A47" s="76"/>
      <c r="B47" s="76"/>
      <c r="C47" s="82"/>
      <c r="D47" s="77"/>
      <c r="E47" s="77"/>
      <c r="F47" s="78"/>
      <c r="G47" s="78"/>
    </row>
    <row r="48" spans="1:7" s="69" customFormat="1" ht="15.75" customHeight="1">
      <c r="A48" s="76"/>
      <c r="B48" s="76"/>
      <c r="C48" s="82"/>
      <c r="D48" s="77"/>
      <c r="E48" s="77"/>
      <c r="F48" s="78"/>
      <c r="G48" s="78"/>
    </row>
    <row r="49" spans="1:7" s="69" customFormat="1" ht="15.75" customHeight="1">
      <c r="A49" s="76"/>
      <c r="B49" s="76"/>
      <c r="C49" s="82"/>
      <c r="D49" s="77"/>
      <c r="E49" s="77"/>
      <c r="F49" s="78"/>
      <c r="G49" s="78"/>
    </row>
    <row r="50" spans="1:7" s="69" customFormat="1" ht="15.75" customHeight="1">
      <c r="A50" s="76"/>
      <c r="B50" s="76"/>
      <c r="C50" s="82"/>
      <c r="D50" s="77"/>
      <c r="E50" s="77"/>
      <c r="F50" s="78"/>
      <c r="G50" s="78"/>
    </row>
    <row r="51" spans="1:7" s="69" customFormat="1" ht="15.75" customHeight="1">
      <c r="A51" s="76"/>
      <c r="B51" s="76"/>
      <c r="C51" s="82"/>
      <c r="D51" s="77"/>
      <c r="E51" s="77"/>
      <c r="F51" s="78"/>
      <c r="G51" s="78"/>
    </row>
    <row r="52" spans="1:7" s="69" customFormat="1" ht="15.75" customHeight="1">
      <c r="A52" s="76"/>
      <c r="B52" s="76"/>
      <c r="C52" s="82"/>
      <c r="D52" s="77"/>
      <c r="E52" s="77"/>
      <c r="F52" s="78"/>
      <c r="G52" s="78"/>
    </row>
    <row r="53" spans="1:7" s="69" customFormat="1" ht="15.75" customHeight="1">
      <c r="A53" s="76"/>
      <c r="B53" s="76"/>
      <c r="C53" s="82"/>
      <c r="D53" s="77"/>
      <c r="E53" s="77"/>
      <c r="F53" s="78"/>
      <c r="G53" s="78"/>
    </row>
    <row r="54" spans="1:7" s="69" customFormat="1" ht="15.75" customHeight="1">
      <c r="A54" s="76"/>
      <c r="B54" s="76"/>
      <c r="C54" s="82"/>
      <c r="D54" s="77"/>
      <c r="E54" s="77"/>
      <c r="F54" s="78"/>
      <c r="G54" s="78"/>
    </row>
    <row r="55" spans="1:7" s="69" customFormat="1" ht="15.75" customHeight="1">
      <c r="A55" s="76"/>
      <c r="B55" s="76"/>
      <c r="C55" s="76"/>
      <c r="D55" s="76"/>
      <c r="E55" s="77"/>
      <c r="F55" s="78"/>
      <c r="G55" s="78"/>
    </row>
    <row r="56" spans="1:7" ht="12.75">
      <c r="A56" s="83"/>
      <c r="B56" s="83"/>
      <c r="C56" s="84"/>
      <c r="D56" s="85"/>
      <c r="E56" s="85"/>
      <c r="F56" s="86"/>
      <c r="G56" s="86"/>
    </row>
  </sheetData>
  <sheetProtection/>
  <mergeCells count="9">
    <mergeCell ref="A4:G4"/>
    <mergeCell ref="B33:D33"/>
    <mergeCell ref="B8:D8"/>
    <mergeCell ref="E6:E7"/>
    <mergeCell ref="B34:D34"/>
    <mergeCell ref="B45:D45"/>
    <mergeCell ref="A6:A7"/>
    <mergeCell ref="B6:D7"/>
    <mergeCell ref="B26:D2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61"/>
  <sheetViews>
    <sheetView zoomScalePageLayoutView="0" workbookViewId="0" topLeftCell="A31">
      <selection activeCell="L22" sqref="L22"/>
    </sheetView>
  </sheetViews>
  <sheetFormatPr defaultColWidth="4.7109375" defaultRowHeight="12.75"/>
  <cols>
    <col min="1" max="1" width="4.57421875" style="0" customWidth="1"/>
    <col min="2" max="2" width="7.421875" style="0" customWidth="1"/>
    <col min="3" max="3" width="78.28125" style="0" customWidth="1"/>
    <col min="4" max="4" width="4.8515625" style="0" customWidth="1"/>
    <col min="5" max="5" width="1.57421875" style="0" customWidth="1"/>
  </cols>
  <sheetData>
    <row r="2" spans="1:4" ht="12.75">
      <c r="A2" s="1"/>
      <c r="B2" s="2"/>
      <c r="C2" s="2"/>
      <c r="D2" s="3"/>
    </row>
    <row r="3" spans="1:4" s="11" customFormat="1" ht="33" customHeight="1">
      <c r="A3" s="551" t="s">
        <v>82</v>
      </c>
      <c r="B3" s="552"/>
      <c r="C3" s="552"/>
      <c r="D3" s="553"/>
    </row>
    <row r="4" spans="1:4" s="141" customFormat="1" ht="12.75">
      <c r="A4" s="137"/>
      <c r="B4" s="138" t="s">
        <v>214</v>
      </c>
      <c r="C4" s="139"/>
      <c r="D4" s="140"/>
    </row>
    <row r="5" spans="1:4" s="141" customFormat="1" ht="11.25">
      <c r="A5" s="137"/>
      <c r="B5" s="142"/>
      <c r="C5" s="143" t="s">
        <v>215</v>
      </c>
      <c r="D5" s="140"/>
    </row>
    <row r="6" spans="1:4" s="141" customFormat="1" ht="11.25">
      <c r="A6" s="137"/>
      <c r="B6" s="142"/>
      <c r="C6" s="143" t="s">
        <v>216</v>
      </c>
      <c r="D6" s="140"/>
    </row>
    <row r="7" spans="1:4" s="141" customFormat="1" ht="11.25">
      <c r="A7" s="137"/>
      <c r="B7" s="142" t="s">
        <v>217</v>
      </c>
      <c r="C7" s="144"/>
      <c r="D7" s="140"/>
    </row>
    <row r="8" spans="1:4" s="141" customFormat="1" ht="11.25">
      <c r="A8" s="137"/>
      <c r="B8" s="142"/>
      <c r="C8" s="143" t="s">
        <v>218</v>
      </c>
      <c r="D8" s="140"/>
    </row>
    <row r="9" spans="1:4" s="141" customFormat="1" ht="11.25">
      <c r="A9" s="137"/>
      <c r="B9" s="145"/>
      <c r="C9" s="143" t="s">
        <v>219</v>
      </c>
      <c r="D9" s="140"/>
    </row>
    <row r="10" spans="1:4" s="141" customFormat="1" ht="11.25">
      <c r="A10" s="137"/>
      <c r="B10" s="146"/>
      <c r="C10" s="147" t="s">
        <v>220</v>
      </c>
      <c r="D10" s="140"/>
    </row>
    <row r="11" spans="1:4" ht="5.25" customHeight="1">
      <c r="A11" s="4"/>
      <c r="B11" s="5"/>
      <c r="C11" s="5"/>
      <c r="D11" s="6"/>
    </row>
    <row r="12" spans="1:4" ht="15.75">
      <c r="A12" s="4"/>
      <c r="B12" s="148" t="s">
        <v>221</v>
      </c>
      <c r="C12" s="149" t="s">
        <v>222</v>
      </c>
      <c r="D12" s="6"/>
    </row>
    <row r="13" spans="1:4" ht="6" customHeight="1">
      <c r="A13" s="4"/>
      <c r="B13" s="150"/>
      <c r="D13" s="6"/>
    </row>
    <row r="14" spans="1:4" ht="12.75">
      <c r="A14" s="4"/>
      <c r="B14" s="151">
        <v>1</v>
      </c>
      <c r="C14" s="152" t="s">
        <v>223</v>
      </c>
      <c r="D14" s="6"/>
    </row>
    <row r="15" spans="1:4" ht="12.75">
      <c r="A15" s="4"/>
      <c r="B15" s="151">
        <v>2</v>
      </c>
      <c r="C15" s="24" t="s">
        <v>224</v>
      </c>
      <c r="D15" s="6"/>
    </row>
    <row r="16" spans="1:4" ht="12.75">
      <c r="A16" s="4"/>
      <c r="B16" s="153">
        <v>3</v>
      </c>
      <c r="C16" s="24" t="s">
        <v>225</v>
      </c>
      <c r="D16" s="6"/>
    </row>
    <row r="17" spans="1:4" s="24" customFormat="1" ht="12.75">
      <c r="A17" s="154"/>
      <c r="B17" s="153">
        <v>4</v>
      </c>
      <c r="C17" s="153" t="s">
        <v>226</v>
      </c>
      <c r="D17" s="155"/>
    </row>
    <row r="18" spans="1:4" s="24" customFormat="1" ht="12.75">
      <c r="A18" s="154"/>
      <c r="B18" s="153"/>
      <c r="C18" s="152" t="s">
        <v>227</v>
      </c>
      <c r="D18" s="155"/>
    </row>
    <row r="19" spans="1:4" s="24" customFormat="1" ht="12.75">
      <c r="A19" s="154"/>
      <c r="B19" s="153" t="s">
        <v>228</v>
      </c>
      <c r="C19" s="153"/>
      <c r="D19" s="155"/>
    </row>
    <row r="20" spans="1:4" s="24" customFormat="1" ht="12.75">
      <c r="A20" s="154"/>
      <c r="B20" s="153"/>
      <c r="C20" s="152" t="s">
        <v>229</v>
      </c>
      <c r="D20" s="155"/>
    </row>
    <row r="21" spans="1:4" s="24" customFormat="1" ht="12.75">
      <c r="A21" s="154"/>
      <c r="B21" s="153" t="s">
        <v>230</v>
      </c>
      <c r="C21" s="153"/>
      <c r="D21" s="155"/>
    </row>
    <row r="22" spans="1:4" s="24" customFormat="1" ht="12.75">
      <c r="A22" s="154"/>
      <c r="B22" s="153"/>
      <c r="C22" s="152" t="s">
        <v>231</v>
      </c>
      <c r="D22" s="155"/>
    </row>
    <row r="23" spans="1:4" s="24" customFormat="1" ht="12.75">
      <c r="A23" s="154"/>
      <c r="B23" s="153" t="s">
        <v>232</v>
      </c>
      <c r="C23" s="153"/>
      <c r="D23" s="155"/>
    </row>
    <row r="24" spans="1:4" s="24" customFormat="1" ht="12.75">
      <c r="A24" s="154"/>
      <c r="B24" s="153"/>
      <c r="C24" s="153" t="s">
        <v>233</v>
      </c>
      <c r="D24" s="155"/>
    </row>
    <row r="25" spans="1:4" s="24" customFormat="1" ht="12.75">
      <c r="A25" s="154"/>
      <c r="B25" s="153" t="s">
        <v>234</v>
      </c>
      <c r="C25" s="153"/>
      <c r="D25" s="155"/>
    </row>
    <row r="26" spans="1:4" s="24" customFormat="1" ht="12.75">
      <c r="A26" s="154"/>
      <c r="B26" s="152" t="s">
        <v>235</v>
      </c>
      <c r="C26" s="153"/>
      <c r="D26" s="155"/>
    </row>
    <row r="27" spans="1:4" s="24" customFormat="1" ht="12.75">
      <c r="A27" s="154"/>
      <c r="B27" s="153"/>
      <c r="C27" s="153" t="s">
        <v>236</v>
      </c>
      <c r="D27" s="155"/>
    </row>
    <row r="28" spans="1:4" s="24" customFormat="1" ht="12.75">
      <c r="A28" s="154"/>
      <c r="B28" s="152" t="s">
        <v>237</v>
      </c>
      <c r="C28" s="153"/>
      <c r="D28" s="155"/>
    </row>
    <row r="29" spans="1:4" s="24" customFormat="1" ht="12.75">
      <c r="A29" s="154"/>
      <c r="B29" s="153"/>
      <c r="C29" s="153" t="s">
        <v>238</v>
      </c>
      <c r="D29" s="155"/>
    </row>
    <row r="30" spans="1:4" s="24" customFormat="1" ht="12.75">
      <c r="A30" s="154"/>
      <c r="B30" s="152" t="s">
        <v>239</v>
      </c>
      <c r="C30" s="153"/>
      <c r="D30" s="155"/>
    </row>
    <row r="31" spans="1:4" s="24" customFormat="1" ht="12.75">
      <c r="A31" s="154"/>
      <c r="B31" s="153" t="s">
        <v>240</v>
      </c>
      <c r="C31" s="153" t="s">
        <v>241</v>
      </c>
      <c r="D31" s="155"/>
    </row>
    <row r="32" spans="1:4" s="24" customFormat="1" ht="12.75">
      <c r="A32" s="154"/>
      <c r="B32" s="153"/>
      <c r="C32" s="152" t="s">
        <v>242</v>
      </c>
      <c r="D32" s="155"/>
    </row>
    <row r="33" spans="1:4" s="24" customFormat="1" ht="12.75">
      <c r="A33" s="154"/>
      <c r="B33" s="153"/>
      <c r="C33" s="152" t="s">
        <v>243</v>
      </c>
      <c r="D33" s="155"/>
    </row>
    <row r="34" spans="1:4" s="24" customFormat="1" ht="12.75">
      <c r="A34" s="154"/>
      <c r="B34" s="153"/>
      <c r="C34" s="152" t="s">
        <v>244</v>
      </c>
      <c r="D34" s="155"/>
    </row>
    <row r="35" spans="1:4" s="24" customFormat="1" ht="12.75">
      <c r="A35" s="154"/>
      <c r="B35" s="153"/>
      <c r="C35" s="152" t="s">
        <v>245</v>
      </c>
      <c r="D35" s="155"/>
    </row>
    <row r="36" spans="1:4" s="24" customFormat="1" ht="12.75">
      <c r="A36" s="154"/>
      <c r="B36" s="153"/>
      <c r="C36" s="152" t="s">
        <v>246</v>
      </c>
      <c r="D36" s="155"/>
    </row>
    <row r="37" spans="1:4" s="24" customFormat="1" ht="12.75">
      <c r="A37" s="154"/>
      <c r="B37" s="153"/>
      <c r="C37" s="152" t="s">
        <v>247</v>
      </c>
      <c r="D37" s="155"/>
    </row>
    <row r="38" spans="1:4" s="24" customFormat="1" ht="6" customHeight="1">
      <c r="A38" s="154"/>
      <c r="B38" s="153"/>
      <c r="C38" s="153"/>
      <c r="D38" s="155"/>
    </row>
    <row r="39" spans="1:4" s="24" customFormat="1" ht="15.75">
      <c r="A39" s="154"/>
      <c r="B39" s="148" t="s">
        <v>248</v>
      </c>
      <c r="C39" s="149" t="s">
        <v>249</v>
      </c>
      <c r="D39" s="155"/>
    </row>
    <row r="40" spans="1:4" s="24" customFormat="1" ht="4.5" customHeight="1">
      <c r="A40" s="154"/>
      <c r="B40" s="153"/>
      <c r="C40" s="153"/>
      <c r="D40" s="155"/>
    </row>
    <row r="41" spans="1:4" s="24" customFormat="1" ht="12.75">
      <c r="A41" s="154"/>
      <c r="B41" s="153"/>
      <c r="C41" s="152" t="s">
        <v>250</v>
      </c>
      <c r="D41" s="155"/>
    </row>
    <row r="42" spans="1:4" s="24" customFormat="1" ht="12.75">
      <c r="A42" s="154"/>
      <c r="B42" s="153" t="s">
        <v>251</v>
      </c>
      <c r="C42" s="153"/>
      <c r="D42" s="155"/>
    </row>
    <row r="43" spans="1:4" s="24" customFormat="1" ht="12.75">
      <c r="A43" s="154"/>
      <c r="B43" s="153"/>
      <c r="C43" s="153" t="s">
        <v>252</v>
      </c>
      <c r="D43" s="155"/>
    </row>
    <row r="44" spans="1:4" s="24" customFormat="1" ht="12.75">
      <c r="A44" s="154"/>
      <c r="B44" s="153" t="s">
        <v>253</v>
      </c>
      <c r="C44" s="153"/>
      <c r="D44" s="155"/>
    </row>
    <row r="45" spans="1:4" s="24" customFormat="1" ht="12.75">
      <c r="A45" s="154"/>
      <c r="B45" s="153"/>
      <c r="C45" s="153" t="s">
        <v>254</v>
      </c>
      <c r="D45" s="155"/>
    </row>
    <row r="46" spans="1:4" s="24" customFormat="1" ht="12.75">
      <c r="A46" s="154"/>
      <c r="B46" s="153" t="s">
        <v>255</v>
      </c>
      <c r="C46" s="153"/>
      <c r="D46" s="155"/>
    </row>
    <row r="47" spans="1:4" s="24" customFormat="1" ht="12.75">
      <c r="A47" s="154"/>
      <c r="B47" s="153"/>
      <c r="C47" s="153" t="s">
        <v>256</v>
      </c>
      <c r="D47" s="155"/>
    </row>
    <row r="48" spans="1:4" s="24" customFormat="1" ht="12.75">
      <c r="A48" s="154"/>
      <c r="B48" s="153" t="s">
        <v>257</v>
      </c>
      <c r="C48" s="153"/>
      <c r="D48" s="155"/>
    </row>
    <row r="49" spans="1:4" s="24" customFormat="1" ht="12.75">
      <c r="A49" s="154"/>
      <c r="C49" s="24" t="s">
        <v>258</v>
      </c>
      <c r="D49" s="155"/>
    </row>
    <row r="50" spans="1:4" s="24" customFormat="1" ht="12.75">
      <c r="A50" s="154"/>
      <c r="B50" s="24" t="s">
        <v>259</v>
      </c>
      <c r="D50" s="155"/>
    </row>
    <row r="51" spans="1:4" s="24" customFormat="1" ht="12.75">
      <c r="A51" s="154"/>
      <c r="B51" s="24" t="s">
        <v>260</v>
      </c>
      <c r="D51" s="155"/>
    </row>
    <row r="52" spans="1:4" s="24" customFormat="1" ht="12.75">
      <c r="A52" s="154"/>
      <c r="B52" s="24" t="s">
        <v>261</v>
      </c>
      <c r="C52" s="153"/>
      <c r="D52" s="155"/>
    </row>
    <row r="53" spans="1:4" s="24" customFormat="1" ht="12.75">
      <c r="A53" s="154"/>
      <c r="B53" s="153"/>
      <c r="C53" s="24" t="s">
        <v>262</v>
      </c>
      <c r="D53" s="155"/>
    </row>
    <row r="54" spans="1:4" s="24" customFormat="1" ht="12.75">
      <c r="A54" s="154"/>
      <c r="B54" s="153"/>
      <c r="C54" s="153" t="s">
        <v>263</v>
      </c>
      <c r="D54" s="155"/>
    </row>
    <row r="55" spans="1:4" s="21" customFormat="1" ht="12.75">
      <c r="A55" s="18"/>
      <c r="B55" s="19"/>
      <c r="C55" s="19" t="s">
        <v>264</v>
      </c>
      <c r="D55" s="20"/>
    </row>
    <row r="56" spans="1:4" ht="12.75">
      <c r="A56" s="4"/>
      <c r="B56" s="24"/>
      <c r="C56" s="24" t="s">
        <v>265</v>
      </c>
      <c r="D56" s="6"/>
    </row>
    <row r="57" spans="1:4" ht="12.75">
      <c r="A57" s="4"/>
      <c r="B57" s="24" t="s">
        <v>266</v>
      </c>
      <c r="C57" s="24"/>
      <c r="D57" s="6"/>
    </row>
    <row r="58" spans="1:4" ht="12.75">
      <c r="A58" s="4"/>
      <c r="B58" s="24"/>
      <c r="C58" s="24"/>
      <c r="D58" s="6"/>
    </row>
    <row r="59" spans="1:4" ht="12.75">
      <c r="A59" s="4"/>
      <c r="B59" s="24"/>
      <c r="C59" s="24"/>
      <c r="D59" s="6"/>
    </row>
    <row r="60" spans="1:4" ht="12.75">
      <c r="A60" s="4"/>
      <c r="B60" s="24"/>
      <c r="C60" s="24"/>
      <c r="D60" s="156">
        <v>1</v>
      </c>
    </row>
    <row r="61" spans="1:4" ht="12.75">
      <c r="A61" s="7"/>
      <c r="B61" s="8"/>
      <c r="C61" s="8"/>
      <c r="D61" s="9"/>
    </row>
  </sheetData>
  <sheetProtection/>
  <mergeCells count="1">
    <mergeCell ref="A3:D3"/>
  </mergeCells>
  <printOptions/>
  <pageMargins left="0.75" right="0.75" top="1" bottom="1" header="0.5" footer="0.5"/>
  <pageSetup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235"/>
  <sheetViews>
    <sheetView zoomScalePageLayoutView="0" workbookViewId="0" topLeftCell="A4">
      <selection activeCell="P23" sqref="P23:P24"/>
    </sheetView>
  </sheetViews>
  <sheetFormatPr defaultColWidth="9.140625" defaultRowHeight="12.75"/>
  <cols>
    <col min="1" max="1" width="3.7109375" style="0" customWidth="1"/>
    <col min="2" max="2" width="3.421875" style="159" customWidth="1"/>
    <col min="3" max="3" width="2.00390625" style="0" customWidth="1"/>
    <col min="4" max="4" width="3.421875" style="0" customWidth="1"/>
    <col min="5" max="5" width="13.7109375" style="0" customWidth="1"/>
    <col min="6" max="7" width="10.00390625" style="0" customWidth="1"/>
    <col min="8" max="8" width="13.140625" style="0" customWidth="1"/>
    <col min="9" max="9" width="10.00390625" style="0" customWidth="1"/>
    <col min="10" max="10" width="11.00390625" style="0" customWidth="1"/>
    <col min="11" max="11" width="13.28125" style="369" customWidth="1"/>
    <col min="12" max="12" width="13.140625" style="0" customWidth="1"/>
    <col min="13" max="13" width="5.140625" style="0" customWidth="1"/>
    <col min="14" max="14" width="2.140625" style="0" customWidth="1"/>
    <col min="15" max="15" width="10.7109375" style="0" bestFit="1" customWidth="1"/>
  </cols>
  <sheetData>
    <row r="2" spans="1:13" ht="12.75">
      <c r="A2" s="1"/>
      <c r="B2" s="252"/>
      <c r="C2" s="2"/>
      <c r="D2" s="2"/>
      <c r="E2" s="2"/>
      <c r="F2" s="2"/>
      <c r="G2" s="2"/>
      <c r="H2" s="2"/>
      <c r="I2" s="2"/>
      <c r="J2" s="2"/>
      <c r="K2" s="360"/>
      <c r="L2" s="2"/>
      <c r="M2" s="3"/>
    </row>
    <row r="3" spans="1:13" ht="12.75">
      <c r="A3" s="4"/>
      <c r="B3" s="157" t="s">
        <v>339</v>
      </c>
      <c r="C3" s="5"/>
      <c r="D3" s="5"/>
      <c r="E3" s="5"/>
      <c r="F3" s="5"/>
      <c r="G3" s="5"/>
      <c r="H3" s="5"/>
      <c r="I3" s="5"/>
      <c r="J3" s="5"/>
      <c r="K3" s="361"/>
      <c r="L3" s="5"/>
      <c r="M3" s="6"/>
    </row>
    <row r="4" spans="1:13" s="11" customFormat="1" ht="33" customHeight="1">
      <c r="A4" s="551" t="s">
        <v>82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3"/>
    </row>
    <row r="5" spans="1:13" s="11" customFormat="1" ht="12.75" customHeight="1">
      <c r="A5" s="248"/>
      <c r="B5" s="249"/>
      <c r="C5" s="249"/>
      <c r="D5" s="249"/>
      <c r="E5" s="249"/>
      <c r="F5" s="249"/>
      <c r="G5" s="249"/>
      <c r="H5" s="249"/>
      <c r="I5" s="249"/>
      <c r="J5" s="249"/>
      <c r="K5" s="362"/>
      <c r="L5" s="249"/>
      <c r="M5" s="250"/>
    </row>
    <row r="6" spans="1:13" ht="15.75">
      <c r="A6" s="4"/>
      <c r="B6" s="157"/>
      <c r="C6" s="554" t="s">
        <v>161</v>
      </c>
      <c r="D6" s="554"/>
      <c r="E6" s="253" t="s">
        <v>340</v>
      </c>
      <c r="F6" s="5"/>
      <c r="G6" s="5"/>
      <c r="H6" s="5"/>
      <c r="I6" s="5"/>
      <c r="J6" s="254"/>
      <c r="K6" s="363"/>
      <c r="L6" s="5"/>
      <c r="M6" s="6"/>
    </row>
    <row r="7" spans="1:13" ht="12.75">
      <c r="A7" s="4"/>
      <c r="B7" s="157"/>
      <c r="C7" s="5"/>
      <c r="D7" s="5"/>
      <c r="E7" s="5"/>
      <c r="F7" s="5"/>
      <c r="G7" s="5"/>
      <c r="H7" s="5"/>
      <c r="I7" s="5"/>
      <c r="J7" s="254"/>
      <c r="K7" s="363"/>
      <c r="L7" s="5"/>
      <c r="M7" s="6"/>
    </row>
    <row r="8" spans="1:13" ht="12.75">
      <c r="A8" s="4"/>
      <c r="B8" s="157"/>
      <c r="C8" s="5"/>
      <c r="D8" s="255" t="s">
        <v>11</v>
      </c>
      <c r="E8" s="256" t="s">
        <v>341</v>
      </c>
      <c r="F8" s="256"/>
      <c r="G8" s="257"/>
      <c r="H8" s="5"/>
      <c r="I8" s="5"/>
      <c r="J8" s="5"/>
      <c r="K8" s="361"/>
      <c r="L8" s="5"/>
      <c r="M8" s="6"/>
    </row>
    <row r="9" spans="1:13" ht="12.75">
      <c r="A9" s="4"/>
      <c r="B9" s="157"/>
      <c r="C9" s="5"/>
      <c r="D9" s="255"/>
      <c r="E9" s="256"/>
      <c r="F9" s="256"/>
      <c r="G9" s="257"/>
      <c r="H9" s="5"/>
      <c r="I9" s="5"/>
      <c r="J9" s="5"/>
      <c r="K9" s="361"/>
      <c r="L9" s="5"/>
      <c r="M9" s="6"/>
    </row>
    <row r="10" spans="1:13" ht="12.75">
      <c r="A10" s="154"/>
      <c r="B10" s="258"/>
      <c r="C10" s="153"/>
      <c r="D10" s="259">
        <v>1</v>
      </c>
      <c r="E10" s="260" t="s">
        <v>18</v>
      </c>
      <c r="F10" s="105"/>
      <c r="G10" s="5"/>
      <c r="H10" s="5"/>
      <c r="I10" s="5"/>
      <c r="J10" s="5"/>
      <c r="K10" s="361"/>
      <c r="L10" s="5"/>
      <c r="M10" s="6"/>
    </row>
    <row r="11" spans="1:13" ht="12.75">
      <c r="A11" s="4"/>
      <c r="B11" s="157">
        <v>3</v>
      </c>
      <c r="C11" s="5"/>
      <c r="D11" s="5"/>
      <c r="E11" s="157" t="s">
        <v>37</v>
      </c>
      <c r="F11" s="254"/>
      <c r="G11" s="254"/>
      <c r="H11" s="254"/>
      <c r="I11" s="254"/>
      <c r="J11" s="254"/>
      <c r="K11" s="363"/>
      <c r="L11" s="5"/>
      <c r="M11" s="6"/>
    </row>
    <row r="12" spans="1:13" ht="12.75">
      <c r="A12" s="4"/>
      <c r="B12" s="157"/>
      <c r="C12" s="5"/>
      <c r="D12" s="555" t="s">
        <v>10</v>
      </c>
      <c r="E12" s="555" t="s">
        <v>342</v>
      </c>
      <c r="F12" s="555"/>
      <c r="G12" s="555" t="s">
        <v>343</v>
      </c>
      <c r="H12" s="555" t="s">
        <v>344</v>
      </c>
      <c r="I12" s="555"/>
      <c r="J12" s="261" t="s">
        <v>345</v>
      </c>
      <c r="K12" s="364" t="s">
        <v>346</v>
      </c>
      <c r="L12" s="261" t="s">
        <v>345</v>
      </c>
      <c r="M12" s="6"/>
    </row>
    <row r="13" spans="1:13" ht="12.75">
      <c r="A13" s="4"/>
      <c r="B13" s="157"/>
      <c r="C13" s="5"/>
      <c r="D13" s="555"/>
      <c r="E13" s="555"/>
      <c r="F13" s="555"/>
      <c r="G13" s="555"/>
      <c r="H13" s="555"/>
      <c r="I13" s="555"/>
      <c r="J13" s="262" t="s">
        <v>347</v>
      </c>
      <c r="K13" s="365" t="s">
        <v>348</v>
      </c>
      <c r="L13" s="262" t="s">
        <v>349</v>
      </c>
      <c r="M13" s="6"/>
    </row>
    <row r="14" spans="1:13" ht="12.75">
      <c r="A14" s="4"/>
      <c r="B14" s="157"/>
      <c r="C14" s="5"/>
      <c r="D14" s="263">
        <v>1</v>
      </c>
      <c r="E14" s="556" t="s">
        <v>350</v>
      </c>
      <c r="F14" s="557"/>
      <c r="G14" s="131" t="s">
        <v>111</v>
      </c>
      <c r="H14" s="560">
        <v>416053566</v>
      </c>
      <c r="I14" s="559"/>
      <c r="J14" s="264"/>
      <c r="K14" s="366"/>
      <c r="L14" s="212">
        <v>2023820.2</v>
      </c>
      <c r="M14" s="6"/>
    </row>
    <row r="15" spans="1:13" ht="12.75">
      <c r="A15" s="4"/>
      <c r="B15" s="157"/>
      <c r="C15" s="5"/>
      <c r="D15" s="263">
        <v>2</v>
      </c>
      <c r="E15" s="556" t="s">
        <v>350</v>
      </c>
      <c r="F15" s="557"/>
      <c r="G15" s="131" t="s">
        <v>111</v>
      </c>
      <c r="H15" s="558">
        <v>5891</v>
      </c>
      <c r="I15" s="559"/>
      <c r="J15" s="264"/>
      <c r="K15" s="366"/>
      <c r="L15" s="212">
        <v>15011.1</v>
      </c>
      <c r="M15" s="6"/>
    </row>
    <row r="16" spans="1:13" ht="12.75">
      <c r="A16" s="4"/>
      <c r="B16" s="157"/>
      <c r="C16" s="5"/>
      <c r="D16" s="263">
        <v>3</v>
      </c>
      <c r="E16" s="556" t="s">
        <v>350</v>
      </c>
      <c r="F16" s="557"/>
      <c r="G16" s="131" t="s">
        <v>351</v>
      </c>
      <c r="H16" s="558">
        <v>5891</v>
      </c>
      <c r="I16" s="559"/>
      <c r="J16" s="265">
        <v>0</v>
      </c>
      <c r="K16" s="366">
        <v>139.8</v>
      </c>
      <c r="L16" s="212">
        <v>0</v>
      </c>
      <c r="M16" s="6"/>
    </row>
    <row r="17" spans="1:13" ht="12.75">
      <c r="A17" s="4"/>
      <c r="B17" s="157"/>
      <c r="C17" s="5"/>
      <c r="D17" s="263">
        <v>4</v>
      </c>
      <c r="E17" s="556" t="s">
        <v>352</v>
      </c>
      <c r="F17" s="557"/>
      <c r="G17" s="131" t="s">
        <v>111</v>
      </c>
      <c r="H17" s="558">
        <v>2800838476</v>
      </c>
      <c r="I17" s="559"/>
      <c r="J17" s="265"/>
      <c r="K17" s="366"/>
      <c r="L17" s="212">
        <v>2900.3</v>
      </c>
      <c r="M17" s="6"/>
    </row>
    <row r="18" spans="1:13" ht="12.75">
      <c r="A18" s="4"/>
      <c r="B18" s="157"/>
      <c r="C18" s="5"/>
      <c r="D18" s="263">
        <v>5</v>
      </c>
      <c r="E18" s="556" t="s">
        <v>352</v>
      </c>
      <c r="F18" s="557"/>
      <c r="G18" s="131" t="s">
        <v>351</v>
      </c>
      <c r="H18" s="558">
        <v>2800838477</v>
      </c>
      <c r="I18" s="559"/>
      <c r="J18" s="265">
        <v>56.76</v>
      </c>
      <c r="K18" s="366">
        <v>139.8</v>
      </c>
      <c r="L18" s="212">
        <f>K18*J18</f>
        <v>7935.048000000001</v>
      </c>
      <c r="M18" s="6"/>
    </row>
    <row r="19" spans="1:13" ht="12.75">
      <c r="A19" s="4"/>
      <c r="B19" s="157"/>
      <c r="C19" s="5"/>
      <c r="D19" s="263">
        <v>6</v>
      </c>
      <c r="E19" s="556" t="s">
        <v>353</v>
      </c>
      <c r="F19" s="557"/>
      <c r="G19" s="131" t="s">
        <v>111</v>
      </c>
      <c r="H19" s="558" t="s">
        <v>354</v>
      </c>
      <c r="I19" s="559"/>
      <c r="J19" s="265"/>
      <c r="K19" s="366"/>
      <c r="L19" s="212">
        <v>268.2</v>
      </c>
      <c r="M19" s="6"/>
    </row>
    <row r="20" spans="1:13" ht="12.75">
      <c r="A20" s="4"/>
      <c r="B20" s="157"/>
      <c r="C20" s="5"/>
      <c r="D20" s="263">
        <v>7</v>
      </c>
      <c r="E20" s="556" t="s">
        <v>353</v>
      </c>
      <c r="F20" s="557"/>
      <c r="G20" s="131" t="s">
        <v>351</v>
      </c>
      <c r="H20" s="558" t="s">
        <v>355</v>
      </c>
      <c r="I20" s="559"/>
      <c r="J20" s="265">
        <v>2.07</v>
      </c>
      <c r="K20" s="366">
        <v>139.8</v>
      </c>
      <c r="L20" s="212">
        <f>J20*K20</f>
        <v>289.386</v>
      </c>
      <c r="M20" s="6"/>
    </row>
    <row r="21" spans="1:13" ht="12.75">
      <c r="A21" s="4"/>
      <c r="B21" s="157"/>
      <c r="C21" s="5"/>
      <c r="D21" s="263">
        <v>8</v>
      </c>
      <c r="E21" s="556" t="s">
        <v>356</v>
      </c>
      <c r="F21" s="557"/>
      <c r="G21" s="131" t="s">
        <v>111</v>
      </c>
      <c r="H21" s="561">
        <v>11271911000011</v>
      </c>
      <c r="I21" s="562"/>
      <c r="J21" s="265"/>
      <c r="K21" s="366"/>
      <c r="L21" s="212">
        <v>17411.5</v>
      </c>
      <c r="M21" s="6"/>
    </row>
    <row r="22" spans="1:13" ht="12.75">
      <c r="A22" s="4"/>
      <c r="B22" s="157"/>
      <c r="C22" s="5"/>
      <c r="D22" s="263">
        <v>9</v>
      </c>
      <c r="E22" s="556" t="s">
        <v>356</v>
      </c>
      <c r="F22" s="557"/>
      <c r="G22" s="131" t="s">
        <v>351</v>
      </c>
      <c r="H22" s="561">
        <v>11271911000012</v>
      </c>
      <c r="I22" s="562"/>
      <c r="J22" s="265">
        <v>13.4</v>
      </c>
      <c r="K22" s="366">
        <v>139.8</v>
      </c>
      <c r="L22" s="212">
        <f>K22*J22</f>
        <v>1873.3200000000002</v>
      </c>
      <c r="M22" s="6"/>
    </row>
    <row r="23" spans="1:16" ht="12.75">
      <c r="A23" s="4"/>
      <c r="B23" s="157"/>
      <c r="C23" s="5"/>
      <c r="D23" s="263">
        <v>10</v>
      </c>
      <c r="E23" s="556" t="s">
        <v>356</v>
      </c>
      <c r="F23" s="557"/>
      <c r="G23" s="131" t="s">
        <v>546</v>
      </c>
      <c r="H23" s="561">
        <v>11271911000013</v>
      </c>
      <c r="I23" s="562"/>
      <c r="J23" s="265">
        <v>4.7</v>
      </c>
      <c r="K23" s="366">
        <v>103</v>
      </c>
      <c r="L23" s="212">
        <f>K23*J23</f>
        <v>484.1</v>
      </c>
      <c r="M23" s="6"/>
      <c r="P23" s="213"/>
    </row>
    <row r="24" spans="1:16" ht="12.75">
      <c r="A24" s="4"/>
      <c r="B24" s="157"/>
      <c r="C24" s="5"/>
      <c r="D24" s="263">
        <v>11</v>
      </c>
      <c r="E24" s="556" t="s">
        <v>357</v>
      </c>
      <c r="F24" s="557"/>
      <c r="G24" s="131" t="s">
        <v>111</v>
      </c>
      <c r="H24" s="561">
        <v>56744</v>
      </c>
      <c r="I24" s="562"/>
      <c r="J24" s="265"/>
      <c r="K24" s="366"/>
      <c r="L24" s="212">
        <v>1706.4</v>
      </c>
      <c r="M24" s="6"/>
      <c r="P24" s="465"/>
    </row>
    <row r="25" spans="1:13" ht="12.75">
      <c r="A25" s="4"/>
      <c r="B25" s="157"/>
      <c r="C25" s="5"/>
      <c r="D25" s="263">
        <v>12</v>
      </c>
      <c r="E25" s="556" t="s">
        <v>357</v>
      </c>
      <c r="F25" s="557"/>
      <c r="G25" s="131" t="s">
        <v>351</v>
      </c>
      <c r="H25" s="561">
        <v>56757</v>
      </c>
      <c r="I25" s="562"/>
      <c r="J25" s="265">
        <v>17.99</v>
      </c>
      <c r="K25" s="366">
        <v>139.8</v>
      </c>
      <c r="L25" s="212">
        <f>K25*J25</f>
        <v>2515.002</v>
      </c>
      <c r="M25" s="6"/>
    </row>
    <row r="26" spans="1:13" ht="12.75">
      <c r="A26" s="4"/>
      <c r="B26" s="157"/>
      <c r="C26" s="5"/>
      <c r="D26" s="263">
        <v>13</v>
      </c>
      <c r="E26" s="556" t="s">
        <v>358</v>
      </c>
      <c r="F26" s="557"/>
      <c r="G26" s="131" t="s">
        <v>111</v>
      </c>
      <c r="H26" s="561">
        <v>26465011001774</v>
      </c>
      <c r="I26" s="562"/>
      <c r="J26" s="265"/>
      <c r="K26" s="366"/>
      <c r="L26" s="212">
        <v>6067</v>
      </c>
      <c r="M26" s="6"/>
    </row>
    <row r="27" spans="1:13" ht="12.75">
      <c r="A27" s="4"/>
      <c r="B27" s="157"/>
      <c r="C27" s="5"/>
      <c r="D27" s="263">
        <v>14</v>
      </c>
      <c r="E27" s="556" t="s">
        <v>358</v>
      </c>
      <c r="F27" s="557"/>
      <c r="G27" s="131" t="s">
        <v>351</v>
      </c>
      <c r="H27" s="561">
        <v>26465011001989</v>
      </c>
      <c r="I27" s="562"/>
      <c r="J27" s="265">
        <f>'[4]banka 09'!$F$853</f>
        <v>0</v>
      </c>
      <c r="K27" s="366">
        <v>139.8</v>
      </c>
      <c r="L27" s="212">
        <f>J27*K27</f>
        <v>0</v>
      </c>
      <c r="M27" s="6"/>
    </row>
    <row r="28" spans="1:13" ht="12.75">
      <c r="A28" s="4"/>
      <c r="B28" s="157"/>
      <c r="C28" s="5"/>
      <c r="D28" s="263">
        <v>15</v>
      </c>
      <c r="E28" s="556" t="s">
        <v>359</v>
      </c>
      <c r="F28" s="557"/>
      <c r="G28" s="131" t="s">
        <v>111</v>
      </c>
      <c r="H28" s="561" t="s">
        <v>360</v>
      </c>
      <c r="I28" s="562"/>
      <c r="J28" s="265"/>
      <c r="K28" s="366"/>
      <c r="L28" s="212">
        <f>'[4]banka 09'!$F$872</f>
        <v>-1.629818502379976E-11</v>
      </c>
      <c r="M28" s="6"/>
    </row>
    <row r="29" spans="1:13" ht="12.75">
      <c r="A29" s="4"/>
      <c r="B29" s="157"/>
      <c r="C29" s="5"/>
      <c r="D29" s="263">
        <v>16</v>
      </c>
      <c r="E29" s="556" t="s">
        <v>359</v>
      </c>
      <c r="F29" s="557"/>
      <c r="G29" s="131" t="s">
        <v>351</v>
      </c>
      <c r="H29" s="561" t="s">
        <v>361</v>
      </c>
      <c r="I29" s="562"/>
      <c r="J29" s="265">
        <v>0</v>
      </c>
      <c r="K29" s="366">
        <v>139.8</v>
      </c>
      <c r="L29" s="212">
        <f>K29*J29</f>
        <v>0</v>
      </c>
      <c r="M29" s="6"/>
    </row>
    <row r="30" spans="1:13" ht="12.75">
      <c r="A30" s="4"/>
      <c r="B30" s="157"/>
      <c r="C30" s="5"/>
      <c r="D30" s="263">
        <v>17</v>
      </c>
      <c r="E30" s="556" t="s">
        <v>362</v>
      </c>
      <c r="F30" s="557"/>
      <c r="G30" s="131" t="s">
        <v>111</v>
      </c>
      <c r="H30" s="561">
        <v>9919</v>
      </c>
      <c r="I30" s="562"/>
      <c r="J30" s="265"/>
      <c r="K30" s="366"/>
      <c r="L30" s="212">
        <v>573102.3</v>
      </c>
      <c r="M30" s="6"/>
    </row>
    <row r="31" spans="1:13" ht="12.75">
      <c r="A31" s="4"/>
      <c r="B31" s="157"/>
      <c r="C31" s="5"/>
      <c r="D31" s="263">
        <v>18</v>
      </c>
      <c r="E31" s="556" t="s">
        <v>362</v>
      </c>
      <c r="F31" s="557"/>
      <c r="G31" s="131" t="s">
        <v>111</v>
      </c>
      <c r="H31" s="561">
        <v>9919</v>
      </c>
      <c r="I31" s="562"/>
      <c r="J31" s="265">
        <v>-3.29</v>
      </c>
      <c r="K31" s="366">
        <v>139.8</v>
      </c>
      <c r="L31" s="212">
        <f>K31*J31</f>
        <v>-459.94200000000006</v>
      </c>
      <c r="M31" s="6"/>
    </row>
    <row r="32" spans="1:13" ht="12.75">
      <c r="A32" s="4"/>
      <c r="B32" s="157"/>
      <c r="C32" s="5"/>
      <c r="D32" s="263">
        <v>19</v>
      </c>
      <c r="E32" s="556" t="s">
        <v>363</v>
      </c>
      <c r="F32" s="557"/>
      <c r="G32" s="131" t="s">
        <v>111</v>
      </c>
      <c r="H32" s="561"/>
      <c r="I32" s="562"/>
      <c r="J32" s="265"/>
      <c r="K32" s="366"/>
      <c r="L32" s="212">
        <v>0</v>
      </c>
      <c r="M32" s="6"/>
    </row>
    <row r="33" spans="1:16" ht="12.75">
      <c r="A33" s="4"/>
      <c r="B33" s="157"/>
      <c r="C33" s="5"/>
      <c r="D33" s="263">
        <v>20</v>
      </c>
      <c r="E33" s="556" t="s">
        <v>547</v>
      </c>
      <c r="F33" s="557"/>
      <c r="G33" s="131" t="s">
        <v>351</v>
      </c>
      <c r="H33" s="376"/>
      <c r="I33" s="327"/>
      <c r="J33" s="265">
        <v>38.33</v>
      </c>
      <c r="K33" s="366">
        <v>139.8</v>
      </c>
      <c r="L33" s="212">
        <f>K33*J33</f>
        <v>5358.534000000001</v>
      </c>
      <c r="M33" s="6"/>
      <c r="P33" s="213"/>
    </row>
    <row r="34" spans="1:16" s="11" customFormat="1" ht="21" customHeight="1">
      <c r="A34" s="266"/>
      <c r="B34" s="267"/>
      <c r="C34" s="268"/>
      <c r="D34" s="269"/>
      <c r="E34" s="570" t="s">
        <v>364</v>
      </c>
      <c r="F34" s="571"/>
      <c r="G34" s="571"/>
      <c r="H34" s="571"/>
      <c r="I34" s="571"/>
      <c r="J34" s="571"/>
      <c r="K34" s="572"/>
      <c r="L34" s="270">
        <v>2658289</v>
      </c>
      <c r="M34" s="271"/>
      <c r="O34" s="272"/>
      <c r="P34" s="272"/>
    </row>
    <row r="35" spans="1:15" ht="12.75">
      <c r="A35" s="4"/>
      <c r="B35" s="157">
        <v>4</v>
      </c>
      <c r="C35" s="5"/>
      <c r="D35" s="273"/>
      <c r="E35" s="258" t="s">
        <v>38</v>
      </c>
      <c r="F35" s="273"/>
      <c r="G35" s="273"/>
      <c r="H35" s="273"/>
      <c r="I35" s="273"/>
      <c r="J35" s="273"/>
      <c r="K35" s="367"/>
      <c r="L35" s="5"/>
      <c r="M35" s="6"/>
      <c r="O35" s="213"/>
    </row>
    <row r="36" spans="1:13" ht="12.75">
      <c r="A36" s="4"/>
      <c r="B36" s="157"/>
      <c r="C36" s="5"/>
      <c r="D36" s="555" t="s">
        <v>10</v>
      </c>
      <c r="E36" s="563" t="s">
        <v>365</v>
      </c>
      <c r="F36" s="564"/>
      <c r="G36" s="564"/>
      <c r="H36" s="564"/>
      <c r="I36" s="565"/>
      <c r="J36" s="261" t="s">
        <v>345</v>
      </c>
      <c r="K36" s="364" t="s">
        <v>346</v>
      </c>
      <c r="L36" s="261" t="s">
        <v>345</v>
      </c>
      <c r="M36" s="6"/>
    </row>
    <row r="37" spans="1:13" ht="12.75">
      <c r="A37" s="4"/>
      <c r="B37" s="157"/>
      <c r="C37" s="5"/>
      <c r="D37" s="555"/>
      <c r="E37" s="566"/>
      <c r="F37" s="567"/>
      <c r="G37" s="567"/>
      <c r="H37" s="567"/>
      <c r="I37" s="568"/>
      <c r="J37" s="262" t="s">
        <v>347</v>
      </c>
      <c r="K37" s="365" t="s">
        <v>348</v>
      </c>
      <c r="L37" s="262" t="s">
        <v>349</v>
      </c>
      <c r="M37" s="6"/>
    </row>
    <row r="38" spans="1:13" ht="12.75">
      <c r="A38" s="4"/>
      <c r="B38" s="157"/>
      <c r="C38" s="5"/>
      <c r="D38" s="263"/>
      <c r="E38" s="573" t="s">
        <v>366</v>
      </c>
      <c r="F38" s="574"/>
      <c r="G38" s="574"/>
      <c r="H38" s="574"/>
      <c r="I38" s="575"/>
      <c r="J38" s="131"/>
      <c r="K38" s="366"/>
      <c r="L38" s="212">
        <f>Aktivet!F11</f>
        <v>78469.32000005245</v>
      </c>
      <c r="M38" s="6"/>
    </row>
    <row r="39" spans="1:13" ht="12.75">
      <c r="A39" s="4"/>
      <c r="B39" s="157"/>
      <c r="C39" s="5"/>
      <c r="D39" s="158"/>
      <c r="E39" s="573" t="s">
        <v>367</v>
      </c>
      <c r="F39" s="574"/>
      <c r="G39" s="574"/>
      <c r="H39" s="574"/>
      <c r="I39" s="575"/>
      <c r="J39" s="158"/>
      <c r="K39" s="368"/>
      <c r="L39" s="158"/>
      <c r="M39" s="6"/>
    </row>
    <row r="40" spans="1:13" ht="12.75">
      <c r="A40" s="4"/>
      <c r="B40" s="157"/>
      <c r="C40" s="5"/>
      <c r="D40" s="158"/>
      <c r="E40" s="573" t="s">
        <v>368</v>
      </c>
      <c r="F40" s="574"/>
      <c r="G40" s="574"/>
      <c r="H40" s="574"/>
      <c r="I40" s="575"/>
      <c r="J40" s="158"/>
      <c r="K40" s="368"/>
      <c r="L40" s="158"/>
      <c r="M40" s="6"/>
    </row>
    <row r="41" spans="1:13" ht="12.75">
      <c r="A41" s="4"/>
      <c r="B41" s="157"/>
      <c r="C41" s="5"/>
      <c r="D41" s="158"/>
      <c r="E41" s="573"/>
      <c r="F41" s="574"/>
      <c r="G41" s="574"/>
      <c r="H41" s="574"/>
      <c r="I41" s="575"/>
      <c r="J41" s="158"/>
      <c r="K41" s="368"/>
      <c r="L41" s="158"/>
      <c r="M41" s="6"/>
    </row>
    <row r="42" spans="1:13" ht="18" customHeight="1">
      <c r="A42" s="4"/>
      <c r="B42" s="157"/>
      <c r="C42" s="5"/>
      <c r="D42" s="269"/>
      <c r="E42" s="570" t="s">
        <v>364</v>
      </c>
      <c r="F42" s="571"/>
      <c r="G42" s="571"/>
      <c r="H42" s="571"/>
      <c r="I42" s="571"/>
      <c r="J42" s="571"/>
      <c r="K42" s="572"/>
      <c r="L42" s="270">
        <f>SUM(L38:L41)</f>
        <v>78469.32000005245</v>
      </c>
      <c r="M42" s="6"/>
    </row>
    <row r="43" spans="1:13" ht="12.75">
      <c r="A43" s="4"/>
      <c r="B43" s="157"/>
      <c r="C43" s="5"/>
      <c r="D43" s="5"/>
      <c r="E43" s="5"/>
      <c r="F43" s="5"/>
      <c r="G43" s="5"/>
      <c r="H43" s="5"/>
      <c r="I43" s="5"/>
      <c r="J43" s="5"/>
      <c r="K43" s="361"/>
      <c r="L43" s="5"/>
      <c r="M43" s="6"/>
    </row>
    <row r="44" spans="1:13" ht="12.75">
      <c r="A44" s="4"/>
      <c r="B44" s="157"/>
      <c r="C44" s="5"/>
      <c r="D44" s="5"/>
      <c r="E44" s="5"/>
      <c r="F44" s="5"/>
      <c r="G44" s="5"/>
      <c r="H44" s="5"/>
      <c r="I44" s="5"/>
      <c r="J44" s="5"/>
      <c r="K44" s="361"/>
      <c r="L44" s="5"/>
      <c r="M44" s="6"/>
    </row>
    <row r="45" spans="1:13" ht="12.75">
      <c r="A45" s="4"/>
      <c r="B45" s="157">
        <v>5</v>
      </c>
      <c r="C45" s="5"/>
      <c r="D45" s="259">
        <v>2</v>
      </c>
      <c r="E45" s="260" t="s">
        <v>151</v>
      </c>
      <c r="F45" s="274"/>
      <c r="G45" s="5"/>
      <c r="H45" s="5"/>
      <c r="I45" s="5"/>
      <c r="J45" s="5"/>
      <c r="K45" s="361"/>
      <c r="L45" s="5"/>
      <c r="M45" s="6"/>
    </row>
    <row r="46" spans="1:13" ht="12.75">
      <c r="A46" s="4"/>
      <c r="B46" s="157"/>
      <c r="C46" s="5"/>
      <c r="D46" s="5"/>
      <c r="E46" s="5"/>
      <c r="F46" s="5" t="s">
        <v>369</v>
      </c>
      <c r="G46" s="5"/>
      <c r="H46" s="5"/>
      <c r="I46" s="5"/>
      <c r="J46" s="5"/>
      <c r="K46" s="361"/>
      <c r="L46" s="5"/>
      <c r="M46" s="6"/>
    </row>
    <row r="47" spans="1:13" ht="12.75">
      <c r="A47" s="4"/>
      <c r="B47" s="157"/>
      <c r="C47" s="5"/>
      <c r="D47" s="5"/>
      <c r="E47" s="5"/>
      <c r="F47" s="5"/>
      <c r="G47" s="5"/>
      <c r="H47" s="5"/>
      <c r="I47" s="5"/>
      <c r="J47" s="5"/>
      <c r="K47" s="361"/>
      <c r="L47" s="5"/>
      <c r="M47" s="6"/>
    </row>
    <row r="48" spans="1:13" ht="12.75">
      <c r="A48" s="4"/>
      <c r="B48" s="157">
        <v>6</v>
      </c>
      <c r="C48" s="5"/>
      <c r="D48" s="259">
        <v>3</v>
      </c>
      <c r="E48" s="260" t="s">
        <v>152</v>
      </c>
      <c r="F48" s="274"/>
      <c r="G48" s="5"/>
      <c r="H48" s="5"/>
      <c r="I48" s="5"/>
      <c r="J48" s="5"/>
      <c r="K48" s="361"/>
      <c r="L48" s="5"/>
      <c r="M48" s="6"/>
    </row>
    <row r="49" spans="1:13" ht="12.75">
      <c r="A49" s="4"/>
      <c r="B49" s="157"/>
      <c r="C49" s="5"/>
      <c r="D49" s="275"/>
      <c r="E49" s="276"/>
      <c r="F49" s="274"/>
      <c r="G49" s="5"/>
      <c r="H49" s="5"/>
      <c r="I49" s="5"/>
      <c r="J49" s="5"/>
      <c r="K49" s="361"/>
      <c r="L49" s="5"/>
      <c r="M49" s="6"/>
    </row>
    <row r="50" spans="1:13" ht="12.75">
      <c r="A50" s="4"/>
      <c r="B50" s="157">
        <v>7</v>
      </c>
      <c r="C50" s="5"/>
      <c r="D50" s="277" t="s">
        <v>113</v>
      </c>
      <c r="E50" s="278" t="s">
        <v>370</v>
      </c>
      <c r="F50" s="5"/>
      <c r="G50" s="5"/>
      <c r="H50" s="5"/>
      <c r="I50" s="5"/>
      <c r="J50" s="5"/>
      <c r="K50" s="361"/>
      <c r="L50" s="5"/>
      <c r="M50" s="6"/>
    </row>
    <row r="51" spans="1:13" ht="12.75">
      <c r="A51" s="4"/>
      <c r="B51" s="157"/>
      <c r="C51" s="5"/>
      <c r="D51" s="5"/>
      <c r="E51" s="569" t="s">
        <v>371</v>
      </c>
      <c r="F51" s="569"/>
      <c r="G51" s="5"/>
      <c r="H51" s="157" t="s">
        <v>10</v>
      </c>
      <c r="I51" s="5"/>
      <c r="J51" s="157" t="s">
        <v>111</v>
      </c>
      <c r="L51" s="5"/>
      <c r="M51" s="6"/>
    </row>
    <row r="52" spans="1:13" ht="12.75">
      <c r="A52" s="4"/>
      <c r="B52" s="157"/>
      <c r="C52" s="5"/>
      <c r="D52" s="5"/>
      <c r="E52" s="569" t="s">
        <v>372</v>
      </c>
      <c r="F52" s="569"/>
      <c r="G52" s="5"/>
      <c r="H52" s="157" t="s">
        <v>10</v>
      </c>
      <c r="I52" s="279"/>
      <c r="J52" s="157" t="s">
        <v>111</v>
      </c>
      <c r="K52" s="370"/>
      <c r="L52" s="5"/>
      <c r="M52" s="6"/>
    </row>
    <row r="53" spans="1:13" ht="12.75">
      <c r="A53" s="4"/>
      <c r="B53" s="157"/>
      <c r="C53" s="5"/>
      <c r="D53" s="5"/>
      <c r="E53" s="5" t="s">
        <v>373</v>
      </c>
      <c r="F53" s="5"/>
      <c r="G53" s="5"/>
      <c r="H53" s="157" t="s">
        <v>10</v>
      </c>
      <c r="I53" s="279"/>
      <c r="J53" s="157" t="s">
        <v>111</v>
      </c>
      <c r="K53" s="370"/>
      <c r="L53" s="5"/>
      <c r="M53" s="6"/>
    </row>
    <row r="54" spans="1:13" ht="12.75">
      <c r="A54" s="4"/>
      <c r="B54" s="157"/>
      <c r="C54" s="5"/>
      <c r="D54" s="5"/>
      <c r="E54" s="5" t="s">
        <v>374</v>
      </c>
      <c r="F54" s="5"/>
      <c r="G54" s="5"/>
      <c r="H54" s="157" t="s">
        <v>10</v>
      </c>
      <c r="I54" s="279"/>
      <c r="J54" s="157" t="s">
        <v>111</v>
      </c>
      <c r="K54" s="370"/>
      <c r="L54" s="5"/>
      <c r="M54" s="6"/>
    </row>
    <row r="55" spans="1:13" ht="12.75">
      <c r="A55" s="4"/>
      <c r="B55" s="157"/>
      <c r="C55" s="5"/>
      <c r="D55" s="5"/>
      <c r="E55" s="5" t="s">
        <v>375</v>
      </c>
      <c r="F55" s="5"/>
      <c r="G55" s="5"/>
      <c r="H55" s="157" t="s">
        <v>10</v>
      </c>
      <c r="I55" s="279"/>
      <c r="J55" s="157" t="s">
        <v>111</v>
      </c>
      <c r="K55" s="370"/>
      <c r="L55" s="5"/>
      <c r="M55" s="6"/>
    </row>
    <row r="56" spans="1:13" ht="12.75">
      <c r="A56" s="4"/>
      <c r="B56" s="157"/>
      <c r="C56" s="5"/>
      <c r="D56" s="5"/>
      <c r="E56" s="5" t="s">
        <v>376</v>
      </c>
      <c r="F56" s="5"/>
      <c r="G56" s="5"/>
      <c r="H56" s="157" t="s">
        <v>10</v>
      </c>
      <c r="I56" s="279"/>
      <c r="J56" s="157" t="s">
        <v>111</v>
      </c>
      <c r="K56" s="370"/>
      <c r="L56" s="5"/>
      <c r="M56" s="6"/>
    </row>
    <row r="57" spans="1:13" ht="12.75">
      <c r="A57" s="4"/>
      <c r="B57" s="157"/>
      <c r="C57" s="5"/>
      <c r="D57" s="5"/>
      <c r="E57" s="576" t="s">
        <v>377</v>
      </c>
      <c r="F57" s="576"/>
      <c r="G57" s="5"/>
      <c r="H57" s="157" t="s">
        <v>10</v>
      </c>
      <c r="I57" s="279"/>
      <c r="J57" s="157" t="s">
        <v>111</v>
      </c>
      <c r="K57" s="370"/>
      <c r="L57" s="5"/>
      <c r="M57" s="6"/>
    </row>
    <row r="58" spans="1:13" ht="12.75">
      <c r="A58" s="4"/>
      <c r="B58" s="157"/>
      <c r="C58" s="5"/>
      <c r="D58" s="5"/>
      <c r="E58" s="280" t="s">
        <v>378</v>
      </c>
      <c r="F58" s="5"/>
      <c r="G58" s="5"/>
      <c r="H58" s="157" t="s">
        <v>10</v>
      </c>
      <c r="I58" s="279"/>
      <c r="J58" s="157" t="s">
        <v>111</v>
      </c>
      <c r="K58" s="370"/>
      <c r="L58" s="5"/>
      <c r="M58" s="6"/>
    </row>
    <row r="59" spans="1:13" ht="12.75">
      <c r="A59" s="4"/>
      <c r="B59" s="157"/>
      <c r="C59" s="5"/>
      <c r="D59" s="5"/>
      <c r="E59" s="280" t="s">
        <v>379</v>
      </c>
      <c r="F59" s="5"/>
      <c r="G59" s="5"/>
      <c r="H59" s="157" t="s">
        <v>10</v>
      </c>
      <c r="I59" s="279"/>
      <c r="J59" s="157" t="s">
        <v>111</v>
      </c>
      <c r="K59" s="370">
        <f>Klient!C35</f>
        <v>181790693.646</v>
      </c>
      <c r="L59" s="5"/>
      <c r="M59" s="6"/>
    </row>
    <row r="60" spans="1:13" ht="12.75">
      <c r="A60" s="4"/>
      <c r="B60" s="157"/>
      <c r="C60" s="5"/>
      <c r="D60" s="5"/>
      <c r="E60" s="5"/>
      <c r="F60" s="5"/>
      <c r="G60" s="5"/>
      <c r="H60" s="5"/>
      <c r="I60" s="5"/>
      <c r="J60" s="5"/>
      <c r="K60" s="361"/>
      <c r="L60" s="5"/>
      <c r="M60" s="6"/>
    </row>
    <row r="61" spans="1:13" ht="12.75">
      <c r="A61" s="4"/>
      <c r="B61" s="157">
        <v>8</v>
      </c>
      <c r="C61" s="5"/>
      <c r="D61" s="277" t="s">
        <v>113</v>
      </c>
      <c r="E61" s="278" t="s">
        <v>115</v>
      </c>
      <c r="F61" s="5"/>
      <c r="G61" s="5"/>
      <c r="H61" s="5"/>
      <c r="I61" s="5"/>
      <c r="J61" s="5"/>
      <c r="K61" s="361"/>
      <c r="L61" s="5"/>
      <c r="M61" s="6"/>
    </row>
    <row r="62" spans="1:13" ht="12.75">
      <c r="A62" s="4"/>
      <c r="B62" s="157"/>
      <c r="C62" s="5"/>
      <c r="D62" s="5"/>
      <c r="E62" s="5"/>
      <c r="F62" s="5"/>
      <c r="G62" s="5"/>
      <c r="H62" s="5"/>
      <c r="I62" s="5"/>
      <c r="J62" s="5"/>
      <c r="K62" s="361"/>
      <c r="L62" s="5"/>
      <c r="M62" s="6"/>
    </row>
    <row r="63" spans="1:13" ht="12.75">
      <c r="A63" s="4"/>
      <c r="B63" s="157">
        <v>9</v>
      </c>
      <c r="C63" s="5"/>
      <c r="D63" s="277" t="s">
        <v>113</v>
      </c>
      <c r="E63" s="278" t="s">
        <v>116</v>
      </c>
      <c r="F63" s="5"/>
      <c r="G63" s="580"/>
      <c r="H63" s="580"/>
      <c r="I63" s="5"/>
      <c r="J63" s="5"/>
      <c r="K63" s="361"/>
      <c r="L63" s="5"/>
      <c r="M63" s="6"/>
    </row>
    <row r="64" spans="1:13" ht="12.75">
      <c r="A64" s="4"/>
      <c r="B64" s="157"/>
      <c r="C64" s="5"/>
      <c r="D64" s="5"/>
      <c r="E64" s="5"/>
      <c r="F64" s="5" t="s">
        <v>380</v>
      </c>
      <c r="G64" s="5"/>
      <c r="H64" s="5"/>
      <c r="I64" s="5"/>
      <c r="J64" s="157" t="s">
        <v>111</v>
      </c>
      <c r="K64" s="361">
        <f>'[5]bilanci'!$K$41</f>
        <v>1990569.4685493307</v>
      </c>
      <c r="L64" s="5"/>
      <c r="M64" s="6"/>
    </row>
    <row r="65" spans="1:13" ht="12.75">
      <c r="A65" s="4"/>
      <c r="B65" s="157"/>
      <c r="C65" s="5"/>
      <c r="D65" s="5"/>
      <c r="E65" s="5"/>
      <c r="F65" s="5" t="s">
        <v>381</v>
      </c>
      <c r="G65" s="5"/>
      <c r="H65" s="5"/>
      <c r="I65" s="5"/>
      <c r="J65" s="157" t="s">
        <v>111</v>
      </c>
      <c r="K65" s="370">
        <f>'Rezultati '!E29+'Rezultati '!E30</f>
        <v>1710081.1185737299</v>
      </c>
      <c r="L65" s="5"/>
      <c r="M65" s="6"/>
    </row>
    <row r="66" spans="1:13" s="21" customFormat="1" ht="12.75">
      <c r="A66" s="18"/>
      <c r="B66" s="282"/>
      <c r="C66" s="19"/>
      <c r="D66" s="19"/>
      <c r="E66" s="19"/>
      <c r="F66" s="19" t="s">
        <v>382</v>
      </c>
      <c r="G66" s="19"/>
      <c r="H66" s="19"/>
      <c r="I66" s="19"/>
      <c r="J66" s="157" t="s">
        <v>111</v>
      </c>
      <c r="K66" s="370">
        <f>K64-K65</f>
        <v>280488.34997560084</v>
      </c>
      <c r="L66" s="19"/>
      <c r="M66" s="20"/>
    </row>
    <row r="67" spans="1:13" s="21" customFormat="1" ht="12.75">
      <c r="A67" s="18"/>
      <c r="B67" s="282"/>
      <c r="C67" s="19"/>
      <c r="D67" s="19"/>
      <c r="E67" s="19"/>
      <c r="F67" s="19" t="s">
        <v>383</v>
      </c>
      <c r="G67" s="19"/>
      <c r="H67" s="19"/>
      <c r="I67" s="19"/>
      <c r="J67" s="157" t="s">
        <v>111</v>
      </c>
      <c r="K67" s="370"/>
      <c r="L67" s="19"/>
      <c r="M67" s="20"/>
    </row>
    <row r="68" spans="1:13" s="21" customFormat="1" ht="15">
      <c r="A68" s="18"/>
      <c r="B68" s="282"/>
      <c r="C68" s="19"/>
      <c r="F68" s="19" t="s">
        <v>384</v>
      </c>
      <c r="G68" s="10"/>
      <c r="H68" s="10"/>
      <c r="I68" s="10"/>
      <c r="J68" s="157" t="s">
        <v>111</v>
      </c>
      <c r="K68" s="370">
        <f>Aktivet!G16</f>
        <v>11520</v>
      </c>
      <c r="L68" s="19"/>
      <c r="M68" s="20"/>
    </row>
    <row r="69" spans="1:13" s="21" customFormat="1" ht="15">
      <c r="A69" s="18"/>
      <c r="B69" s="282">
        <v>10</v>
      </c>
      <c r="C69" s="19"/>
      <c r="D69" s="277" t="s">
        <v>113</v>
      </c>
      <c r="E69" s="278" t="s">
        <v>117</v>
      </c>
      <c r="F69" s="10"/>
      <c r="G69" s="10"/>
      <c r="H69" s="10"/>
      <c r="I69" s="10"/>
      <c r="J69" s="10"/>
      <c r="K69" s="371"/>
      <c r="L69" s="19"/>
      <c r="M69" s="20"/>
    </row>
    <row r="70" spans="1:13" s="21" customFormat="1" ht="12.75">
      <c r="A70" s="18"/>
      <c r="B70" s="282"/>
      <c r="C70" s="19"/>
      <c r="D70" s="19"/>
      <c r="E70" s="19"/>
      <c r="F70" s="19" t="s">
        <v>385</v>
      </c>
      <c r="G70" s="19"/>
      <c r="H70" s="19"/>
      <c r="I70" s="19"/>
      <c r="J70" s="157" t="s">
        <v>111</v>
      </c>
      <c r="K70" s="361">
        <f>Pasivet!G19</f>
        <v>2072263.2591999993</v>
      </c>
      <c r="L70" s="19"/>
      <c r="M70" s="20"/>
    </row>
    <row r="71" spans="1:13" s="21" customFormat="1" ht="12.75">
      <c r="A71" s="18"/>
      <c r="B71" s="282"/>
      <c r="C71" s="19"/>
      <c r="D71" s="19"/>
      <c r="E71" s="19"/>
      <c r="F71" s="19" t="s">
        <v>386</v>
      </c>
      <c r="G71" s="19"/>
      <c r="H71" s="19"/>
      <c r="I71" s="19"/>
      <c r="J71" s="157" t="s">
        <v>111</v>
      </c>
      <c r="K71" s="370">
        <f>'[6]FDP'!$C$19+'[6]FDP'!$F$19</f>
        <v>41743275.0298392</v>
      </c>
      <c r="L71" s="19"/>
      <c r="M71" s="20"/>
    </row>
    <row r="72" spans="1:15" s="21" customFormat="1" ht="12.75">
      <c r="A72" s="18"/>
      <c r="B72" s="282"/>
      <c r="C72" s="19"/>
      <c r="D72" s="19"/>
      <c r="E72" s="19"/>
      <c r="F72" s="283" t="s">
        <v>387</v>
      </c>
      <c r="G72" s="19"/>
      <c r="H72" s="19"/>
      <c r="I72" s="19"/>
      <c r="J72" s="157" t="s">
        <v>111</v>
      </c>
      <c r="K72" s="370">
        <f>'[6]FDP'!$L$19</f>
        <v>50989577.746</v>
      </c>
      <c r="L72" s="19"/>
      <c r="M72" s="20"/>
      <c r="O72" s="377"/>
    </row>
    <row r="73" spans="1:13" s="21" customFormat="1" ht="12.75">
      <c r="A73" s="18"/>
      <c r="B73" s="282"/>
      <c r="C73" s="19"/>
      <c r="D73" s="19"/>
      <c r="E73" s="19"/>
      <c r="F73" s="19" t="s">
        <v>388</v>
      </c>
      <c r="G73" s="19"/>
      <c r="H73" s="19"/>
      <c r="I73" s="19"/>
      <c r="J73" s="157" t="s">
        <v>111</v>
      </c>
      <c r="K73" s="370">
        <f>Pasivet!F19</f>
        <v>197848.97536079586</v>
      </c>
      <c r="L73" s="19"/>
      <c r="M73" s="20"/>
    </row>
    <row r="74" spans="1:15" s="21" customFormat="1" ht="12.75">
      <c r="A74" s="18"/>
      <c r="B74" s="282"/>
      <c r="C74" s="19"/>
      <c r="D74" s="19"/>
      <c r="E74" s="284"/>
      <c r="F74" s="284"/>
      <c r="G74" s="284"/>
      <c r="H74" s="284"/>
      <c r="I74" s="284"/>
      <c r="J74" s="282"/>
      <c r="K74" s="372"/>
      <c r="L74" s="19"/>
      <c r="M74" s="20"/>
      <c r="O74" s="377"/>
    </row>
    <row r="75" spans="1:13" ht="12.75">
      <c r="A75" s="18"/>
      <c r="B75" s="282"/>
      <c r="C75" s="19"/>
      <c r="D75" s="19"/>
      <c r="E75" s="284"/>
      <c r="F75" s="284"/>
      <c r="G75" s="284"/>
      <c r="H75" s="284"/>
      <c r="I75" s="284"/>
      <c r="J75" s="282"/>
      <c r="K75" s="372"/>
      <c r="L75" s="19"/>
      <c r="M75" s="20"/>
    </row>
    <row r="76" spans="1:13" ht="12.75">
      <c r="A76" s="18"/>
      <c r="B76" s="275">
        <v>11</v>
      </c>
      <c r="C76" s="285"/>
      <c r="D76" s="277" t="s">
        <v>113</v>
      </c>
      <c r="E76" s="278" t="s">
        <v>120</v>
      </c>
      <c r="F76" s="256"/>
      <c r="G76" s="257"/>
      <c r="H76" s="5"/>
      <c r="J76" s="157" t="s">
        <v>389</v>
      </c>
      <c r="K76" s="361"/>
      <c r="L76" s="19"/>
      <c r="M76" s="20"/>
    </row>
    <row r="77" spans="1:13" ht="12.75">
      <c r="A77" s="18"/>
      <c r="B77" s="258"/>
      <c r="C77" s="153"/>
      <c r="E77" s="278"/>
      <c r="F77" s="105"/>
      <c r="G77" s="5"/>
      <c r="H77" s="5"/>
      <c r="J77" s="157"/>
      <c r="K77" s="361"/>
      <c r="L77" s="19"/>
      <c r="M77" s="20"/>
    </row>
    <row r="78" spans="1:13" ht="12.75">
      <c r="A78" s="18"/>
      <c r="B78" s="157">
        <v>12</v>
      </c>
      <c r="C78" s="5"/>
      <c r="D78" s="277" t="s">
        <v>113</v>
      </c>
      <c r="E78" s="278"/>
      <c r="F78" s="254"/>
      <c r="G78" s="254"/>
      <c r="H78" s="254"/>
      <c r="J78" s="157" t="s">
        <v>389</v>
      </c>
      <c r="K78" s="363"/>
      <c r="L78" s="19"/>
      <c r="M78" s="20"/>
    </row>
    <row r="79" spans="1:13" ht="12.75">
      <c r="A79" s="18"/>
      <c r="B79" s="157"/>
      <c r="C79" s="5"/>
      <c r="E79" s="268"/>
      <c r="F79" s="268"/>
      <c r="G79" s="268"/>
      <c r="H79" s="268"/>
      <c r="J79" s="157"/>
      <c r="K79" s="373"/>
      <c r="L79" s="19"/>
      <c r="M79" s="20"/>
    </row>
    <row r="80" spans="1:13" ht="12.75">
      <c r="A80" s="18"/>
      <c r="B80" s="157">
        <v>13</v>
      </c>
      <c r="C80" s="5"/>
      <c r="D80" s="277" t="s">
        <v>113</v>
      </c>
      <c r="E80" s="268"/>
      <c r="F80" s="268"/>
      <c r="G80" s="268"/>
      <c r="H80" s="268"/>
      <c r="J80" s="157" t="s">
        <v>389</v>
      </c>
      <c r="K80" s="373"/>
      <c r="L80" s="19"/>
      <c r="M80" s="20"/>
    </row>
    <row r="81" spans="1:13" ht="12.75">
      <c r="A81" s="18"/>
      <c r="B81" s="157"/>
      <c r="C81" s="5"/>
      <c r="E81" s="286"/>
      <c r="F81" s="286"/>
      <c r="G81" s="254"/>
      <c r="H81" s="254"/>
      <c r="J81" s="157"/>
      <c r="K81" s="363"/>
      <c r="L81" s="19"/>
      <c r="M81" s="20"/>
    </row>
    <row r="82" spans="1:13" ht="12.75">
      <c r="A82" s="18"/>
      <c r="B82" s="157">
        <v>14</v>
      </c>
      <c r="C82" s="5"/>
      <c r="D82" s="255">
        <v>4</v>
      </c>
      <c r="E82" s="287" t="s">
        <v>19</v>
      </c>
      <c r="F82" s="286"/>
      <c r="G82" s="254"/>
      <c r="H82" s="254"/>
      <c r="J82" s="157"/>
      <c r="K82" s="361"/>
      <c r="L82" s="19"/>
      <c r="M82" s="20"/>
    </row>
    <row r="83" spans="1:13" ht="12.75">
      <c r="A83" s="18"/>
      <c r="B83" s="157"/>
      <c r="C83" s="5"/>
      <c r="D83" s="5"/>
      <c r="E83" s="286"/>
      <c r="F83" s="286"/>
      <c r="G83" s="254"/>
      <c r="H83" s="254"/>
      <c r="J83" s="157"/>
      <c r="K83" s="361"/>
      <c r="L83" s="19"/>
      <c r="M83" s="20"/>
    </row>
    <row r="84" spans="1:13" ht="12.75">
      <c r="A84" s="18"/>
      <c r="B84" s="157">
        <v>15</v>
      </c>
      <c r="C84" s="5"/>
      <c r="D84" s="153" t="s">
        <v>113</v>
      </c>
      <c r="E84" s="288" t="s">
        <v>20</v>
      </c>
      <c r="F84" s="286"/>
      <c r="G84" s="254"/>
      <c r="H84" s="254"/>
      <c r="J84" s="306">
        <f>Aktivet!F22</f>
        <v>10894324</v>
      </c>
      <c r="K84" s="361"/>
      <c r="L84" s="19"/>
      <c r="M84" s="20"/>
    </row>
    <row r="85" spans="1:13" ht="12.75">
      <c r="A85" s="18"/>
      <c r="C85" s="5"/>
      <c r="D85" s="24"/>
      <c r="E85" s="289"/>
      <c r="F85" s="286"/>
      <c r="G85" s="254"/>
      <c r="H85" s="254"/>
      <c r="J85" s="157"/>
      <c r="K85" s="374"/>
      <c r="L85" s="19"/>
      <c r="M85" s="20"/>
    </row>
    <row r="86" spans="1:13" ht="12.75">
      <c r="A86" s="18"/>
      <c r="B86" s="157">
        <v>16</v>
      </c>
      <c r="C86" s="268"/>
      <c r="D86" s="153" t="s">
        <v>113</v>
      </c>
      <c r="E86" s="288" t="s">
        <v>119</v>
      </c>
      <c r="F86" s="290"/>
      <c r="G86" s="290"/>
      <c r="H86" s="290"/>
      <c r="J86" s="157" t="s">
        <v>389</v>
      </c>
      <c r="K86" s="375"/>
      <c r="L86" s="19"/>
      <c r="M86" s="20"/>
    </row>
    <row r="87" spans="1:13" ht="12.75">
      <c r="A87" s="18"/>
      <c r="C87" s="5"/>
      <c r="D87" s="24"/>
      <c r="E87" s="289"/>
      <c r="F87" s="273"/>
      <c r="G87" s="273"/>
      <c r="H87" s="273"/>
      <c r="J87" s="157"/>
      <c r="K87" s="367"/>
      <c r="L87" s="19"/>
      <c r="M87" s="20"/>
    </row>
    <row r="88" spans="1:13" ht="12.75">
      <c r="A88" s="18"/>
      <c r="B88" s="267">
        <v>17</v>
      </c>
      <c r="C88" s="5"/>
      <c r="D88" s="105" t="s">
        <v>113</v>
      </c>
      <c r="E88" s="291" t="s">
        <v>21</v>
      </c>
      <c r="F88" s="273"/>
      <c r="G88" s="273"/>
      <c r="H88" s="273"/>
      <c r="J88" s="157" t="s">
        <v>389</v>
      </c>
      <c r="K88" s="367"/>
      <c r="L88" s="19"/>
      <c r="M88" s="20"/>
    </row>
    <row r="89" spans="1:13" ht="12.75">
      <c r="A89" s="18"/>
      <c r="B89" s="157"/>
      <c r="C89" s="5"/>
      <c r="D89" s="24"/>
      <c r="E89" s="289"/>
      <c r="F89" s="268"/>
      <c r="G89" s="268"/>
      <c r="H89" s="268"/>
      <c r="J89" s="157"/>
      <c r="K89" s="373"/>
      <c r="L89" s="19"/>
      <c r="M89" s="20"/>
    </row>
    <row r="90" spans="1:13" ht="12.75">
      <c r="A90" s="18"/>
      <c r="B90" s="157">
        <v>18</v>
      </c>
      <c r="C90" s="5"/>
      <c r="D90" s="153" t="s">
        <v>113</v>
      </c>
      <c r="E90" s="292" t="s">
        <v>155</v>
      </c>
      <c r="F90" s="268"/>
      <c r="G90" s="268"/>
      <c r="H90" s="268"/>
      <c r="J90" s="157" t="s">
        <v>389</v>
      </c>
      <c r="K90" s="373"/>
      <c r="L90" s="19"/>
      <c r="M90" s="20"/>
    </row>
    <row r="91" spans="1:13" ht="12.75">
      <c r="A91" s="18"/>
      <c r="B91" s="157"/>
      <c r="C91" s="5"/>
      <c r="D91" s="24"/>
      <c r="E91" s="289"/>
      <c r="F91" s="286"/>
      <c r="G91" s="286"/>
      <c r="H91" s="286"/>
      <c r="J91" s="157"/>
      <c r="K91" s="363"/>
      <c r="L91" s="19"/>
      <c r="M91" s="20"/>
    </row>
    <row r="92" spans="1:13" ht="12.75">
      <c r="A92" s="18"/>
      <c r="B92" s="157">
        <v>19</v>
      </c>
      <c r="C92" s="5"/>
      <c r="D92" s="153" t="s">
        <v>113</v>
      </c>
      <c r="E92" s="293" t="s">
        <v>22</v>
      </c>
      <c r="F92" s="286"/>
      <c r="G92" s="286"/>
      <c r="H92" s="286"/>
      <c r="J92" s="157" t="s">
        <v>389</v>
      </c>
      <c r="K92" s="361"/>
      <c r="L92" s="19"/>
      <c r="M92" s="20"/>
    </row>
    <row r="93" spans="1:13" ht="12.75">
      <c r="A93" s="18"/>
      <c r="B93" s="157"/>
      <c r="C93" s="5"/>
      <c r="D93" s="24"/>
      <c r="E93" s="289"/>
      <c r="F93" s="286"/>
      <c r="G93" s="286"/>
      <c r="H93" s="286"/>
      <c r="J93" s="157"/>
      <c r="K93" s="361"/>
      <c r="L93" s="19"/>
      <c r="M93" s="20"/>
    </row>
    <row r="94" spans="1:13" ht="12.75">
      <c r="A94" s="18"/>
      <c r="B94" s="157">
        <v>20</v>
      </c>
      <c r="C94" s="5"/>
      <c r="D94" s="105" t="s">
        <v>113</v>
      </c>
      <c r="E94" s="278" t="s">
        <v>23</v>
      </c>
      <c r="F94" s="286"/>
      <c r="G94" s="286"/>
      <c r="H94" s="286"/>
      <c r="J94" s="306">
        <f>Aktivet!F27</f>
        <v>6927902.945600001</v>
      </c>
      <c r="K94" s="361"/>
      <c r="L94" s="19"/>
      <c r="M94" s="20"/>
    </row>
    <row r="95" spans="1:13" ht="12.75">
      <c r="A95" s="18"/>
      <c r="B95" s="157"/>
      <c r="C95" s="5"/>
      <c r="D95" s="24"/>
      <c r="E95" s="289"/>
      <c r="F95" s="290"/>
      <c r="G95" s="290"/>
      <c r="H95" s="290"/>
      <c r="J95" s="157"/>
      <c r="K95" s="375"/>
      <c r="L95" s="19"/>
      <c r="M95" s="20"/>
    </row>
    <row r="96" spans="1:13" ht="12.75">
      <c r="A96" s="18"/>
      <c r="B96" s="157">
        <v>21</v>
      </c>
      <c r="C96" s="5"/>
      <c r="D96" s="105" t="s">
        <v>113</v>
      </c>
      <c r="E96" s="278"/>
      <c r="F96" s="5"/>
      <c r="G96" s="5"/>
      <c r="H96" s="5"/>
      <c r="J96" s="157" t="s">
        <v>389</v>
      </c>
      <c r="K96" s="361"/>
      <c r="L96" s="19"/>
      <c r="M96" s="20"/>
    </row>
    <row r="97" spans="1:13" ht="12.75">
      <c r="A97" s="18"/>
      <c r="B97" s="157"/>
      <c r="C97" s="5"/>
      <c r="D97" s="275"/>
      <c r="E97" s="276"/>
      <c r="F97" s="274"/>
      <c r="G97" s="5"/>
      <c r="H97" s="5"/>
      <c r="J97" s="157"/>
      <c r="K97" s="361"/>
      <c r="L97" s="19"/>
      <c r="M97" s="20"/>
    </row>
    <row r="98" spans="1:13" ht="12.75">
      <c r="A98" s="18"/>
      <c r="B98" s="157">
        <v>22</v>
      </c>
      <c r="C98" s="5"/>
      <c r="D98" s="255">
        <v>5</v>
      </c>
      <c r="E98" s="287" t="s">
        <v>153</v>
      </c>
      <c r="F98" s="105"/>
      <c r="G98" s="5"/>
      <c r="H98" s="5"/>
      <c r="J98" s="157" t="s">
        <v>389</v>
      </c>
      <c r="K98" s="361"/>
      <c r="L98" s="19"/>
      <c r="M98" s="20"/>
    </row>
    <row r="99" spans="1:13" ht="12.75">
      <c r="A99" s="18"/>
      <c r="B99" s="157"/>
      <c r="C99" s="5"/>
      <c r="D99" s="5"/>
      <c r="E99" s="5"/>
      <c r="F99" s="5"/>
      <c r="G99" s="5"/>
      <c r="H99" s="5"/>
      <c r="J99" s="157"/>
      <c r="K99" s="361"/>
      <c r="L99" s="19"/>
      <c r="M99" s="20"/>
    </row>
    <row r="100" spans="1:13" ht="12.75">
      <c r="A100" s="18"/>
      <c r="B100" s="157">
        <v>23</v>
      </c>
      <c r="C100" s="5"/>
      <c r="D100" s="255">
        <v>6</v>
      </c>
      <c r="E100" s="287" t="s">
        <v>154</v>
      </c>
      <c r="F100" s="105"/>
      <c r="G100" s="5"/>
      <c r="H100" s="5"/>
      <c r="J100" s="157" t="s">
        <v>389</v>
      </c>
      <c r="K100" s="361"/>
      <c r="L100" s="19"/>
      <c r="M100" s="20"/>
    </row>
    <row r="101" spans="1:13" ht="12.75">
      <c r="A101" s="18"/>
      <c r="B101" s="157"/>
      <c r="C101" s="5"/>
      <c r="G101" s="5"/>
      <c r="H101" s="5"/>
      <c r="J101" s="157"/>
      <c r="K101" s="361"/>
      <c r="L101" s="19"/>
      <c r="M101" s="20"/>
    </row>
    <row r="102" spans="1:13" ht="12.75">
      <c r="A102" s="18"/>
      <c r="B102" s="157">
        <v>24</v>
      </c>
      <c r="C102" s="5"/>
      <c r="D102" s="255">
        <v>7</v>
      </c>
      <c r="E102" s="287" t="s">
        <v>24</v>
      </c>
      <c r="F102" s="105"/>
      <c r="G102" s="5"/>
      <c r="H102" s="5"/>
      <c r="J102" s="157" t="s">
        <v>389</v>
      </c>
      <c r="K102" s="361"/>
      <c r="L102" s="19"/>
      <c r="M102" s="20"/>
    </row>
    <row r="103" spans="1:13" ht="12.75">
      <c r="A103" s="18"/>
      <c r="B103" s="157"/>
      <c r="G103" s="5"/>
      <c r="H103" s="157"/>
      <c r="J103" s="157"/>
      <c r="K103" s="361"/>
      <c r="L103" s="19"/>
      <c r="M103" s="20"/>
    </row>
    <row r="104" spans="1:13" ht="12.75">
      <c r="A104" s="18"/>
      <c r="B104" s="157">
        <v>25</v>
      </c>
      <c r="C104" s="5"/>
      <c r="D104" s="277" t="s">
        <v>113</v>
      </c>
      <c r="E104" s="105" t="s">
        <v>156</v>
      </c>
      <c r="G104" s="5"/>
      <c r="H104" s="157"/>
      <c r="J104" s="157" t="s">
        <v>389</v>
      </c>
      <c r="K104" s="361"/>
      <c r="L104" s="19"/>
      <c r="M104" s="20"/>
    </row>
    <row r="105" spans="1:13" ht="12.75">
      <c r="A105" s="18"/>
      <c r="C105" s="5"/>
      <c r="D105" s="5"/>
      <c r="E105" s="5"/>
      <c r="F105" s="5"/>
      <c r="G105" s="5"/>
      <c r="H105" s="157"/>
      <c r="J105" s="157"/>
      <c r="K105" s="361"/>
      <c r="L105" s="19"/>
      <c r="M105" s="20"/>
    </row>
    <row r="106" spans="1:13" ht="12.75">
      <c r="A106" s="18"/>
      <c r="B106" s="159">
        <v>26</v>
      </c>
      <c r="C106" s="5"/>
      <c r="D106" s="277" t="s">
        <v>113</v>
      </c>
      <c r="E106" s="5"/>
      <c r="F106" s="5"/>
      <c r="G106" s="5"/>
      <c r="H106" s="157"/>
      <c r="J106" s="157" t="s">
        <v>389</v>
      </c>
      <c r="K106" s="361"/>
      <c r="L106" s="19"/>
      <c r="M106" s="20"/>
    </row>
    <row r="107" spans="1:13" ht="12.75">
      <c r="A107" s="18"/>
      <c r="B107" s="157"/>
      <c r="C107" s="5"/>
      <c r="E107" s="105"/>
      <c r="F107" s="5"/>
      <c r="G107" s="5"/>
      <c r="H107" s="157"/>
      <c r="J107" s="157"/>
      <c r="K107" s="361"/>
      <c r="L107" s="19"/>
      <c r="M107" s="20"/>
    </row>
    <row r="108" spans="1:13" ht="12.75">
      <c r="A108" s="18"/>
      <c r="B108" s="157">
        <v>27</v>
      </c>
      <c r="C108" s="5"/>
      <c r="D108" s="284" t="s">
        <v>12</v>
      </c>
      <c r="E108" s="284" t="s">
        <v>390</v>
      </c>
      <c r="F108" s="5"/>
      <c r="G108" s="5"/>
      <c r="H108" s="157"/>
      <c r="J108" s="157" t="s">
        <v>389</v>
      </c>
      <c r="K108" s="361"/>
      <c r="L108" s="19"/>
      <c r="M108" s="20"/>
    </row>
    <row r="109" spans="1:13" ht="12.75">
      <c r="A109" s="18"/>
      <c r="B109" s="157"/>
      <c r="C109" s="5"/>
      <c r="D109" s="5"/>
      <c r="E109" s="286"/>
      <c r="F109" s="286"/>
      <c r="G109" s="5"/>
      <c r="H109" s="157"/>
      <c r="J109" s="157"/>
      <c r="K109" s="361"/>
      <c r="L109" s="19"/>
      <c r="M109" s="20"/>
    </row>
    <row r="110" spans="1:13" ht="12.75">
      <c r="A110" s="18"/>
      <c r="B110" s="157">
        <v>28</v>
      </c>
      <c r="C110" s="5"/>
      <c r="D110" s="284">
        <v>1</v>
      </c>
      <c r="E110" s="294" t="s">
        <v>26</v>
      </c>
      <c r="F110" s="5"/>
      <c r="G110" s="5"/>
      <c r="H110" s="157"/>
      <c r="J110" s="157" t="s">
        <v>389</v>
      </c>
      <c r="K110" s="361"/>
      <c r="L110" s="19"/>
      <c r="M110" s="20"/>
    </row>
    <row r="111" spans="1:13" ht="12.75">
      <c r="A111" s="18"/>
      <c r="B111" s="157"/>
      <c r="C111" s="5"/>
      <c r="D111" s="284"/>
      <c r="E111" s="294"/>
      <c r="F111" s="5"/>
      <c r="G111" s="5"/>
      <c r="H111" s="157"/>
      <c r="J111" s="157"/>
      <c r="K111" s="361"/>
      <c r="L111" s="19"/>
      <c r="M111" s="20"/>
    </row>
    <row r="112" spans="1:13" ht="12.75">
      <c r="A112" s="18"/>
      <c r="B112" s="157">
        <v>29</v>
      </c>
      <c r="C112" s="5"/>
      <c r="D112" s="284">
        <v>2</v>
      </c>
      <c r="E112" s="284" t="s">
        <v>27</v>
      </c>
      <c r="F112" s="5"/>
      <c r="G112" s="5"/>
      <c r="H112" s="5"/>
      <c r="J112" s="157" t="s">
        <v>389</v>
      </c>
      <c r="K112" s="361"/>
      <c r="L112" s="19"/>
      <c r="M112" s="20"/>
    </row>
    <row r="113" spans="1:13" ht="12.75">
      <c r="A113" s="18"/>
      <c r="B113" s="157"/>
      <c r="C113" s="5"/>
      <c r="D113" s="5"/>
      <c r="E113" s="5"/>
      <c r="F113" s="5"/>
      <c r="G113" s="5"/>
      <c r="H113" s="5"/>
      <c r="I113" s="5"/>
      <c r="J113" s="5"/>
      <c r="K113" s="361"/>
      <c r="L113" s="19"/>
      <c r="M113" s="20"/>
    </row>
    <row r="114" spans="1:13" ht="12.75">
      <c r="A114" s="18"/>
      <c r="B114" s="157"/>
      <c r="C114" s="5"/>
      <c r="D114" s="5"/>
      <c r="E114" s="5"/>
      <c r="F114" s="5" t="s">
        <v>391</v>
      </c>
      <c r="G114" s="5"/>
      <c r="H114" s="5"/>
      <c r="I114" s="5"/>
      <c r="J114" s="5"/>
      <c r="K114" s="361"/>
      <c r="L114" s="19"/>
      <c r="M114" s="20"/>
    </row>
    <row r="115" spans="1:13" ht="12.75">
      <c r="A115" s="18"/>
      <c r="B115" s="157"/>
      <c r="C115" s="5"/>
      <c r="D115" s="5"/>
      <c r="E115" s="5"/>
      <c r="F115" s="5"/>
      <c r="G115" s="5"/>
      <c r="H115" s="5"/>
      <c r="I115" s="5"/>
      <c r="J115" s="5"/>
      <c r="K115" s="361"/>
      <c r="L115" s="5"/>
      <c r="M115" s="20"/>
    </row>
    <row r="116" spans="1:13" ht="38.25">
      <c r="A116" s="18"/>
      <c r="B116" s="157"/>
      <c r="C116" s="5"/>
      <c r="D116" s="5"/>
      <c r="E116" s="329" t="s">
        <v>332</v>
      </c>
      <c r="F116" s="329" t="s">
        <v>333</v>
      </c>
      <c r="G116" s="329" t="s">
        <v>485</v>
      </c>
      <c r="H116" s="329" t="s">
        <v>483</v>
      </c>
      <c r="I116" s="329" t="s">
        <v>486</v>
      </c>
      <c r="J116" s="329" t="s">
        <v>334</v>
      </c>
      <c r="K116" s="329" t="s">
        <v>484</v>
      </c>
      <c r="L116" s="329" t="s">
        <v>487</v>
      </c>
      <c r="M116" s="20"/>
    </row>
    <row r="117" spans="1:13" ht="12.75">
      <c r="A117" s="18"/>
      <c r="B117" s="157">
        <v>30</v>
      </c>
      <c r="C117" s="5"/>
      <c r="D117" s="5"/>
      <c r="E117" s="158"/>
      <c r="F117" s="158"/>
      <c r="G117" s="158"/>
      <c r="H117" s="158"/>
      <c r="I117" s="158"/>
      <c r="J117" s="158"/>
      <c r="K117" s="158"/>
      <c r="L117" s="158"/>
      <c r="M117" s="20"/>
    </row>
    <row r="118" spans="1:13" ht="12.75">
      <c r="A118" s="18"/>
      <c r="B118" s="157">
        <v>31</v>
      </c>
      <c r="C118" s="5"/>
      <c r="D118" s="5"/>
      <c r="E118" s="158"/>
      <c r="F118" s="158"/>
      <c r="G118" s="158"/>
      <c r="H118" s="158"/>
      <c r="I118" s="158"/>
      <c r="J118" s="158"/>
      <c r="K118" s="158"/>
      <c r="L118" s="158"/>
      <c r="M118" s="20"/>
    </row>
    <row r="119" spans="1:13" ht="12.75">
      <c r="A119" s="18"/>
      <c r="B119" s="157">
        <v>32</v>
      </c>
      <c r="C119" s="5"/>
      <c r="D119" s="5"/>
      <c r="E119" s="158">
        <v>1</v>
      </c>
      <c r="F119" s="158" t="s">
        <v>335</v>
      </c>
      <c r="G119" s="212">
        <f>'[5]AMORTIZIMI'!$N$49</f>
        <v>584000</v>
      </c>
      <c r="H119" s="212"/>
      <c r="I119" s="212"/>
      <c r="J119" s="212">
        <f>'[5]AMORTIZIMI'!$Q$49</f>
        <v>29200</v>
      </c>
      <c r="K119" s="212">
        <f>'[5]AMORTIZIMI'!$R$49</f>
        <v>745200</v>
      </c>
      <c r="L119" s="212">
        <f>'[5]AMORTIZIMI'!$S$49</f>
        <v>554800</v>
      </c>
      <c r="M119" s="20"/>
    </row>
    <row r="120" spans="1:13" ht="12.75">
      <c r="A120" s="18"/>
      <c r="B120" s="157">
        <v>33</v>
      </c>
      <c r="C120" s="5"/>
      <c r="D120" s="5"/>
      <c r="E120" s="158"/>
      <c r="F120" s="158"/>
      <c r="G120" s="212"/>
      <c r="H120" s="212"/>
      <c r="I120" s="212"/>
      <c r="J120" s="212"/>
      <c r="K120" s="212"/>
      <c r="L120" s="212"/>
      <c r="M120" s="20"/>
    </row>
    <row r="121" spans="1:13" s="299" customFormat="1" ht="12.75">
      <c r="A121" s="295"/>
      <c r="B121" s="296"/>
      <c r="C121" s="297"/>
      <c r="D121" s="5"/>
      <c r="E121" s="158">
        <v>2</v>
      </c>
      <c r="F121" s="158" t="s">
        <v>336</v>
      </c>
      <c r="G121" s="212">
        <f>'[5]AMORTIZIMI'!$N$51</f>
        <v>15468432</v>
      </c>
      <c r="H121" s="212">
        <f>'[5]AMORTIZIMI'!$P$51</f>
        <v>1994760</v>
      </c>
      <c r="I121" s="212">
        <f>'[5]AMORTIZIMI'!$O$51</f>
        <v>1087241</v>
      </c>
      <c r="J121" s="212">
        <f>'[5]AMORTIZIMI'!$Q$51</f>
        <v>3184290.0166666666</v>
      </c>
      <c r="K121" s="212">
        <f>'[5]AMORTIZIMI'!$R$51</f>
        <v>11226542.016666666</v>
      </c>
      <c r="L121" s="212">
        <f>'[5]AMORTIZIMI'!$S$51</f>
        <v>12274265.983333334</v>
      </c>
      <c r="M121" s="298"/>
    </row>
    <row r="122" spans="1:13" ht="12.75">
      <c r="A122" s="18"/>
      <c r="B122" s="282"/>
      <c r="C122" s="19"/>
      <c r="D122" s="5"/>
      <c r="E122" s="158"/>
      <c r="F122" s="158"/>
      <c r="G122" s="212"/>
      <c r="H122" s="212"/>
      <c r="I122" s="212"/>
      <c r="J122" s="212"/>
      <c r="K122" s="212"/>
      <c r="L122" s="212"/>
      <c r="M122" s="20"/>
    </row>
    <row r="123" spans="1:13" ht="12.75">
      <c r="A123" s="18"/>
      <c r="B123" s="282"/>
      <c r="C123" s="19"/>
      <c r="D123" s="5"/>
      <c r="E123" s="158">
        <v>3</v>
      </c>
      <c r="F123" s="158" t="s">
        <v>337</v>
      </c>
      <c r="G123" s="212">
        <f>'[5]AMORTIZIMI'!$N$53</f>
        <v>8809600</v>
      </c>
      <c r="H123" s="212"/>
      <c r="I123" s="212"/>
      <c r="J123" s="212">
        <f>'[5]AMORTIZIMI'!$Q$53</f>
        <v>1761921.2000000002</v>
      </c>
      <c r="K123" s="212">
        <f>'[5]AMORTIZIMI'!$R$53</f>
        <v>8592340.2</v>
      </c>
      <c r="L123" s="212">
        <f>'[5]AMORTIZIMI'!$S$53</f>
        <v>7047678.8</v>
      </c>
      <c r="M123" s="20"/>
    </row>
    <row r="124" spans="1:13" ht="12.75">
      <c r="A124" s="18"/>
      <c r="B124" s="282"/>
      <c r="C124" s="19"/>
      <c r="D124" s="5"/>
      <c r="E124" s="158"/>
      <c r="F124" s="158"/>
      <c r="G124" s="212"/>
      <c r="H124" s="212"/>
      <c r="I124" s="212"/>
      <c r="J124" s="212"/>
      <c r="K124" s="212"/>
      <c r="L124" s="212"/>
      <c r="M124" s="20"/>
    </row>
    <row r="125" spans="1:13" ht="12.75">
      <c r="A125" s="18"/>
      <c r="B125" s="282"/>
      <c r="C125" s="19"/>
      <c r="D125" s="5"/>
      <c r="E125" s="158">
        <v>4</v>
      </c>
      <c r="F125" s="158" t="s">
        <v>338</v>
      </c>
      <c r="G125" s="212">
        <f>'[5]AMORTIZIMI'!$N$55</f>
        <v>379621</v>
      </c>
      <c r="H125" s="212"/>
      <c r="I125" s="212"/>
      <c r="J125" s="212">
        <f>'[5]AMORTIZIMI'!$Q$55</f>
        <v>75924.2</v>
      </c>
      <c r="K125" s="212">
        <f>'[5]AMORTIZIMI'!$R$55</f>
        <v>1568196.2</v>
      </c>
      <c r="L125" s="212">
        <f>'[5]AMORTIZIMI'!$S$55</f>
        <v>303696.8</v>
      </c>
      <c r="M125" s="20"/>
    </row>
    <row r="126" spans="1:13" ht="12.75">
      <c r="A126" s="18"/>
      <c r="B126" s="282"/>
      <c r="C126" s="19"/>
      <c r="D126" s="5"/>
      <c r="E126" s="158"/>
      <c r="F126" s="158"/>
      <c r="G126" s="212"/>
      <c r="H126" s="212"/>
      <c r="I126" s="212"/>
      <c r="J126" s="212"/>
      <c r="K126" s="212"/>
      <c r="L126" s="212"/>
      <c r="M126" s="20"/>
    </row>
    <row r="127" spans="1:13" ht="12.75">
      <c r="A127" s="18"/>
      <c r="B127" s="282"/>
      <c r="C127" s="19"/>
      <c r="D127" s="281"/>
      <c r="E127" s="158"/>
      <c r="F127" s="158"/>
      <c r="G127" s="212"/>
      <c r="H127" s="212"/>
      <c r="I127" s="212"/>
      <c r="J127" s="212"/>
      <c r="K127" s="212"/>
      <c r="L127" s="212"/>
      <c r="M127" s="20"/>
    </row>
    <row r="128" spans="1:13" ht="12.75">
      <c r="A128" s="18"/>
      <c r="B128" s="282"/>
      <c r="C128" s="19"/>
      <c r="D128" s="281"/>
      <c r="E128" s="331"/>
      <c r="F128" s="331"/>
      <c r="G128" s="331">
        <f aca="true" t="shared" si="0" ref="G128:L128">SUM(G119:G127)</f>
        <v>25241653</v>
      </c>
      <c r="H128" s="331">
        <f t="shared" si="0"/>
        <v>1994760</v>
      </c>
      <c r="I128" s="331">
        <f t="shared" si="0"/>
        <v>1087241</v>
      </c>
      <c r="J128" s="331">
        <f t="shared" si="0"/>
        <v>5051335.416666667</v>
      </c>
      <c r="K128" s="331">
        <f t="shared" si="0"/>
        <v>22132278.416666664</v>
      </c>
      <c r="L128" s="331">
        <f t="shared" si="0"/>
        <v>20180441.583333336</v>
      </c>
      <c r="M128" s="20"/>
    </row>
    <row r="129" spans="1:13" ht="12.75">
      <c r="A129" s="18"/>
      <c r="B129" s="282"/>
      <c r="C129" s="19"/>
      <c r="D129" s="19"/>
      <c r="E129" s="284"/>
      <c r="F129" s="284"/>
      <c r="G129" s="284"/>
      <c r="H129" s="284"/>
      <c r="I129" s="284"/>
      <c r="J129" s="282"/>
      <c r="K129" s="372"/>
      <c r="L129" s="19"/>
      <c r="M129" s="20"/>
    </row>
    <row r="130" spans="1:13" ht="12.75">
      <c r="A130" s="18"/>
      <c r="B130" s="157">
        <v>34</v>
      </c>
      <c r="C130" s="5"/>
      <c r="D130" s="284">
        <v>3</v>
      </c>
      <c r="E130" s="284" t="s">
        <v>28</v>
      </c>
      <c r="F130" s="5"/>
      <c r="G130" s="5"/>
      <c r="H130" s="5"/>
      <c r="J130" s="5" t="s">
        <v>389</v>
      </c>
      <c r="K130" s="372"/>
      <c r="L130" s="19"/>
      <c r="M130" s="20"/>
    </row>
    <row r="131" spans="1:13" ht="12.75">
      <c r="A131" s="18"/>
      <c r="B131" s="157"/>
      <c r="C131" s="5"/>
      <c r="D131" s="284"/>
      <c r="E131" s="284"/>
      <c r="F131" s="5"/>
      <c r="G131" s="5"/>
      <c r="H131" s="5"/>
      <c r="J131" s="5"/>
      <c r="K131" s="372"/>
      <c r="L131" s="19"/>
      <c r="M131" s="20"/>
    </row>
    <row r="132" spans="1:13" ht="12.75">
      <c r="A132" s="18"/>
      <c r="B132" s="157">
        <v>35</v>
      </c>
      <c r="C132" s="19"/>
      <c r="D132" s="284">
        <v>4</v>
      </c>
      <c r="E132" s="284" t="s">
        <v>29</v>
      </c>
      <c r="F132" s="19"/>
      <c r="G132" s="19"/>
      <c r="H132" s="19"/>
      <c r="J132" s="19" t="s">
        <v>389</v>
      </c>
      <c r="K132" s="372"/>
      <c r="L132" s="19"/>
      <c r="M132" s="20"/>
    </row>
    <row r="133" spans="1:13" ht="12.75">
      <c r="A133" s="18"/>
      <c r="B133" s="157"/>
      <c r="C133" s="19"/>
      <c r="D133" s="284"/>
      <c r="E133" s="284"/>
      <c r="F133" s="19"/>
      <c r="G133" s="19"/>
      <c r="H133" s="19"/>
      <c r="J133" s="19"/>
      <c r="K133" s="372"/>
      <c r="L133" s="19"/>
      <c r="M133" s="20"/>
    </row>
    <row r="134" spans="1:13" ht="15">
      <c r="A134" s="18"/>
      <c r="B134" s="157">
        <v>36</v>
      </c>
      <c r="C134" s="19"/>
      <c r="D134" s="284">
        <v>5</v>
      </c>
      <c r="E134" s="284" t="s">
        <v>30</v>
      </c>
      <c r="F134" s="19"/>
      <c r="G134" s="10"/>
      <c r="H134" s="10"/>
      <c r="J134" s="19" t="s">
        <v>389</v>
      </c>
      <c r="K134" s="372"/>
      <c r="L134" s="19"/>
      <c r="M134" s="20"/>
    </row>
    <row r="135" spans="1:13" ht="15">
      <c r="A135" s="18"/>
      <c r="B135" s="157"/>
      <c r="C135" s="19"/>
      <c r="D135" s="284"/>
      <c r="E135" s="284"/>
      <c r="F135" s="19"/>
      <c r="G135" s="10"/>
      <c r="H135" s="10"/>
      <c r="J135" s="19"/>
      <c r="K135" s="372"/>
      <c r="L135" s="19"/>
      <c r="M135" s="20"/>
    </row>
    <row r="136" spans="1:13" ht="15">
      <c r="A136" s="18"/>
      <c r="B136" s="157">
        <v>37</v>
      </c>
      <c r="C136" s="19"/>
      <c r="D136" s="284">
        <v>6</v>
      </c>
      <c r="E136" s="284" t="s">
        <v>31</v>
      </c>
      <c r="F136" s="10"/>
      <c r="G136" s="10"/>
      <c r="H136" s="10"/>
      <c r="J136" s="19" t="s">
        <v>389</v>
      </c>
      <c r="K136" s="372"/>
      <c r="L136" s="19"/>
      <c r="M136" s="20"/>
    </row>
    <row r="137" spans="1:13" ht="15">
      <c r="A137" s="18"/>
      <c r="B137" s="157"/>
      <c r="C137" s="19"/>
      <c r="D137" s="284"/>
      <c r="E137" s="284"/>
      <c r="F137" s="10"/>
      <c r="G137" s="10"/>
      <c r="H137" s="10"/>
      <c r="I137" s="19"/>
      <c r="J137" s="282"/>
      <c r="K137" s="372"/>
      <c r="L137" s="19"/>
      <c r="M137" s="20"/>
    </row>
    <row r="138" spans="1:13" ht="12.75">
      <c r="A138" s="18"/>
      <c r="B138" s="282"/>
      <c r="C138" s="153"/>
      <c r="D138" s="300" t="s">
        <v>11</v>
      </c>
      <c r="E138" s="256" t="s">
        <v>392</v>
      </c>
      <c r="F138" s="256"/>
      <c r="G138" s="301"/>
      <c r="H138" s="301"/>
      <c r="I138" s="19"/>
      <c r="J138" s="282"/>
      <c r="K138" s="372"/>
      <c r="L138" s="19"/>
      <c r="M138" s="20"/>
    </row>
    <row r="139" spans="1:13" ht="12.75">
      <c r="A139" s="18"/>
      <c r="B139" s="282"/>
      <c r="C139" s="153"/>
      <c r="D139" s="300"/>
      <c r="E139" s="256"/>
      <c r="F139" s="256"/>
      <c r="G139" s="301"/>
      <c r="H139" s="301"/>
      <c r="I139" s="19"/>
      <c r="J139" s="282"/>
      <c r="K139" s="372"/>
      <c r="L139" s="19"/>
      <c r="M139" s="20"/>
    </row>
    <row r="140" spans="1:13" ht="12.75">
      <c r="A140" s="18"/>
      <c r="B140" s="282">
        <v>40</v>
      </c>
      <c r="C140" s="153"/>
      <c r="D140" s="255">
        <v>1</v>
      </c>
      <c r="E140" s="287" t="s">
        <v>33</v>
      </c>
      <c r="F140" s="105"/>
      <c r="G140" s="284"/>
      <c r="H140" s="284"/>
      <c r="I140" s="5"/>
      <c r="J140" s="19" t="s">
        <v>389</v>
      </c>
      <c r="K140" s="372"/>
      <c r="L140" s="19"/>
      <c r="M140" s="20"/>
    </row>
    <row r="141" spans="1:13" ht="12.75">
      <c r="A141" s="18"/>
      <c r="B141" s="282"/>
      <c r="C141" s="153"/>
      <c r="D141" s="255"/>
      <c r="E141" s="287"/>
      <c r="F141" s="105"/>
      <c r="G141" s="284"/>
      <c r="H141" s="284"/>
      <c r="I141" s="5"/>
      <c r="J141" s="19"/>
      <c r="K141" s="372"/>
      <c r="L141" s="19"/>
      <c r="M141" s="20"/>
    </row>
    <row r="142" spans="1:13" ht="12.75">
      <c r="A142" s="4"/>
      <c r="B142" s="282">
        <v>41</v>
      </c>
      <c r="C142" s="153"/>
      <c r="D142" s="255">
        <v>2</v>
      </c>
      <c r="E142" s="287" t="s">
        <v>34</v>
      </c>
      <c r="F142" s="105"/>
      <c r="G142" s="153"/>
      <c r="H142" s="153"/>
      <c r="I142" s="5"/>
      <c r="J142" s="19" t="s">
        <v>389</v>
      </c>
      <c r="K142" s="361"/>
      <c r="L142" s="5"/>
      <c r="M142" s="6"/>
    </row>
    <row r="143" spans="1:13" ht="12.75">
      <c r="A143" s="4"/>
      <c r="B143" s="282"/>
      <c r="C143" s="153"/>
      <c r="D143" s="255"/>
      <c r="E143" s="287"/>
      <c r="F143" s="105"/>
      <c r="G143" s="153"/>
      <c r="H143" s="153"/>
      <c r="I143" s="5"/>
      <c r="J143" s="19"/>
      <c r="K143" s="361"/>
      <c r="L143" s="5"/>
      <c r="M143" s="6"/>
    </row>
    <row r="144" spans="1:13" ht="12.75">
      <c r="A144" s="4"/>
      <c r="B144" s="282">
        <v>42</v>
      </c>
      <c r="C144" s="153"/>
      <c r="D144" s="277" t="s">
        <v>113</v>
      </c>
      <c r="E144" s="278" t="s">
        <v>121</v>
      </c>
      <c r="F144" s="153"/>
      <c r="G144" s="153"/>
      <c r="H144" s="153"/>
      <c r="I144" s="5"/>
      <c r="J144" s="19" t="s">
        <v>389</v>
      </c>
      <c r="K144" s="361"/>
      <c r="L144" s="5"/>
      <c r="M144" s="6"/>
    </row>
    <row r="145" spans="1:13" ht="12.75">
      <c r="A145" s="4"/>
      <c r="B145" s="282"/>
      <c r="C145" s="153"/>
      <c r="D145" s="277"/>
      <c r="E145" s="278"/>
      <c r="F145" s="153"/>
      <c r="G145" s="153"/>
      <c r="H145" s="153"/>
      <c r="I145" s="5"/>
      <c r="J145" s="19"/>
      <c r="K145" s="361"/>
      <c r="L145" s="5"/>
      <c r="M145" s="6"/>
    </row>
    <row r="146" spans="1:13" ht="12.75">
      <c r="A146" s="4"/>
      <c r="B146" s="282">
        <v>43</v>
      </c>
      <c r="C146" s="153"/>
      <c r="D146" s="277" t="s">
        <v>113</v>
      </c>
      <c r="E146" s="278" t="s">
        <v>157</v>
      </c>
      <c r="F146" s="153"/>
      <c r="G146" s="153"/>
      <c r="H146" s="153"/>
      <c r="I146" s="5"/>
      <c r="J146" s="19" t="s">
        <v>389</v>
      </c>
      <c r="K146" s="361"/>
      <c r="L146" s="5"/>
      <c r="M146" s="6"/>
    </row>
    <row r="147" spans="1:13" ht="12.75">
      <c r="A147" s="4"/>
      <c r="B147" s="282"/>
      <c r="C147" s="153"/>
      <c r="D147" s="277"/>
      <c r="E147" s="278"/>
      <c r="F147" s="153"/>
      <c r="G147" s="153"/>
      <c r="H147" s="153"/>
      <c r="I147" s="5"/>
      <c r="J147" s="19"/>
      <c r="K147" s="361"/>
      <c r="L147" s="5"/>
      <c r="M147" s="6"/>
    </row>
    <row r="148" spans="1:13" ht="12.75">
      <c r="A148" s="4"/>
      <c r="B148" s="282">
        <v>44</v>
      </c>
      <c r="C148" s="153"/>
      <c r="D148" s="255">
        <v>3</v>
      </c>
      <c r="E148" s="287" t="s">
        <v>35</v>
      </c>
      <c r="F148" s="105"/>
      <c r="G148" s="153"/>
      <c r="H148" s="153"/>
      <c r="I148" s="5"/>
      <c r="J148" s="19" t="s">
        <v>389</v>
      </c>
      <c r="K148" s="361"/>
      <c r="L148" s="5"/>
      <c r="M148" s="6"/>
    </row>
    <row r="149" spans="1:13" ht="12.75">
      <c r="A149" s="4"/>
      <c r="B149" s="282"/>
      <c r="C149" s="153"/>
      <c r="D149" s="255"/>
      <c r="E149" s="287"/>
      <c r="F149" s="105"/>
      <c r="G149" s="153"/>
      <c r="H149" s="153"/>
      <c r="I149" s="5"/>
      <c r="J149" s="19"/>
      <c r="K149" s="361"/>
      <c r="L149" s="5"/>
      <c r="M149" s="6"/>
    </row>
    <row r="150" spans="1:13" ht="12.75">
      <c r="A150" s="4"/>
      <c r="B150" s="282">
        <v>45</v>
      </c>
      <c r="C150" s="153"/>
      <c r="D150" s="277" t="s">
        <v>113</v>
      </c>
      <c r="E150" s="278" t="s">
        <v>393</v>
      </c>
      <c r="F150" s="153"/>
      <c r="G150" s="153"/>
      <c r="H150" s="153"/>
      <c r="I150" s="5"/>
      <c r="J150" s="19"/>
      <c r="K150" s="361"/>
      <c r="L150" s="5"/>
      <c r="M150" s="6"/>
    </row>
    <row r="151" spans="1:13" ht="12.75">
      <c r="A151" s="4"/>
      <c r="B151" s="282"/>
      <c r="C151" s="153"/>
      <c r="D151" s="277"/>
      <c r="E151" s="569" t="s">
        <v>371</v>
      </c>
      <c r="F151" s="569"/>
      <c r="G151" s="5"/>
      <c r="H151" s="157" t="s">
        <v>10</v>
      </c>
      <c r="I151" s="5"/>
      <c r="J151" s="157" t="s">
        <v>111</v>
      </c>
      <c r="L151" s="5"/>
      <c r="M151" s="6"/>
    </row>
    <row r="152" spans="1:13" ht="12.75">
      <c r="A152" s="4"/>
      <c r="B152" s="282"/>
      <c r="C152" s="153"/>
      <c r="D152" s="277"/>
      <c r="E152" s="569" t="s">
        <v>372</v>
      </c>
      <c r="F152" s="569"/>
      <c r="G152" s="5"/>
      <c r="H152" s="157" t="s">
        <v>10</v>
      </c>
      <c r="I152" s="279"/>
      <c r="J152" s="157" t="s">
        <v>111</v>
      </c>
      <c r="K152" s="370"/>
      <c r="L152" s="5"/>
      <c r="M152" s="6"/>
    </row>
    <row r="153" spans="1:13" ht="12.75">
      <c r="A153" s="4"/>
      <c r="B153" s="282"/>
      <c r="C153" s="153"/>
      <c r="D153" s="277"/>
      <c r="E153" s="5" t="s">
        <v>373</v>
      </c>
      <c r="F153" s="5"/>
      <c r="G153" s="5"/>
      <c r="H153" s="157" t="s">
        <v>10</v>
      </c>
      <c r="I153" s="279"/>
      <c r="J153" s="157" t="s">
        <v>111</v>
      </c>
      <c r="K153" s="370"/>
      <c r="L153" s="5"/>
      <c r="M153" s="6"/>
    </row>
    <row r="154" spans="1:13" ht="12.75">
      <c r="A154" s="4"/>
      <c r="B154" s="282"/>
      <c r="C154" s="153"/>
      <c r="D154" s="277"/>
      <c r="E154" s="5" t="s">
        <v>374</v>
      </c>
      <c r="F154" s="5"/>
      <c r="G154" s="5"/>
      <c r="H154" s="157" t="s">
        <v>10</v>
      </c>
      <c r="I154" s="279"/>
      <c r="J154" s="157" t="s">
        <v>111</v>
      </c>
      <c r="K154" s="370"/>
      <c r="L154" s="5"/>
      <c r="M154" s="6"/>
    </row>
    <row r="155" spans="1:13" ht="12.75">
      <c r="A155" s="4"/>
      <c r="B155" s="282"/>
      <c r="C155" s="153"/>
      <c r="D155" s="277"/>
      <c r="E155" s="5" t="s">
        <v>375</v>
      </c>
      <c r="F155" s="5"/>
      <c r="G155" s="5"/>
      <c r="H155" s="157" t="s">
        <v>10</v>
      </c>
      <c r="I155" s="279"/>
      <c r="J155" s="157" t="s">
        <v>111</v>
      </c>
      <c r="K155" s="370"/>
      <c r="L155" s="5"/>
      <c r="M155" s="6"/>
    </row>
    <row r="156" spans="1:13" ht="12.75">
      <c r="A156" s="4"/>
      <c r="B156" s="282"/>
      <c r="C156" s="153"/>
      <c r="D156" s="277"/>
      <c r="E156" s="5" t="s">
        <v>376</v>
      </c>
      <c r="F156" s="5"/>
      <c r="G156" s="5"/>
      <c r="H156" s="157" t="s">
        <v>10</v>
      </c>
      <c r="I156" s="279"/>
      <c r="J156" s="157" t="s">
        <v>111</v>
      </c>
      <c r="K156" s="370"/>
      <c r="L156" s="5"/>
      <c r="M156" s="6"/>
    </row>
    <row r="157" spans="1:13" ht="12.75">
      <c r="A157" s="4"/>
      <c r="B157" s="282"/>
      <c r="C157" s="153"/>
      <c r="D157" s="277"/>
      <c r="E157" s="576" t="s">
        <v>377</v>
      </c>
      <c r="F157" s="576"/>
      <c r="G157" s="5"/>
      <c r="H157" s="157" t="s">
        <v>10</v>
      </c>
      <c r="I157" s="279"/>
      <c r="J157" s="157" t="s">
        <v>111</v>
      </c>
      <c r="K157" s="370"/>
      <c r="L157" s="5"/>
      <c r="M157" s="6"/>
    </row>
    <row r="158" spans="1:13" ht="12.75">
      <c r="A158" s="4"/>
      <c r="B158" s="282"/>
      <c r="C158" s="153"/>
      <c r="D158" s="277"/>
      <c r="E158" s="280" t="s">
        <v>394</v>
      </c>
      <c r="F158" s="5"/>
      <c r="G158" s="5"/>
      <c r="H158" s="157" t="s">
        <v>10</v>
      </c>
      <c r="I158" s="279"/>
      <c r="J158" s="157" t="s">
        <v>111</v>
      </c>
      <c r="K158" s="370"/>
      <c r="L158" s="5"/>
      <c r="M158" s="6"/>
    </row>
    <row r="159" spans="1:13" ht="12.75">
      <c r="A159" s="4"/>
      <c r="B159" s="282"/>
      <c r="C159" s="153"/>
      <c r="D159" s="277"/>
      <c r="E159" s="280" t="s">
        <v>379</v>
      </c>
      <c r="F159" s="5"/>
      <c r="G159" s="5"/>
      <c r="H159" s="157" t="s">
        <v>10</v>
      </c>
      <c r="I159" s="279"/>
      <c r="J159" s="157" t="s">
        <v>111</v>
      </c>
      <c r="K159" s="370" t="e">
        <f>Furnitor!#REF!</f>
        <v>#REF!</v>
      </c>
      <c r="L159" s="5"/>
      <c r="M159" s="6"/>
    </row>
    <row r="160" spans="1:13" ht="12.75">
      <c r="A160" s="4"/>
      <c r="B160" s="282"/>
      <c r="C160" s="153"/>
      <c r="D160" s="277"/>
      <c r="E160" s="278"/>
      <c r="F160" s="153"/>
      <c r="G160" s="153"/>
      <c r="H160" s="153"/>
      <c r="I160" s="5"/>
      <c r="J160" s="19"/>
      <c r="K160" s="361"/>
      <c r="L160" s="5"/>
      <c r="M160" s="6"/>
    </row>
    <row r="161" spans="1:13" ht="12.75">
      <c r="A161" s="4"/>
      <c r="B161" s="282">
        <v>46</v>
      </c>
      <c r="C161" s="153"/>
      <c r="D161" s="277" t="s">
        <v>113</v>
      </c>
      <c r="E161" s="278" t="s">
        <v>395</v>
      </c>
      <c r="F161" s="153"/>
      <c r="G161" s="153"/>
      <c r="H161" s="153"/>
      <c r="I161" s="5"/>
      <c r="J161" s="19" t="s">
        <v>389</v>
      </c>
      <c r="K161" s="361"/>
      <c r="L161" s="5"/>
      <c r="M161" s="6"/>
    </row>
    <row r="162" spans="1:13" ht="12.75">
      <c r="A162" s="4"/>
      <c r="B162" s="282"/>
      <c r="C162" s="153"/>
      <c r="D162" s="277"/>
      <c r="E162" s="278"/>
      <c r="F162" s="153"/>
      <c r="G162" s="153"/>
      <c r="H162" s="153"/>
      <c r="I162" s="5"/>
      <c r="J162" s="19"/>
      <c r="K162" s="361"/>
      <c r="L162" s="5"/>
      <c r="M162" s="6"/>
    </row>
    <row r="163" spans="1:13" ht="12.75">
      <c r="A163" s="4"/>
      <c r="B163" s="282">
        <v>47</v>
      </c>
      <c r="C163" s="153"/>
      <c r="D163" s="277" t="s">
        <v>113</v>
      </c>
      <c r="E163" s="278" t="s">
        <v>122</v>
      </c>
      <c r="F163" s="153"/>
      <c r="G163" s="153"/>
      <c r="H163" s="153"/>
      <c r="I163" s="5"/>
      <c r="J163" s="378">
        <f>Pasivet!F16</f>
        <v>243038.2999999998</v>
      </c>
      <c r="K163" s="361"/>
      <c r="L163" s="5"/>
      <c r="M163" s="6"/>
    </row>
    <row r="164" spans="1:13" ht="12.75">
      <c r="A164" s="4"/>
      <c r="B164" s="282"/>
      <c r="C164" s="153"/>
      <c r="D164" s="277"/>
      <c r="E164" s="278"/>
      <c r="F164" s="153"/>
      <c r="G164" s="153"/>
      <c r="H164" s="153"/>
      <c r="I164" s="5"/>
      <c r="J164" s="19"/>
      <c r="K164" s="361"/>
      <c r="L164" s="5"/>
      <c r="M164" s="6"/>
    </row>
    <row r="165" spans="1:13" ht="12.75">
      <c r="A165" s="4"/>
      <c r="B165" s="282">
        <v>48</v>
      </c>
      <c r="C165" s="153"/>
      <c r="D165" s="277" t="s">
        <v>113</v>
      </c>
      <c r="E165" s="278" t="s">
        <v>123</v>
      </c>
      <c r="F165" s="153"/>
      <c r="G165" s="153"/>
      <c r="H165" s="153"/>
      <c r="I165" s="5"/>
      <c r="J165" s="378">
        <f>Pasivet!F17</f>
        <v>69700</v>
      </c>
      <c r="K165" s="361"/>
      <c r="L165" s="5"/>
      <c r="M165" s="6"/>
    </row>
    <row r="166" spans="1:13" ht="12.75">
      <c r="A166" s="4"/>
      <c r="B166" s="282"/>
      <c r="C166" s="153"/>
      <c r="D166" s="277"/>
      <c r="E166" s="278"/>
      <c r="F166" s="153"/>
      <c r="G166" s="153"/>
      <c r="H166" s="153"/>
      <c r="I166" s="5"/>
      <c r="J166" s="19"/>
      <c r="K166" s="361"/>
      <c r="L166" s="5"/>
      <c r="M166" s="6"/>
    </row>
    <row r="167" spans="1:13" ht="12.75">
      <c r="A167" s="4"/>
      <c r="B167" s="282">
        <v>49</v>
      </c>
      <c r="C167" s="153"/>
      <c r="D167" s="277" t="s">
        <v>113</v>
      </c>
      <c r="E167" s="278" t="s">
        <v>124</v>
      </c>
      <c r="F167" s="153"/>
      <c r="G167" s="153"/>
      <c r="H167" s="153"/>
      <c r="I167" s="5"/>
      <c r="J167" s="378">
        <f>-Aktivet!F16</f>
        <v>-280488.34997559944</v>
      </c>
      <c r="K167" s="361"/>
      <c r="L167" s="5"/>
      <c r="M167" s="6"/>
    </row>
    <row r="168" spans="1:13" ht="12.75">
      <c r="A168" s="4"/>
      <c r="B168" s="282"/>
      <c r="C168" s="153"/>
      <c r="D168" s="277"/>
      <c r="E168" s="278"/>
      <c r="F168" s="153"/>
      <c r="G168" s="153"/>
      <c r="H168" s="153"/>
      <c r="I168" s="5"/>
      <c r="J168" s="19"/>
      <c r="K168" s="361"/>
      <c r="L168" s="5"/>
      <c r="M168" s="6"/>
    </row>
    <row r="169" spans="1:13" ht="12.75">
      <c r="A169" s="4"/>
      <c r="B169" s="282">
        <v>50</v>
      </c>
      <c r="C169" s="153"/>
      <c r="D169" s="277" t="s">
        <v>113</v>
      </c>
      <c r="E169" s="278" t="s">
        <v>125</v>
      </c>
      <c r="F169" s="153"/>
      <c r="G169" s="153"/>
      <c r="H169" s="153"/>
      <c r="I169" s="5"/>
      <c r="J169" s="378">
        <f>Pasivet!F19</f>
        <v>197848.97536079586</v>
      </c>
      <c r="K169" s="361"/>
      <c r="L169" s="5"/>
      <c r="M169" s="6"/>
    </row>
    <row r="170" spans="1:13" ht="12.75">
      <c r="A170" s="4"/>
      <c r="B170" s="282"/>
      <c r="C170" s="153"/>
      <c r="D170" s="277"/>
      <c r="E170" s="278"/>
      <c r="F170" s="153"/>
      <c r="G170" s="153"/>
      <c r="H170" s="153"/>
      <c r="I170" s="5"/>
      <c r="J170" s="19"/>
      <c r="K170" s="361"/>
      <c r="L170" s="5"/>
      <c r="M170" s="6"/>
    </row>
    <row r="171" spans="1:13" ht="12.75">
      <c r="A171" s="4"/>
      <c r="B171" s="282">
        <v>51</v>
      </c>
      <c r="C171" s="153"/>
      <c r="D171" s="277" t="s">
        <v>113</v>
      </c>
      <c r="E171" s="278" t="s">
        <v>126</v>
      </c>
      <c r="F171" s="153"/>
      <c r="G171" s="153"/>
      <c r="H171" s="153"/>
      <c r="I171" s="5"/>
      <c r="J171" s="19" t="s">
        <v>389</v>
      </c>
      <c r="K171" s="361"/>
      <c r="L171" s="5"/>
      <c r="M171" s="6"/>
    </row>
    <row r="172" spans="1:13" ht="12.75">
      <c r="A172" s="4"/>
      <c r="B172" s="282"/>
      <c r="C172" s="153"/>
      <c r="D172" s="277"/>
      <c r="E172" s="278"/>
      <c r="F172" s="153"/>
      <c r="G172" s="153"/>
      <c r="H172" s="153"/>
      <c r="I172" s="5"/>
      <c r="J172" s="19"/>
      <c r="K172" s="361"/>
      <c r="L172" s="5"/>
      <c r="M172" s="6"/>
    </row>
    <row r="173" spans="1:13" ht="12.75">
      <c r="A173" s="4"/>
      <c r="B173" s="282">
        <v>52</v>
      </c>
      <c r="C173" s="153"/>
      <c r="D173" s="277" t="s">
        <v>113</v>
      </c>
      <c r="E173" s="278" t="s">
        <v>120</v>
      </c>
      <c r="F173" s="153"/>
      <c r="G173" s="153"/>
      <c r="H173" s="153"/>
      <c r="I173" s="5"/>
      <c r="J173" s="19" t="s">
        <v>389</v>
      </c>
      <c r="K173" s="361"/>
      <c r="L173" s="5"/>
      <c r="M173" s="6"/>
    </row>
    <row r="174" spans="1:13" ht="12.75">
      <c r="A174" s="4"/>
      <c r="B174" s="282"/>
      <c r="C174" s="153"/>
      <c r="D174" s="277"/>
      <c r="E174" s="278"/>
      <c r="F174" s="153"/>
      <c r="G174" s="153"/>
      <c r="H174" s="153"/>
      <c r="I174" s="5"/>
      <c r="J174" s="19"/>
      <c r="K174" s="361"/>
      <c r="L174" s="5"/>
      <c r="M174" s="6"/>
    </row>
    <row r="175" spans="1:13" ht="12.75">
      <c r="A175" s="4"/>
      <c r="B175" s="282">
        <v>53</v>
      </c>
      <c r="C175" s="153"/>
      <c r="D175" s="277" t="s">
        <v>113</v>
      </c>
      <c r="E175" s="278" t="s">
        <v>129</v>
      </c>
      <c r="F175" s="153"/>
      <c r="G175" s="153"/>
      <c r="H175" s="153"/>
      <c r="I175" s="5"/>
      <c r="J175" s="19" t="s">
        <v>389</v>
      </c>
      <c r="K175" s="361"/>
      <c r="L175" s="5"/>
      <c r="M175" s="6"/>
    </row>
    <row r="176" spans="1:13" ht="12.75">
      <c r="A176" s="4"/>
      <c r="B176" s="282"/>
      <c r="C176" s="153"/>
      <c r="D176" s="277"/>
      <c r="E176" s="278"/>
      <c r="F176" s="153"/>
      <c r="G176" s="153"/>
      <c r="H176" s="153"/>
      <c r="I176" s="5"/>
      <c r="J176" s="19"/>
      <c r="K176" s="361"/>
      <c r="L176" s="5"/>
      <c r="M176" s="6"/>
    </row>
    <row r="177" spans="1:13" ht="12.75">
      <c r="A177" s="4"/>
      <c r="B177" s="282">
        <v>54</v>
      </c>
      <c r="C177" s="153"/>
      <c r="D177" s="277" t="s">
        <v>113</v>
      </c>
      <c r="E177" s="278" t="s">
        <v>128</v>
      </c>
      <c r="F177" s="153"/>
      <c r="G177" s="153"/>
      <c r="H177" s="153"/>
      <c r="I177" s="5"/>
      <c r="J177" s="19" t="s">
        <v>389</v>
      </c>
      <c r="K177" s="361"/>
      <c r="L177" s="5"/>
      <c r="M177" s="6"/>
    </row>
    <row r="178" spans="1:13" ht="12.75">
      <c r="A178" s="4"/>
      <c r="B178" s="282"/>
      <c r="C178" s="153"/>
      <c r="D178" s="277"/>
      <c r="E178" s="278"/>
      <c r="F178" s="153"/>
      <c r="G178" s="153"/>
      <c r="H178" s="153"/>
      <c r="I178" s="5"/>
      <c r="J178" s="19"/>
      <c r="K178" s="361"/>
      <c r="L178" s="5"/>
      <c r="M178" s="6"/>
    </row>
    <row r="179" spans="1:13" ht="12.75">
      <c r="A179" s="4"/>
      <c r="B179" s="282">
        <v>55</v>
      </c>
      <c r="C179" s="153"/>
      <c r="D179" s="255">
        <v>4</v>
      </c>
      <c r="E179" s="287" t="s">
        <v>36</v>
      </c>
      <c r="F179" s="105"/>
      <c r="G179" s="153"/>
      <c r="H179" s="153"/>
      <c r="I179" s="5"/>
      <c r="J179" s="19" t="s">
        <v>389</v>
      </c>
      <c r="K179" s="361"/>
      <c r="L179" s="5"/>
      <c r="M179" s="6"/>
    </row>
    <row r="180" spans="1:13" ht="12.75">
      <c r="A180" s="4"/>
      <c r="B180" s="282"/>
      <c r="C180" s="153"/>
      <c r="D180" s="255"/>
      <c r="E180" s="287"/>
      <c r="F180" s="105"/>
      <c r="G180" s="153"/>
      <c r="H180" s="153"/>
      <c r="I180" s="5"/>
      <c r="J180" s="19"/>
      <c r="K180" s="361"/>
      <c r="L180" s="5"/>
      <c r="M180" s="6"/>
    </row>
    <row r="181" spans="1:13" ht="12.75">
      <c r="A181" s="4"/>
      <c r="B181" s="282">
        <v>56</v>
      </c>
      <c r="C181" s="153"/>
      <c r="D181" s="255">
        <v>5</v>
      </c>
      <c r="E181" s="287" t="s">
        <v>158</v>
      </c>
      <c r="F181" s="105"/>
      <c r="G181" s="153"/>
      <c r="H181" s="153"/>
      <c r="I181" s="5"/>
      <c r="J181" s="19" t="s">
        <v>389</v>
      </c>
      <c r="K181" s="361"/>
      <c r="L181" s="5"/>
      <c r="M181" s="6"/>
    </row>
    <row r="182" spans="1:13" ht="12.75">
      <c r="A182" s="4"/>
      <c r="B182" s="282"/>
      <c r="C182" s="153"/>
      <c r="D182" s="255"/>
      <c r="E182" s="287"/>
      <c r="F182" s="105"/>
      <c r="G182" s="153"/>
      <c r="H182" s="153"/>
      <c r="I182" s="5"/>
      <c r="J182" s="19"/>
      <c r="K182" s="361"/>
      <c r="L182" s="5"/>
      <c r="M182" s="6"/>
    </row>
    <row r="183" spans="1:13" ht="12.75">
      <c r="A183" s="4"/>
      <c r="B183" s="282"/>
      <c r="C183" s="153"/>
      <c r="D183" s="284" t="s">
        <v>12</v>
      </c>
      <c r="E183" s="256" t="s">
        <v>396</v>
      </c>
      <c r="F183" s="256"/>
      <c r="G183" s="153"/>
      <c r="H183" s="153"/>
      <c r="I183" s="5"/>
      <c r="J183" s="19" t="s">
        <v>389</v>
      </c>
      <c r="K183" s="361"/>
      <c r="L183" s="5"/>
      <c r="M183" s="6"/>
    </row>
    <row r="184" spans="1:13" ht="12.75">
      <c r="A184" s="4"/>
      <c r="B184" s="282"/>
      <c r="C184" s="153"/>
      <c r="D184" s="284"/>
      <c r="E184" s="256"/>
      <c r="F184" s="256"/>
      <c r="G184" s="153"/>
      <c r="H184" s="153"/>
      <c r="I184" s="5"/>
      <c r="J184" s="19"/>
      <c r="K184" s="361"/>
      <c r="L184" s="5"/>
      <c r="M184" s="6"/>
    </row>
    <row r="185" spans="1:13" ht="12.75">
      <c r="A185" s="4"/>
      <c r="B185" s="282">
        <v>58</v>
      </c>
      <c r="C185" s="153"/>
      <c r="D185" s="255">
        <v>1</v>
      </c>
      <c r="E185" s="287" t="s">
        <v>42</v>
      </c>
      <c r="F185" s="256"/>
      <c r="G185" s="153"/>
      <c r="H185" s="153"/>
      <c r="I185" s="5"/>
      <c r="J185" s="19" t="s">
        <v>389</v>
      </c>
      <c r="K185" s="361"/>
      <c r="L185" s="5"/>
      <c r="M185" s="6"/>
    </row>
    <row r="186" spans="1:13" ht="12.75">
      <c r="A186" s="4"/>
      <c r="B186" s="282"/>
      <c r="C186" s="153"/>
      <c r="D186" s="255"/>
      <c r="E186" s="287"/>
      <c r="F186" s="256"/>
      <c r="G186" s="153"/>
      <c r="H186" s="153"/>
      <c r="I186" s="5"/>
      <c r="J186" s="19"/>
      <c r="K186" s="361"/>
      <c r="L186" s="5"/>
      <c r="M186" s="6"/>
    </row>
    <row r="187" spans="1:13" ht="12.75">
      <c r="A187" s="4"/>
      <c r="B187" s="282">
        <v>59</v>
      </c>
      <c r="C187" s="153"/>
      <c r="D187" s="277" t="s">
        <v>113</v>
      </c>
      <c r="E187" s="278" t="s">
        <v>43</v>
      </c>
      <c r="F187" s="153"/>
      <c r="G187" s="153"/>
      <c r="H187" s="153"/>
      <c r="I187" s="5"/>
      <c r="J187" s="19" t="s">
        <v>389</v>
      </c>
      <c r="K187" s="361"/>
      <c r="L187" s="5"/>
      <c r="M187" s="6"/>
    </row>
    <row r="188" spans="1:13" ht="12.75">
      <c r="A188" s="4"/>
      <c r="B188" s="282"/>
      <c r="C188" s="153"/>
      <c r="D188" s="277"/>
      <c r="E188" s="278"/>
      <c r="F188" s="153"/>
      <c r="G188" s="153"/>
      <c r="H188" s="153"/>
      <c r="I188" s="5"/>
      <c r="J188" s="19"/>
      <c r="K188" s="361"/>
      <c r="L188" s="5"/>
      <c r="M188" s="6"/>
    </row>
    <row r="189" spans="1:13" ht="12.75">
      <c r="A189" s="4"/>
      <c r="B189" s="282">
        <v>60</v>
      </c>
      <c r="C189" s="153"/>
      <c r="D189" s="277" t="s">
        <v>113</v>
      </c>
      <c r="E189" s="278" t="s">
        <v>39</v>
      </c>
      <c r="F189" s="153"/>
      <c r="G189" s="153"/>
      <c r="H189" s="153"/>
      <c r="I189" s="5"/>
      <c r="J189" s="19" t="s">
        <v>389</v>
      </c>
      <c r="K189" s="361"/>
      <c r="L189" s="5"/>
      <c r="M189" s="6"/>
    </row>
    <row r="190" spans="1:13" ht="12.75">
      <c r="A190" s="4"/>
      <c r="B190" s="282"/>
      <c r="C190" s="153"/>
      <c r="D190" s="277"/>
      <c r="E190" s="278"/>
      <c r="F190" s="153"/>
      <c r="G190" s="153"/>
      <c r="H190" s="153"/>
      <c r="I190" s="5"/>
      <c r="J190" s="19"/>
      <c r="K190" s="361"/>
      <c r="L190" s="5"/>
      <c r="M190" s="6"/>
    </row>
    <row r="191" spans="1:13" ht="12.75">
      <c r="A191" s="4"/>
      <c r="B191" s="282">
        <v>61</v>
      </c>
      <c r="C191" s="153"/>
      <c r="D191" s="255">
        <v>2</v>
      </c>
      <c r="E191" s="287" t="s">
        <v>44</v>
      </c>
      <c r="F191" s="105"/>
      <c r="G191" s="153"/>
      <c r="H191" s="153"/>
      <c r="I191" s="5"/>
      <c r="J191" s="19" t="s">
        <v>389</v>
      </c>
      <c r="K191" s="361"/>
      <c r="L191" s="5"/>
      <c r="M191" s="6"/>
    </row>
    <row r="192" spans="1:13" ht="12.75">
      <c r="A192" s="4"/>
      <c r="B192" s="282"/>
      <c r="C192" s="153"/>
      <c r="D192" s="255"/>
      <c r="E192" s="287"/>
      <c r="F192" s="105"/>
      <c r="G192" s="153"/>
      <c r="H192" s="153"/>
      <c r="I192" s="5"/>
      <c r="J192" s="19"/>
      <c r="K192" s="361"/>
      <c r="L192" s="5"/>
      <c r="M192" s="6"/>
    </row>
    <row r="193" spans="1:13" ht="12.75">
      <c r="A193" s="4"/>
      <c r="B193" s="282">
        <v>62</v>
      </c>
      <c r="C193" s="153"/>
      <c r="D193" s="255">
        <v>3</v>
      </c>
      <c r="E193" s="287" t="s">
        <v>36</v>
      </c>
      <c r="F193" s="105"/>
      <c r="G193" s="153"/>
      <c r="H193" s="153"/>
      <c r="I193" s="5"/>
      <c r="J193" s="19" t="s">
        <v>389</v>
      </c>
      <c r="K193" s="361"/>
      <c r="L193" s="5"/>
      <c r="M193" s="6"/>
    </row>
    <row r="194" spans="1:13" ht="12.75">
      <c r="A194" s="4"/>
      <c r="B194" s="282"/>
      <c r="C194" s="153"/>
      <c r="D194" s="255"/>
      <c r="E194" s="287"/>
      <c r="F194" s="105"/>
      <c r="G194" s="153"/>
      <c r="H194" s="153"/>
      <c r="I194" s="5"/>
      <c r="J194" s="19"/>
      <c r="K194" s="361"/>
      <c r="L194" s="5"/>
      <c r="M194" s="6"/>
    </row>
    <row r="195" spans="1:13" ht="12.75">
      <c r="A195" s="4"/>
      <c r="B195" s="282">
        <v>63</v>
      </c>
      <c r="C195" s="153"/>
      <c r="D195" s="255">
        <v>4</v>
      </c>
      <c r="E195" s="287" t="s">
        <v>45</v>
      </c>
      <c r="F195" s="105"/>
      <c r="G195" s="153"/>
      <c r="H195" s="153"/>
      <c r="I195" s="5"/>
      <c r="J195" s="19" t="s">
        <v>389</v>
      </c>
      <c r="K195" s="361"/>
      <c r="L195" s="5"/>
      <c r="M195" s="6"/>
    </row>
    <row r="196" spans="1:13" ht="12.75">
      <c r="A196" s="4"/>
      <c r="B196" s="282"/>
      <c r="C196" s="153"/>
      <c r="D196" s="255"/>
      <c r="E196" s="287"/>
      <c r="F196" s="105"/>
      <c r="G196" s="153"/>
      <c r="H196" s="153"/>
      <c r="I196" s="5"/>
      <c r="J196" s="19"/>
      <c r="K196" s="361"/>
      <c r="L196" s="5"/>
      <c r="M196" s="6"/>
    </row>
    <row r="197" spans="1:13" ht="12.75">
      <c r="A197" s="4"/>
      <c r="B197" s="282"/>
      <c r="C197" s="153"/>
      <c r="D197" s="284" t="s">
        <v>46</v>
      </c>
      <c r="E197" s="256" t="s">
        <v>397</v>
      </c>
      <c r="F197" s="256"/>
      <c r="G197" s="153"/>
      <c r="H197" s="153"/>
      <c r="I197" s="5"/>
      <c r="J197" s="19" t="s">
        <v>389</v>
      </c>
      <c r="K197" s="361"/>
      <c r="L197" s="5"/>
      <c r="M197" s="6"/>
    </row>
    <row r="198" spans="1:13" ht="12.75">
      <c r="A198" s="4"/>
      <c r="B198" s="282"/>
      <c r="C198" s="153"/>
      <c r="D198" s="284"/>
      <c r="E198" s="256"/>
      <c r="F198" s="256"/>
      <c r="G198" s="153"/>
      <c r="H198" s="153"/>
      <c r="I198" s="5"/>
      <c r="J198" s="19"/>
      <c r="K198" s="361"/>
      <c r="L198" s="5"/>
      <c r="M198" s="6"/>
    </row>
    <row r="199" spans="1:13" ht="12.75">
      <c r="A199" s="4"/>
      <c r="B199" s="282">
        <v>66</v>
      </c>
      <c r="C199" s="153"/>
      <c r="D199" s="255">
        <v>1</v>
      </c>
      <c r="E199" s="287" t="s">
        <v>48</v>
      </c>
      <c r="F199" s="105"/>
      <c r="G199" s="153"/>
      <c r="H199" s="153"/>
      <c r="I199" s="5"/>
      <c r="J199" s="19" t="s">
        <v>389</v>
      </c>
      <c r="K199" s="361"/>
      <c r="L199" s="5"/>
      <c r="M199" s="6"/>
    </row>
    <row r="200" spans="1:13" ht="12.75">
      <c r="A200" s="4"/>
      <c r="B200" s="282"/>
      <c r="C200" s="153"/>
      <c r="D200" s="255"/>
      <c r="E200" s="287"/>
      <c r="F200" s="105"/>
      <c r="G200" s="153"/>
      <c r="H200" s="153"/>
      <c r="I200" s="5"/>
      <c r="J200" s="19"/>
      <c r="K200" s="361"/>
      <c r="L200" s="5"/>
      <c r="M200" s="6"/>
    </row>
    <row r="201" spans="1:13" ht="12.75">
      <c r="A201" s="4"/>
      <c r="B201" s="282">
        <v>67</v>
      </c>
      <c r="C201" s="153"/>
      <c r="D201" s="255">
        <v>2</v>
      </c>
      <c r="E201" s="287" t="s">
        <v>49</v>
      </c>
      <c r="F201" s="105"/>
      <c r="G201" s="153"/>
      <c r="H201" s="153"/>
      <c r="I201" s="5"/>
      <c r="J201" s="19" t="s">
        <v>389</v>
      </c>
      <c r="K201" s="361"/>
      <c r="L201" s="5"/>
      <c r="M201" s="6"/>
    </row>
    <row r="202" spans="1:13" ht="12.75">
      <c r="A202" s="4"/>
      <c r="B202" s="282"/>
      <c r="C202" s="153"/>
      <c r="D202" s="255"/>
      <c r="E202" s="287"/>
      <c r="F202" s="105"/>
      <c r="G202" s="153"/>
      <c r="H202" s="153"/>
      <c r="I202" s="5"/>
      <c r="J202" s="19"/>
      <c r="K202" s="361"/>
      <c r="L202" s="5"/>
      <c r="M202" s="6"/>
    </row>
    <row r="203" spans="1:13" ht="12.75">
      <c r="A203" s="4"/>
      <c r="B203" s="282">
        <v>68</v>
      </c>
      <c r="C203" s="153"/>
      <c r="D203" s="255">
        <v>3</v>
      </c>
      <c r="E203" s="287" t="s">
        <v>50</v>
      </c>
      <c r="F203" s="105"/>
      <c r="G203" s="153"/>
      <c r="H203" s="153"/>
      <c r="I203" s="5"/>
      <c r="J203" s="19" t="s">
        <v>389</v>
      </c>
      <c r="K203" s="361"/>
      <c r="L203" s="5"/>
      <c r="M203" s="6"/>
    </row>
    <row r="204" spans="1:13" ht="12.75">
      <c r="A204" s="4"/>
      <c r="B204" s="282"/>
      <c r="C204" s="153"/>
      <c r="D204" s="255"/>
      <c r="E204" s="287"/>
      <c r="F204" s="105"/>
      <c r="G204" s="153"/>
      <c r="H204" s="153"/>
      <c r="I204" s="5"/>
      <c r="J204" s="19"/>
      <c r="K204" s="361"/>
      <c r="L204" s="5"/>
      <c r="M204" s="6"/>
    </row>
    <row r="205" spans="1:13" ht="12.75">
      <c r="A205" s="4"/>
      <c r="B205" s="282">
        <v>69</v>
      </c>
      <c r="C205" s="153"/>
      <c r="D205" s="255">
        <v>4</v>
      </c>
      <c r="E205" s="287" t="s">
        <v>51</v>
      </c>
      <c r="F205" s="105"/>
      <c r="G205" s="153"/>
      <c r="H205" s="153"/>
      <c r="I205" s="5"/>
      <c r="J205" s="19" t="s">
        <v>389</v>
      </c>
      <c r="K205" s="361"/>
      <c r="L205" s="5"/>
      <c r="M205" s="6"/>
    </row>
    <row r="206" spans="1:13" ht="12.75">
      <c r="A206" s="4"/>
      <c r="B206" s="282"/>
      <c r="C206" s="153"/>
      <c r="D206" s="255"/>
      <c r="E206" s="287"/>
      <c r="F206" s="105"/>
      <c r="G206" s="153"/>
      <c r="H206" s="153"/>
      <c r="I206" s="5"/>
      <c r="J206" s="19"/>
      <c r="K206" s="361"/>
      <c r="L206" s="5"/>
      <c r="M206" s="6"/>
    </row>
    <row r="207" spans="1:13" ht="12.75">
      <c r="A207" s="4"/>
      <c r="B207" s="282">
        <v>70</v>
      </c>
      <c r="C207" s="153"/>
      <c r="D207" s="255">
        <v>5</v>
      </c>
      <c r="E207" s="287" t="s">
        <v>130</v>
      </c>
      <c r="F207" s="105"/>
      <c r="G207" s="153"/>
      <c r="H207" s="153"/>
      <c r="I207" s="5"/>
      <c r="J207" s="19" t="s">
        <v>389</v>
      </c>
      <c r="K207" s="361"/>
      <c r="L207" s="5"/>
      <c r="M207" s="6"/>
    </row>
    <row r="208" spans="1:13" ht="12.75">
      <c r="A208" s="4"/>
      <c r="B208" s="282"/>
      <c r="C208" s="153"/>
      <c r="D208" s="255"/>
      <c r="E208" s="287"/>
      <c r="F208" s="105"/>
      <c r="G208" s="153"/>
      <c r="H208" s="153"/>
      <c r="I208" s="5"/>
      <c r="J208" s="19"/>
      <c r="K208" s="361"/>
      <c r="L208" s="5"/>
      <c r="M208" s="6"/>
    </row>
    <row r="209" spans="1:13" ht="12.75">
      <c r="A209" s="4"/>
      <c r="B209" s="282">
        <v>71</v>
      </c>
      <c r="C209" s="153"/>
      <c r="D209" s="255">
        <v>6</v>
      </c>
      <c r="E209" s="287" t="s">
        <v>52</v>
      </c>
      <c r="F209" s="105"/>
      <c r="G209" s="153"/>
      <c r="H209" s="153"/>
      <c r="I209" s="5"/>
      <c r="J209" s="19" t="s">
        <v>389</v>
      </c>
      <c r="K209" s="361"/>
      <c r="L209" s="5"/>
      <c r="M209" s="6"/>
    </row>
    <row r="210" spans="1:13" ht="12.75">
      <c r="A210" s="4"/>
      <c r="B210" s="282"/>
      <c r="C210" s="153"/>
      <c r="D210" s="255"/>
      <c r="E210" s="287"/>
      <c r="F210" s="105"/>
      <c r="G210" s="153"/>
      <c r="H210" s="153"/>
      <c r="I210" s="5"/>
      <c r="J210" s="19"/>
      <c r="K210" s="361"/>
      <c r="L210" s="5"/>
      <c r="M210" s="6"/>
    </row>
    <row r="211" spans="1:13" ht="12.75">
      <c r="A211" s="4"/>
      <c r="B211" s="282">
        <v>72</v>
      </c>
      <c r="C211" s="153"/>
      <c r="D211" s="255">
        <v>7</v>
      </c>
      <c r="E211" s="287" t="s">
        <v>53</v>
      </c>
      <c r="F211" s="105"/>
      <c r="G211" s="153"/>
      <c r="H211" s="153"/>
      <c r="I211" s="5"/>
      <c r="J211" s="19" t="s">
        <v>389</v>
      </c>
      <c r="K211" s="361"/>
      <c r="L211" s="5"/>
      <c r="M211" s="6"/>
    </row>
    <row r="212" spans="1:13" ht="12.75">
      <c r="A212" s="4"/>
      <c r="B212" s="282"/>
      <c r="C212" s="153"/>
      <c r="D212" s="255"/>
      <c r="E212" s="287"/>
      <c r="F212" s="105"/>
      <c r="G212" s="153"/>
      <c r="H212" s="153"/>
      <c r="I212" s="5"/>
      <c r="J212" s="19"/>
      <c r="K212" s="361"/>
      <c r="L212" s="5"/>
      <c r="M212" s="6"/>
    </row>
    <row r="213" spans="1:13" ht="12.75">
      <c r="A213" s="4"/>
      <c r="B213" s="282">
        <v>73</v>
      </c>
      <c r="C213" s="153"/>
      <c r="D213" s="255">
        <v>8</v>
      </c>
      <c r="E213" s="287" t="s">
        <v>54</v>
      </c>
      <c r="F213" s="105"/>
      <c r="G213" s="153"/>
      <c r="H213" s="153"/>
      <c r="I213" s="5"/>
      <c r="J213" s="19" t="s">
        <v>389</v>
      </c>
      <c r="K213" s="361"/>
      <c r="L213" s="5"/>
      <c r="M213" s="6"/>
    </row>
    <row r="214" spans="1:13" ht="12.75">
      <c r="A214" s="4"/>
      <c r="B214" s="282"/>
      <c r="C214" s="153"/>
      <c r="D214" s="255"/>
      <c r="E214" s="287"/>
      <c r="F214" s="105"/>
      <c r="G214" s="153"/>
      <c r="H214" s="153"/>
      <c r="I214" s="5"/>
      <c r="J214" s="19"/>
      <c r="K214" s="361"/>
      <c r="L214" s="5"/>
      <c r="M214" s="6"/>
    </row>
    <row r="215" spans="1:13" ht="12.75">
      <c r="A215" s="4"/>
      <c r="B215" s="282">
        <v>74</v>
      </c>
      <c r="C215" s="153"/>
      <c r="D215" s="255">
        <v>9</v>
      </c>
      <c r="E215" s="287" t="s">
        <v>55</v>
      </c>
      <c r="F215" s="105"/>
      <c r="G215" s="153"/>
      <c r="H215" s="153"/>
      <c r="I215" s="5"/>
      <c r="J215" s="19" t="s">
        <v>389</v>
      </c>
      <c r="K215" s="361"/>
      <c r="L215" s="5"/>
      <c r="M215" s="6"/>
    </row>
    <row r="216" spans="1:13" ht="12.75">
      <c r="A216" s="4"/>
      <c r="B216" s="282"/>
      <c r="C216" s="153"/>
      <c r="D216" s="255"/>
      <c r="E216" s="287"/>
      <c r="F216" s="105"/>
      <c r="G216" s="153"/>
      <c r="H216" s="153"/>
      <c r="I216" s="5"/>
      <c r="J216" s="19"/>
      <c r="K216" s="361"/>
      <c r="L216" s="5"/>
      <c r="M216" s="6"/>
    </row>
    <row r="217" spans="1:13" ht="12.75">
      <c r="A217" s="4"/>
      <c r="B217" s="282">
        <v>75</v>
      </c>
      <c r="C217" s="153"/>
      <c r="D217" s="255">
        <v>10</v>
      </c>
      <c r="E217" s="287" t="s">
        <v>56</v>
      </c>
      <c r="F217" s="105"/>
      <c r="G217" s="153"/>
      <c r="H217" s="153"/>
      <c r="I217" s="5"/>
      <c r="J217" s="19"/>
      <c r="K217" s="361"/>
      <c r="L217" s="5"/>
      <c r="M217" s="6"/>
    </row>
    <row r="218" spans="1:13" ht="12.75">
      <c r="A218" s="4"/>
      <c r="B218" s="157"/>
      <c r="C218" s="5"/>
      <c r="D218" s="5"/>
      <c r="E218" s="5"/>
      <c r="F218" s="5"/>
      <c r="G218" s="5"/>
      <c r="H218" s="5"/>
      <c r="I218" s="5"/>
      <c r="J218" s="5"/>
      <c r="K218" s="361"/>
      <c r="L218" s="5"/>
      <c r="M218" s="6"/>
    </row>
    <row r="219" spans="1:13" ht="12.75">
      <c r="A219" s="4"/>
      <c r="B219" s="157"/>
      <c r="C219" s="5"/>
      <c r="D219" s="5"/>
      <c r="E219" s="302" t="s">
        <v>398</v>
      </c>
      <c r="F219" s="254" t="s">
        <v>399</v>
      </c>
      <c r="G219" s="5"/>
      <c r="H219" s="5"/>
      <c r="I219" s="5"/>
      <c r="J219" s="157" t="s">
        <v>111</v>
      </c>
      <c r="K219" s="369">
        <f>'Rezultati '!E31</f>
        <v>14391570.067163568</v>
      </c>
      <c r="L219" s="5"/>
      <c r="M219" s="6"/>
    </row>
    <row r="220" spans="1:13" ht="12.75">
      <c r="A220" s="4"/>
      <c r="B220" s="157"/>
      <c r="C220" s="5"/>
      <c r="D220" s="5"/>
      <c r="E220" s="302" t="s">
        <v>398</v>
      </c>
      <c r="F220" s="5" t="s">
        <v>400</v>
      </c>
      <c r="G220" s="5"/>
      <c r="H220" s="5"/>
      <c r="I220" s="5"/>
      <c r="J220" s="157" t="s">
        <v>111</v>
      </c>
      <c r="K220" s="370">
        <f>'[6]FDP'!$J$19</f>
        <v>1365200</v>
      </c>
      <c r="L220" s="5"/>
      <c r="M220" s="6"/>
    </row>
    <row r="221" spans="1:13" ht="12.75">
      <c r="A221" s="4"/>
      <c r="B221" s="157"/>
      <c r="C221" s="5"/>
      <c r="D221" s="5"/>
      <c r="E221" s="302" t="s">
        <v>398</v>
      </c>
      <c r="F221" s="5" t="s">
        <v>148</v>
      </c>
      <c r="G221" s="5"/>
      <c r="H221" s="5"/>
      <c r="I221" s="5"/>
      <c r="J221" s="157" t="s">
        <v>111</v>
      </c>
      <c r="K221" s="370">
        <f>'Rezultati '!E28</f>
        <v>16101651.185737297</v>
      </c>
      <c r="L221" s="5"/>
      <c r="M221" s="6"/>
    </row>
    <row r="222" spans="1:13" ht="12.75">
      <c r="A222" s="4"/>
      <c r="B222" s="157"/>
      <c r="C222" s="5"/>
      <c r="D222" s="5"/>
      <c r="E222" s="302" t="s">
        <v>398</v>
      </c>
      <c r="F222" s="280" t="s">
        <v>401</v>
      </c>
      <c r="G222" s="5"/>
      <c r="H222" s="5"/>
      <c r="I222" s="5"/>
      <c r="J222" s="157" t="s">
        <v>111</v>
      </c>
      <c r="K222" s="370">
        <f>'Rezultati '!E29+'Rezultati '!E30</f>
        <v>1710081.1185737299</v>
      </c>
      <c r="L222" s="5"/>
      <c r="M222" s="6"/>
    </row>
    <row r="223" spans="1:13" ht="12.75">
      <c r="A223" s="4"/>
      <c r="B223" s="157"/>
      <c r="C223" s="5"/>
      <c r="D223" s="5"/>
      <c r="E223" s="5"/>
      <c r="F223" s="5"/>
      <c r="G223" s="5"/>
      <c r="H223" s="5"/>
      <c r="I223" s="5"/>
      <c r="J223" s="5"/>
      <c r="K223" s="361"/>
      <c r="L223" s="5"/>
      <c r="M223" s="6"/>
    </row>
    <row r="224" spans="1:13" ht="12.75">
      <c r="A224" s="4"/>
      <c r="B224" s="157"/>
      <c r="C224" s="5"/>
      <c r="D224" s="5"/>
      <c r="E224" s="5"/>
      <c r="F224" s="5"/>
      <c r="G224" s="5"/>
      <c r="H224" s="5"/>
      <c r="I224" s="5"/>
      <c r="J224" s="5"/>
      <c r="K224" s="361"/>
      <c r="L224" s="5"/>
      <c r="M224" s="6"/>
    </row>
    <row r="225" spans="1:13" ht="15.75">
      <c r="A225" s="4"/>
      <c r="B225" s="157"/>
      <c r="C225" s="577" t="s">
        <v>267</v>
      </c>
      <c r="D225" s="577"/>
      <c r="E225" s="149" t="s">
        <v>268</v>
      </c>
      <c r="F225" s="5"/>
      <c r="G225" s="5"/>
      <c r="H225" s="5"/>
      <c r="I225" s="5"/>
      <c r="J225" s="5"/>
      <c r="K225" s="361"/>
      <c r="L225" s="5"/>
      <c r="M225" s="6"/>
    </row>
    <row r="226" spans="1:13" ht="12.75">
      <c r="A226" s="4"/>
      <c r="B226" s="157"/>
      <c r="C226" s="5"/>
      <c r="D226" s="5"/>
      <c r="E226" s="5"/>
      <c r="F226" s="5"/>
      <c r="G226" s="5"/>
      <c r="H226" s="5"/>
      <c r="I226" s="5"/>
      <c r="J226" s="5"/>
      <c r="K226" s="361"/>
      <c r="L226" s="5"/>
      <c r="M226" s="6"/>
    </row>
    <row r="227" spans="1:13" ht="12.75">
      <c r="A227" s="4"/>
      <c r="B227" s="157"/>
      <c r="C227" s="5"/>
      <c r="D227" s="152"/>
      <c r="E227" s="153" t="s">
        <v>269</v>
      </c>
      <c r="F227" s="5"/>
      <c r="G227" s="5"/>
      <c r="H227" s="5"/>
      <c r="I227" s="5"/>
      <c r="J227" s="5"/>
      <c r="K227" s="361"/>
      <c r="L227" s="5"/>
      <c r="M227" s="6"/>
    </row>
    <row r="228" spans="1:13" ht="12.75">
      <c r="A228" s="4"/>
      <c r="B228" s="157"/>
      <c r="C228" s="5"/>
      <c r="D228" s="153" t="s">
        <v>270</v>
      </c>
      <c r="E228" s="153"/>
      <c r="F228" s="5"/>
      <c r="G228" s="5"/>
      <c r="H228" s="5"/>
      <c r="I228" s="5"/>
      <c r="J228" s="5"/>
      <c r="K228" s="361"/>
      <c r="L228" s="5"/>
      <c r="M228" s="6"/>
    </row>
    <row r="229" spans="1:13" ht="12.75">
      <c r="A229" s="4"/>
      <c r="B229" s="157"/>
      <c r="C229" s="5"/>
      <c r="D229" s="153"/>
      <c r="E229" s="153" t="s">
        <v>271</v>
      </c>
      <c r="F229" s="5"/>
      <c r="G229" s="5"/>
      <c r="H229" s="5"/>
      <c r="I229" s="5"/>
      <c r="J229" s="5"/>
      <c r="K229" s="361"/>
      <c r="L229" s="5"/>
      <c r="M229" s="6"/>
    </row>
    <row r="230" spans="1:13" ht="12.75">
      <c r="A230" s="4"/>
      <c r="B230" s="157"/>
      <c r="C230" s="5"/>
      <c r="D230" s="153" t="s">
        <v>272</v>
      </c>
      <c r="E230" s="153"/>
      <c r="F230" s="5"/>
      <c r="G230" s="5"/>
      <c r="H230" s="5"/>
      <c r="I230" s="5"/>
      <c r="J230" s="5"/>
      <c r="K230" s="361"/>
      <c r="L230" s="5"/>
      <c r="M230" s="6"/>
    </row>
    <row r="231" spans="1:13" ht="12.75">
      <c r="A231" s="4"/>
      <c r="B231" s="157"/>
      <c r="C231" s="5"/>
      <c r="D231" s="5"/>
      <c r="E231" s="5"/>
      <c r="F231" s="5"/>
      <c r="G231" s="5"/>
      <c r="H231" s="5"/>
      <c r="I231" s="5"/>
      <c r="J231" s="5"/>
      <c r="K231" s="361"/>
      <c r="L231" s="5"/>
      <c r="M231" s="6"/>
    </row>
    <row r="232" spans="1:13" ht="12.75">
      <c r="A232" s="4"/>
      <c r="B232" s="157"/>
      <c r="C232" s="5"/>
      <c r="D232" s="5"/>
      <c r="E232" s="5"/>
      <c r="F232" s="5"/>
      <c r="G232" s="5"/>
      <c r="H232" s="5"/>
      <c r="I232" s="5"/>
      <c r="J232" s="5"/>
      <c r="K232" s="361"/>
      <c r="L232" s="5"/>
      <c r="M232" s="6"/>
    </row>
    <row r="233" spans="1:13" ht="12.75">
      <c r="A233" s="4"/>
      <c r="B233" s="157"/>
      <c r="C233" s="5"/>
      <c r="D233" s="5"/>
      <c r="E233" s="5"/>
      <c r="F233" s="5"/>
      <c r="G233" s="5"/>
      <c r="H233" s="5"/>
      <c r="I233" s="5"/>
      <c r="J233" s="5"/>
      <c r="K233" s="361"/>
      <c r="L233" s="5"/>
      <c r="M233" s="6"/>
    </row>
    <row r="234" spans="1:13" ht="15">
      <c r="A234" s="4"/>
      <c r="B234" s="157"/>
      <c r="C234" s="5"/>
      <c r="D234" s="5"/>
      <c r="E234" s="5"/>
      <c r="F234" s="5"/>
      <c r="G234" s="5"/>
      <c r="H234" s="578" t="s">
        <v>83</v>
      </c>
      <c r="I234" s="578"/>
      <c r="J234" s="578"/>
      <c r="K234" s="578"/>
      <c r="L234" s="578"/>
      <c r="M234" s="6"/>
    </row>
    <row r="235" spans="8:12" ht="15">
      <c r="H235" s="579" t="s">
        <v>320</v>
      </c>
      <c r="I235" s="579"/>
      <c r="J235" s="579"/>
      <c r="K235" s="579"/>
      <c r="L235" s="579"/>
    </row>
  </sheetData>
  <sheetProtection/>
  <mergeCells count="63">
    <mergeCell ref="H21:I21"/>
    <mergeCell ref="E22:F22"/>
    <mergeCell ref="H22:I22"/>
    <mergeCell ref="E19:F19"/>
    <mergeCell ref="H19:I19"/>
    <mergeCell ref="H235:L235"/>
    <mergeCell ref="G63:H63"/>
    <mergeCell ref="E151:F151"/>
    <mergeCell ref="E152:F152"/>
    <mergeCell ref="E157:F157"/>
    <mergeCell ref="E18:F18"/>
    <mergeCell ref="H18:I18"/>
    <mergeCell ref="E23:F23"/>
    <mergeCell ref="H23:I23"/>
    <mergeCell ref="E21:F21"/>
    <mergeCell ref="E41:I41"/>
    <mergeCell ref="E42:K42"/>
    <mergeCell ref="E38:I38"/>
    <mergeCell ref="E57:F57"/>
    <mergeCell ref="C225:D225"/>
    <mergeCell ref="H234:L234"/>
    <mergeCell ref="E28:F28"/>
    <mergeCell ref="H28:I28"/>
    <mergeCell ref="E30:F30"/>
    <mergeCell ref="H30:I30"/>
    <mergeCell ref="E51:F51"/>
    <mergeCell ref="E52:F52"/>
    <mergeCell ref="E33:F33"/>
    <mergeCell ref="E34:K34"/>
    <mergeCell ref="E39:I39"/>
    <mergeCell ref="E40:I40"/>
    <mergeCell ref="D36:D37"/>
    <mergeCell ref="E36:I37"/>
    <mergeCell ref="E29:F29"/>
    <mergeCell ref="H29:I29"/>
    <mergeCell ref="E32:F32"/>
    <mergeCell ref="H32:I32"/>
    <mergeCell ref="E31:F31"/>
    <mergeCell ref="H31:I31"/>
    <mergeCell ref="E26:F26"/>
    <mergeCell ref="H26:I26"/>
    <mergeCell ref="E27:F27"/>
    <mergeCell ref="H27:I27"/>
    <mergeCell ref="E24:F24"/>
    <mergeCell ref="H24:I24"/>
    <mergeCell ref="E25:F25"/>
    <mergeCell ref="H25:I25"/>
    <mergeCell ref="E20:F20"/>
    <mergeCell ref="H20:I20"/>
    <mergeCell ref="E14:F14"/>
    <mergeCell ref="H14:I14"/>
    <mergeCell ref="E15:F15"/>
    <mergeCell ref="H15:I15"/>
    <mergeCell ref="E16:F16"/>
    <mergeCell ref="H16:I16"/>
    <mergeCell ref="E17:F17"/>
    <mergeCell ref="H17:I17"/>
    <mergeCell ref="C6:D6"/>
    <mergeCell ref="A4:M4"/>
    <mergeCell ref="D12:D13"/>
    <mergeCell ref="E12:F13"/>
    <mergeCell ref="G12:G13"/>
    <mergeCell ref="H12:I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">
      <selection activeCell="P42" sqref="P42"/>
    </sheetView>
  </sheetViews>
  <sheetFormatPr defaultColWidth="9.140625" defaultRowHeight="12.75"/>
  <cols>
    <col min="1" max="1" width="5.8515625" style="0" customWidth="1"/>
    <col min="2" max="10" width="8.7109375" style="0" customWidth="1"/>
    <col min="11" max="11" width="10.7109375" style="0" customWidth="1"/>
    <col min="12" max="12" width="2.140625" style="0" customWidth="1"/>
    <col min="13" max="13" width="9.421875" style="0" customWidth="1"/>
  </cols>
  <sheetData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2.7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s="11" customFormat="1" ht="33" customHeight="1">
      <c r="B4" s="551" t="s">
        <v>82</v>
      </c>
      <c r="C4" s="552"/>
      <c r="D4" s="552"/>
      <c r="E4" s="552"/>
      <c r="F4" s="552"/>
      <c r="G4" s="552"/>
      <c r="H4" s="552"/>
      <c r="I4" s="552"/>
      <c r="J4" s="552"/>
      <c r="K4" s="553"/>
    </row>
    <row r="5" spans="2:11" ht="12.75">
      <c r="B5" s="4"/>
      <c r="C5" s="5"/>
      <c r="D5" s="5"/>
      <c r="E5" s="5"/>
      <c r="F5" s="5"/>
      <c r="G5" s="5"/>
      <c r="H5" s="5"/>
      <c r="I5" s="5"/>
      <c r="J5" s="5"/>
      <c r="K5" s="6"/>
    </row>
    <row r="6" spans="2:11" ht="15">
      <c r="B6" s="4"/>
      <c r="C6" s="5"/>
      <c r="D6" s="17"/>
      <c r="E6" s="5"/>
      <c r="F6" s="5"/>
      <c r="G6" s="5"/>
      <c r="H6" s="5"/>
      <c r="I6" s="5"/>
      <c r="J6" s="5"/>
      <c r="K6" s="6"/>
    </row>
    <row r="7" spans="2:11" ht="12.75">
      <c r="B7" s="4"/>
      <c r="C7" s="5"/>
      <c r="D7" s="5"/>
      <c r="E7" s="5"/>
      <c r="F7" s="5"/>
      <c r="G7" s="5"/>
      <c r="H7" s="5"/>
      <c r="I7" s="5"/>
      <c r="J7" s="5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2.7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ht="12.7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2.7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ht="12.75">
      <c r="B16" s="4"/>
      <c r="C16" s="5"/>
      <c r="D16" s="5"/>
      <c r="E16" s="5"/>
      <c r="F16" s="5"/>
      <c r="G16" s="5"/>
      <c r="H16" s="5"/>
      <c r="I16" s="5"/>
      <c r="J16" s="5"/>
      <c r="K16" s="6"/>
    </row>
    <row r="17" spans="2:11" ht="12.7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C25" s="5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12.7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ht="12.75"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2:11" ht="12.7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2.7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ht="12.7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ht="12.7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ht="12.75">
      <c r="B45" s="4"/>
      <c r="C45" s="5"/>
      <c r="D45" s="5"/>
      <c r="E45" s="5"/>
      <c r="F45" s="5"/>
      <c r="G45" s="5"/>
      <c r="H45" s="5"/>
      <c r="I45" s="5"/>
      <c r="J45" s="5"/>
      <c r="K45" s="6"/>
    </row>
    <row r="46" spans="2:11" ht="12.75">
      <c r="B46" s="4"/>
      <c r="C46" s="5"/>
      <c r="D46" s="5"/>
      <c r="E46" s="5"/>
      <c r="F46" s="5"/>
      <c r="G46" s="5"/>
      <c r="H46" s="5"/>
      <c r="I46" s="5"/>
      <c r="J46" s="5"/>
      <c r="K46" s="6"/>
    </row>
    <row r="47" spans="2:11" ht="12.75">
      <c r="B47" s="4"/>
      <c r="C47" s="5"/>
      <c r="D47" s="5"/>
      <c r="E47" s="5"/>
      <c r="F47" s="5"/>
      <c r="G47" s="5"/>
      <c r="H47" s="5"/>
      <c r="I47" s="5"/>
      <c r="J47" s="5"/>
      <c r="K47" s="6"/>
    </row>
    <row r="48" spans="2:11" ht="12.75">
      <c r="B48" s="4"/>
      <c r="C48" s="5"/>
      <c r="D48" s="5"/>
      <c r="E48" s="5"/>
      <c r="F48" s="5"/>
      <c r="G48" s="5"/>
      <c r="H48" s="5"/>
      <c r="I48" s="5"/>
      <c r="J48" s="5"/>
      <c r="K48" s="6"/>
    </row>
    <row r="49" spans="2:11" ht="12.75">
      <c r="B49" s="4"/>
      <c r="C49" s="5"/>
      <c r="D49" s="5"/>
      <c r="E49" s="5"/>
      <c r="F49" s="5"/>
      <c r="G49" s="5"/>
      <c r="H49" s="5"/>
      <c r="I49" s="5"/>
      <c r="J49" s="5"/>
      <c r="K49" s="6"/>
    </row>
    <row r="50" spans="2:11" s="21" customFormat="1" ht="15">
      <c r="B50" s="18"/>
      <c r="C50" s="19"/>
      <c r="D50" s="17"/>
      <c r="E50" s="19"/>
      <c r="F50" s="19"/>
      <c r="G50" s="19"/>
      <c r="H50" s="19"/>
      <c r="I50" s="19"/>
      <c r="J50" s="19"/>
      <c r="K50" s="20"/>
    </row>
    <row r="51" spans="2:11" s="21" customFormat="1" ht="15">
      <c r="B51" s="18"/>
      <c r="C51" s="10"/>
      <c r="E51" s="10"/>
      <c r="F51" s="10"/>
      <c r="G51" s="10"/>
      <c r="H51" s="10"/>
      <c r="I51" s="10"/>
      <c r="J51" s="19"/>
      <c r="K51" s="20"/>
    </row>
    <row r="52" spans="2:11" s="21" customFormat="1" ht="15">
      <c r="B52" s="18"/>
      <c r="C52" s="10"/>
      <c r="D52" s="10"/>
      <c r="E52" s="10"/>
      <c r="F52" s="10"/>
      <c r="G52" s="10"/>
      <c r="H52" s="10"/>
      <c r="I52" s="17" t="s">
        <v>83</v>
      </c>
      <c r="J52" s="19"/>
      <c r="K52" s="20"/>
    </row>
    <row r="53" spans="2:11" s="21" customFormat="1" ht="15">
      <c r="B53" s="18"/>
      <c r="C53" s="10"/>
      <c r="D53" s="10"/>
      <c r="E53" s="10"/>
      <c r="F53" s="10"/>
      <c r="G53" s="10"/>
      <c r="H53" s="10"/>
      <c r="I53" s="22" t="s">
        <v>198</v>
      </c>
      <c r="J53" s="19"/>
      <c r="K53" s="20"/>
    </row>
    <row r="54" spans="2:11" ht="15.75">
      <c r="B54" s="4"/>
      <c r="C54" s="23"/>
      <c r="D54" s="23"/>
      <c r="E54" s="23"/>
      <c r="F54" s="23"/>
      <c r="G54" s="23"/>
      <c r="H54" s="23"/>
      <c r="I54" s="23"/>
      <c r="J54" s="5"/>
      <c r="K54" s="6"/>
    </row>
    <row r="55" spans="2:11" ht="12.75">
      <c r="B55" s="4"/>
      <c r="C55" s="5"/>
      <c r="D55" s="5"/>
      <c r="E55" s="5"/>
      <c r="F55" s="5"/>
      <c r="G55" s="5"/>
      <c r="H55" s="5"/>
      <c r="I55" s="5"/>
      <c r="J55" s="5"/>
      <c r="K55" s="6"/>
    </row>
    <row r="56" spans="2:11" ht="12.75">
      <c r="B56" s="4"/>
      <c r="C56" s="5"/>
      <c r="D56" s="5"/>
      <c r="E56" s="5"/>
      <c r="F56" s="5"/>
      <c r="G56" s="5"/>
      <c r="H56" s="5"/>
      <c r="I56" s="5"/>
      <c r="J56" s="5"/>
      <c r="K56" s="6"/>
    </row>
    <row r="57" spans="2:11" ht="12.75">
      <c r="B57" s="7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1">
    <mergeCell ref="B4:K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3.7109375" style="65" customWidth="1"/>
    <col min="2" max="2" width="5.28125" style="65" customWidth="1"/>
    <col min="3" max="3" width="2.7109375" style="65" customWidth="1"/>
    <col min="4" max="4" width="51.7109375" style="41" customWidth="1"/>
    <col min="5" max="5" width="17.421875" style="41" customWidth="1"/>
    <col min="6" max="6" width="14.28125" style="81" customWidth="1"/>
    <col min="7" max="7" width="1.421875" style="41" customWidth="1"/>
    <col min="8" max="8" width="10.140625" style="41" bestFit="1" customWidth="1"/>
    <col min="9" max="9" width="18.00390625" style="89" customWidth="1"/>
    <col min="10" max="10" width="13.57421875" style="41" customWidth="1"/>
    <col min="11" max="11" width="9.140625" style="41" customWidth="1"/>
    <col min="12" max="12" width="11.140625" style="41" bestFit="1" customWidth="1"/>
    <col min="13" max="16384" width="9.140625" style="41" customWidth="1"/>
  </cols>
  <sheetData>
    <row r="2" spans="1:9" s="64" customFormat="1" ht="18">
      <c r="A2" s="199" t="str">
        <f>Aktivet!A2</f>
        <v>Shoqeria '' ELIRA ''  NIPTI J63423410S</v>
      </c>
      <c r="B2" s="59"/>
      <c r="C2" s="60"/>
      <c r="D2" s="61"/>
      <c r="E2" s="61"/>
      <c r="F2" s="215"/>
      <c r="G2" s="62"/>
      <c r="H2" s="62"/>
      <c r="I2" s="87"/>
    </row>
    <row r="3" spans="1:9" s="64" customFormat="1" ht="7.5" customHeight="1">
      <c r="A3" s="59"/>
      <c r="B3" s="59"/>
      <c r="C3" s="60"/>
      <c r="D3" s="61"/>
      <c r="E3" s="61"/>
      <c r="F3" s="215"/>
      <c r="G3" s="62"/>
      <c r="H3" s="62"/>
      <c r="I3" s="87"/>
    </row>
    <row r="4" spans="1:9" s="64" customFormat="1" ht="29.25" customHeight="1">
      <c r="A4" s="471" t="s">
        <v>481</v>
      </c>
      <c r="B4" s="471"/>
      <c r="C4" s="471"/>
      <c r="D4" s="471"/>
      <c r="E4" s="471"/>
      <c r="F4" s="471"/>
      <c r="G4" s="62"/>
      <c r="H4" s="62"/>
      <c r="I4" s="87"/>
    </row>
    <row r="5" spans="1:9" s="64" customFormat="1" ht="18.75" customHeight="1">
      <c r="A5" s="491" t="s">
        <v>144</v>
      </c>
      <c r="B5" s="491"/>
      <c r="C5" s="491"/>
      <c r="D5" s="491"/>
      <c r="E5" s="491"/>
      <c r="F5" s="491"/>
      <c r="G5" s="88"/>
      <c r="H5" s="88"/>
      <c r="I5" s="87"/>
    </row>
    <row r="6" ht="7.5" customHeight="1">
      <c r="F6" s="235"/>
    </row>
    <row r="7" spans="1:9" s="64" customFormat="1" ht="15.75" customHeight="1">
      <c r="A7" s="481" t="s">
        <v>10</v>
      </c>
      <c r="B7" s="475" t="s">
        <v>145</v>
      </c>
      <c r="C7" s="476"/>
      <c r="D7" s="477"/>
      <c r="E7" s="241" t="s">
        <v>323</v>
      </c>
      <c r="F7" s="241" t="s">
        <v>146</v>
      </c>
      <c r="G7" s="69"/>
      <c r="H7" s="69"/>
      <c r="I7" s="87"/>
    </row>
    <row r="8" spans="1:9" s="64" customFormat="1" ht="15.75" customHeight="1">
      <c r="A8" s="482"/>
      <c r="B8" s="478"/>
      <c r="C8" s="479"/>
      <c r="D8" s="480"/>
      <c r="E8" s="241" t="s">
        <v>324</v>
      </c>
      <c r="F8" s="241" t="s">
        <v>322</v>
      </c>
      <c r="G8" s="69"/>
      <c r="H8" s="69"/>
      <c r="I8" s="87"/>
    </row>
    <row r="9" spans="1:9" s="64" customFormat="1" ht="24.75" customHeight="1">
      <c r="A9" s="90">
        <v>1</v>
      </c>
      <c r="B9" s="486" t="s">
        <v>63</v>
      </c>
      <c r="C9" s="487"/>
      <c r="D9" s="488"/>
      <c r="E9" s="321">
        <f>'[5]bilanci'!$L$73</f>
        <v>254947888.73</v>
      </c>
      <c r="F9" s="236">
        <f>'[3]bilanci pa gjobe'!$N$80</f>
        <v>219817476</v>
      </c>
      <c r="I9" s="87"/>
    </row>
    <row r="10" spans="1:10" s="64" customFormat="1" ht="24.75" customHeight="1">
      <c r="A10" s="90">
        <v>2</v>
      </c>
      <c r="B10" s="486" t="s">
        <v>64</v>
      </c>
      <c r="C10" s="487"/>
      <c r="D10" s="488"/>
      <c r="E10" s="321"/>
      <c r="F10" s="236"/>
      <c r="I10" s="107"/>
      <c r="J10" s="232"/>
    </row>
    <row r="11" spans="1:10" s="64" customFormat="1" ht="24.75" customHeight="1">
      <c r="A11" s="67">
        <v>3</v>
      </c>
      <c r="B11" s="486" t="s">
        <v>159</v>
      </c>
      <c r="C11" s="487"/>
      <c r="D11" s="488"/>
      <c r="E11" s="322"/>
      <c r="F11" s="237"/>
      <c r="I11" s="107"/>
      <c r="J11" s="232"/>
    </row>
    <row r="12" spans="1:10" s="64" customFormat="1" ht="24.75" customHeight="1">
      <c r="A12" s="67">
        <v>4</v>
      </c>
      <c r="B12" s="486" t="s">
        <v>131</v>
      </c>
      <c r="C12" s="487"/>
      <c r="D12" s="488"/>
      <c r="E12" s="322">
        <f>-'[5]bilanci'!$L$50</f>
        <v>178772783.93550003</v>
      </c>
      <c r="F12" s="237">
        <f>-'[3]bilanci pa gjobe'!$N$56-'[3]bilanci pa gjobe'!$N$57</f>
        <v>158333746.61579996</v>
      </c>
      <c r="I12" s="87"/>
      <c r="J12" s="232"/>
    </row>
    <row r="13" spans="1:9" s="64" customFormat="1" ht="24.75" customHeight="1">
      <c r="A13" s="67">
        <v>5</v>
      </c>
      <c r="B13" s="486" t="s">
        <v>132</v>
      </c>
      <c r="C13" s="487"/>
      <c r="D13" s="488"/>
      <c r="E13" s="322">
        <f>E14+E15</f>
        <v>12796791</v>
      </c>
      <c r="F13" s="237">
        <f>F15+F14</f>
        <v>14269666.5</v>
      </c>
      <c r="I13" s="87"/>
    </row>
    <row r="14" spans="1:10" s="64" customFormat="1" ht="24.75" customHeight="1">
      <c r="A14" s="67"/>
      <c r="B14" s="91"/>
      <c r="C14" s="489" t="s">
        <v>133</v>
      </c>
      <c r="D14" s="490"/>
      <c r="E14" s="323">
        <f>-'[5]bilanci'!$L$64</f>
        <v>11099227</v>
      </c>
      <c r="F14" s="303">
        <f>-'[3]bilanci pa gjobe'!$N$69</f>
        <v>12273000</v>
      </c>
      <c r="G14" s="73"/>
      <c r="H14" s="73"/>
      <c r="I14" s="87"/>
      <c r="J14" s="232"/>
    </row>
    <row r="15" spans="1:10" s="64" customFormat="1" ht="24.75" customHeight="1">
      <c r="A15" s="67"/>
      <c r="B15" s="91"/>
      <c r="C15" s="489" t="s">
        <v>134</v>
      </c>
      <c r="D15" s="490"/>
      <c r="E15" s="326">
        <f>-'[5]bilanci'!$L$65</f>
        <v>1697564</v>
      </c>
      <c r="F15" s="303">
        <f>-'[3]bilanci pa gjobe'!$N$70</f>
        <v>1996666.5</v>
      </c>
      <c r="G15" s="73"/>
      <c r="H15" s="73"/>
      <c r="I15" s="107"/>
      <c r="J15" s="232"/>
    </row>
    <row r="16" spans="1:12" s="64" customFormat="1" ht="24.75" customHeight="1">
      <c r="A16" s="90">
        <v>6</v>
      </c>
      <c r="B16" s="486" t="s">
        <v>135</v>
      </c>
      <c r="C16" s="487"/>
      <c r="D16" s="488"/>
      <c r="E16" s="321">
        <f>-'[5]bilanci'!$L$70</f>
        <v>5051335.416666667</v>
      </c>
      <c r="F16" s="304">
        <f>-'[3]bilanci pa gjobe'!$N$77</f>
        <v>4960165.4</v>
      </c>
      <c r="I16" s="107"/>
      <c r="J16" s="232"/>
      <c r="L16" s="232"/>
    </row>
    <row r="17" spans="1:12" s="64" customFormat="1" ht="24.75" customHeight="1">
      <c r="A17" s="90">
        <v>7</v>
      </c>
      <c r="B17" s="486" t="s">
        <v>136</v>
      </c>
      <c r="C17" s="487"/>
      <c r="D17" s="488"/>
      <c r="E17" s="321">
        <f>-('[5]bilanci'!$L$52+'[5]bilanci'!$L$53+'[5]bilanci'!$L$55+'[5]bilanci'!$L$58+'[5]bilanci'!$L$59+'[5]bilanci'!$L$60+'[5]bilanci'!$L$61+'[5]bilanci'!$L$62+'[5]bilanci'!$L$67)</f>
        <v>40395913.170095995</v>
      </c>
      <c r="F17" s="304">
        <v>7993035</v>
      </c>
      <c r="I17" s="107"/>
      <c r="J17" s="232"/>
      <c r="L17" s="232"/>
    </row>
    <row r="18" spans="1:12" s="64" customFormat="1" ht="39.75" customHeight="1">
      <c r="A18" s="90">
        <v>8</v>
      </c>
      <c r="B18" s="483" t="s">
        <v>137</v>
      </c>
      <c r="C18" s="484"/>
      <c r="D18" s="485"/>
      <c r="E18" s="324">
        <f>E17+E16+E13+E12</f>
        <v>237016823.5222627</v>
      </c>
      <c r="F18" s="216">
        <f>F12+F13+F16+F17</f>
        <v>185556613.51579997</v>
      </c>
      <c r="G18" s="69"/>
      <c r="H18" s="69"/>
      <c r="I18" s="107"/>
      <c r="J18" s="232"/>
      <c r="K18" s="232"/>
      <c r="L18" s="232"/>
    </row>
    <row r="19" spans="1:10" s="64" customFormat="1" ht="39.75" customHeight="1">
      <c r="A19" s="90">
        <v>9</v>
      </c>
      <c r="B19" s="472" t="s">
        <v>138</v>
      </c>
      <c r="C19" s="473"/>
      <c r="D19" s="474"/>
      <c r="E19" s="324">
        <f>E9-E18</f>
        <v>17931065.207737297</v>
      </c>
      <c r="F19" s="217">
        <f>F9-F18</f>
        <v>34260862.48420003</v>
      </c>
      <c r="G19" s="69"/>
      <c r="H19" s="69"/>
      <c r="I19" s="107"/>
      <c r="J19" s="232"/>
    </row>
    <row r="20" spans="1:9" s="64" customFormat="1" ht="24.75" customHeight="1">
      <c r="A20" s="90">
        <v>10</v>
      </c>
      <c r="B20" s="486" t="s">
        <v>65</v>
      </c>
      <c r="C20" s="487"/>
      <c r="D20" s="488"/>
      <c r="E20" s="321"/>
      <c r="F20" s="236"/>
      <c r="I20" s="107"/>
    </row>
    <row r="21" spans="1:9" s="64" customFormat="1" ht="24.75" customHeight="1">
      <c r="A21" s="90">
        <v>11</v>
      </c>
      <c r="B21" s="486" t="s">
        <v>139</v>
      </c>
      <c r="C21" s="487"/>
      <c r="D21" s="488"/>
      <c r="E21" s="321"/>
      <c r="F21" s="236"/>
      <c r="I21" s="107"/>
    </row>
    <row r="22" spans="1:10" s="64" customFormat="1" ht="24.75" customHeight="1">
      <c r="A22" s="90">
        <v>12</v>
      </c>
      <c r="B22" s="486" t="s">
        <v>66</v>
      </c>
      <c r="C22" s="487"/>
      <c r="D22" s="488"/>
      <c r="E22" s="321">
        <f>SUM(E23:E26)</f>
        <v>-1829414.0219999999</v>
      </c>
      <c r="F22" s="217">
        <f>F24+F25+F26</f>
        <v>-7119316</v>
      </c>
      <c r="I22" s="107"/>
      <c r="J22" s="232"/>
    </row>
    <row r="23" spans="1:10" s="64" customFormat="1" ht="24.75" customHeight="1">
      <c r="A23" s="90"/>
      <c r="B23" s="92">
        <v>121</v>
      </c>
      <c r="C23" s="489" t="s">
        <v>67</v>
      </c>
      <c r="D23" s="490"/>
      <c r="E23" s="325"/>
      <c r="F23" s="218"/>
      <c r="G23" s="73"/>
      <c r="H23" s="73"/>
      <c r="I23" s="107"/>
      <c r="J23" s="232"/>
    </row>
    <row r="24" spans="1:9" s="64" customFormat="1" ht="24.75" customHeight="1">
      <c r="A24" s="90"/>
      <c r="B24" s="91">
        <v>122</v>
      </c>
      <c r="C24" s="489" t="s">
        <v>140</v>
      </c>
      <c r="D24" s="490"/>
      <c r="E24" s="325">
        <f>'[5]bilanci'!$L$68</f>
        <v>-922694.2000000001</v>
      </c>
      <c r="F24" s="218">
        <v>-2543185</v>
      </c>
      <c r="G24" s="73"/>
      <c r="H24" s="73"/>
      <c r="I24" s="107"/>
    </row>
    <row r="25" spans="1:10" s="64" customFormat="1" ht="24.75" customHeight="1">
      <c r="A25" s="90"/>
      <c r="B25" s="91">
        <v>123</v>
      </c>
      <c r="C25" s="489" t="s">
        <v>68</v>
      </c>
      <c r="D25" s="490"/>
      <c r="E25" s="325">
        <f>'[5]bilanci'!$L$69</f>
        <v>92440.17800000019</v>
      </c>
      <c r="F25" s="218">
        <v>-3807202</v>
      </c>
      <c r="G25" s="73"/>
      <c r="H25" s="73"/>
      <c r="I25" s="107"/>
      <c r="J25" s="232"/>
    </row>
    <row r="26" spans="1:10" s="64" customFormat="1" ht="24.75" customHeight="1">
      <c r="A26" s="90"/>
      <c r="B26" s="91">
        <v>124</v>
      </c>
      <c r="C26" s="489" t="s">
        <v>69</v>
      </c>
      <c r="D26" s="490"/>
      <c r="E26" s="325">
        <f>'[5]bilanci'!$L$66</f>
        <v>-999160</v>
      </c>
      <c r="F26" s="218">
        <v>-768929</v>
      </c>
      <c r="G26" s="73"/>
      <c r="H26" s="73"/>
      <c r="I26" s="87"/>
      <c r="J26" s="251"/>
    </row>
    <row r="27" spans="1:10" s="64" customFormat="1" ht="39.75" customHeight="1">
      <c r="A27" s="90">
        <v>13</v>
      </c>
      <c r="B27" s="472" t="s">
        <v>70</v>
      </c>
      <c r="C27" s="473"/>
      <c r="D27" s="474"/>
      <c r="E27" s="324">
        <f>E22</f>
        <v>-1829414.0219999999</v>
      </c>
      <c r="F27" s="217">
        <f>F22</f>
        <v>-7119316</v>
      </c>
      <c r="G27" s="69"/>
      <c r="H27" s="69"/>
      <c r="I27" s="87"/>
      <c r="J27" s="232"/>
    </row>
    <row r="28" spans="1:11" s="64" customFormat="1" ht="39.75" customHeight="1">
      <c r="A28" s="90">
        <v>14</v>
      </c>
      <c r="B28" s="472" t="s">
        <v>142</v>
      </c>
      <c r="C28" s="473"/>
      <c r="D28" s="474"/>
      <c r="E28" s="324">
        <f>E19+E22</f>
        <v>16101651.185737297</v>
      </c>
      <c r="F28" s="217">
        <f>F19+F27</f>
        <v>27141546.48420003</v>
      </c>
      <c r="G28" s="69"/>
      <c r="H28" s="69"/>
      <c r="I28" s="107"/>
      <c r="J28" s="232"/>
      <c r="K28" s="232"/>
    </row>
    <row r="29" spans="1:12" s="64" customFormat="1" ht="24.75" customHeight="1">
      <c r="A29" s="90">
        <v>15</v>
      </c>
      <c r="B29" s="486" t="s">
        <v>71</v>
      </c>
      <c r="C29" s="487"/>
      <c r="D29" s="488"/>
      <c r="E29" s="321">
        <f>E28*0.1</f>
        <v>1610165.1185737299</v>
      </c>
      <c r="F29" s="236">
        <f>F28*0.1</f>
        <v>2714154.6484200032</v>
      </c>
      <c r="I29" s="87"/>
      <c r="J29" s="232"/>
      <c r="L29" s="232"/>
    </row>
    <row r="30" spans="1:9" s="64" customFormat="1" ht="24.75" customHeight="1">
      <c r="A30" s="90"/>
      <c r="B30" s="91"/>
      <c r="C30" s="246"/>
      <c r="D30" s="247" t="s">
        <v>402</v>
      </c>
      <c r="E30" s="321">
        <f>-E26*0.1</f>
        <v>99916</v>
      </c>
      <c r="F30" s="236">
        <f>-F26*10%</f>
        <v>76892.90000000001</v>
      </c>
      <c r="I30" s="107"/>
    </row>
    <row r="31" spans="1:10" s="64" customFormat="1" ht="39.75" customHeight="1">
      <c r="A31" s="90">
        <v>16</v>
      </c>
      <c r="B31" s="472" t="s">
        <v>143</v>
      </c>
      <c r="C31" s="473"/>
      <c r="D31" s="474"/>
      <c r="E31" s="324">
        <f>E28-E29-E30</f>
        <v>14391570.067163568</v>
      </c>
      <c r="F31" s="217">
        <f>F28-F29-F30</f>
        <v>24350498.93578003</v>
      </c>
      <c r="G31" s="69"/>
      <c r="H31" s="69"/>
      <c r="I31" s="107"/>
      <c r="J31" s="232"/>
    </row>
    <row r="32" spans="1:9" s="64" customFormat="1" ht="24.75" customHeight="1">
      <c r="A32" s="90">
        <v>17</v>
      </c>
      <c r="B32" s="486" t="s">
        <v>141</v>
      </c>
      <c r="C32" s="487"/>
      <c r="D32" s="488"/>
      <c r="E32" s="314"/>
      <c r="F32" s="236"/>
      <c r="I32" s="107"/>
    </row>
    <row r="33" spans="1:9" s="64" customFormat="1" ht="15.75" customHeight="1">
      <c r="A33" s="93"/>
      <c r="B33" s="93"/>
      <c r="C33" s="93"/>
      <c r="D33" s="94"/>
      <c r="E33" s="94"/>
      <c r="F33" s="78"/>
      <c r="I33" s="107"/>
    </row>
    <row r="34" spans="1:9" s="64" customFormat="1" ht="15.75" customHeight="1">
      <c r="A34" s="93"/>
      <c r="B34" s="93"/>
      <c r="C34" s="93"/>
      <c r="D34" s="94"/>
      <c r="E34" s="94"/>
      <c r="F34" s="78"/>
      <c r="I34" s="107"/>
    </row>
    <row r="35" spans="1:9" s="64" customFormat="1" ht="15.75" customHeight="1">
      <c r="A35" s="93"/>
      <c r="B35" s="93"/>
      <c r="C35" s="93"/>
      <c r="D35" s="94"/>
      <c r="E35" s="94"/>
      <c r="F35" s="78"/>
      <c r="I35" s="87"/>
    </row>
    <row r="36" spans="1:9" s="64" customFormat="1" ht="15.75" customHeight="1">
      <c r="A36" s="93"/>
      <c r="D36" s="94"/>
      <c r="E36" s="94"/>
      <c r="F36" s="78"/>
      <c r="I36" s="87"/>
    </row>
    <row r="37" spans="1:9" s="64" customFormat="1" ht="15.75" customHeight="1">
      <c r="A37" s="93"/>
      <c r="B37" s="93"/>
      <c r="D37" s="95"/>
      <c r="E37" s="95"/>
      <c r="F37" s="238"/>
      <c r="I37" s="87"/>
    </row>
    <row r="38" spans="1:9" s="64" customFormat="1" ht="15.75" customHeight="1">
      <c r="A38" s="93"/>
      <c r="B38" s="93"/>
      <c r="C38" s="93"/>
      <c r="D38" s="94"/>
      <c r="E38" s="94"/>
      <c r="F38" s="78"/>
      <c r="I38" s="87"/>
    </row>
    <row r="39" spans="1:9" s="64" customFormat="1" ht="15.75" customHeight="1">
      <c r="A39" s="93"/>
      <c r="B39" s="93"/>
      <c r="C39" s="93"/>
      <c r="D39" s="94"/>
      <c r="E39" s="94"/>
      <c r="F39" s="78"/>
      <c r="I39" s="87"/>
    </row>
    <row r="40" spans="1:9" s="64" customFormat="1" ht="15.75" customHeight="1">
      <c r="A40" s="93"/>
      <c r="B40" s="93"/>
      <c r="C40" s="93"/>
      <c r="D40" s="94"/>
      <c r="E40" s="94"/>
      <c r="F40" s="78"/>
      <c r="I40" s="107"/>
    </row>
    <row r="41" spans="1:9" s="64" customFormat="1" ht="15.75" customHeight="1">
      <c r="A41" s="93"/>
      <c r="B41" s="93"/>
      <c r="C41" s="93"/>
      <c r="D41" s="94"/>
      <c r="E41" s="94"/>
      <c r="F41" s="78"/>
      <c r="H41" s="232"/>
      <c r="I41" s="87"/>
    </row>
    <row r="42" spans="1:9" s="64" customFormat="1" ht="15.75" customHeight="1">
      <c r="A42" s="93"/>
      <c r="B42" s="93"/>
      <c r="C42" s="93"/>
      <c r="D42" s="93"/>
      <c r="E42" s="93"/>
      <c r="F42" s="239"/>
      <c r="I42" s="87"/>
    </row>
    <row r="43" spans="1:6" ht="12.75">
      <c r="A43" s="96"/>
      <c r="B43" s="96"/>
      <c r="C43" s="96"/>
      <c r="D43" s="39"/>
      <c r="E43" s="39"/>
      <c r="F43" s="86"/>
    </row>
  </sheetData>
  <sheetProtection/>
  <mergeCells count="27">
    <mergeCell ref="A5:F5"/>
    <mergeCell ref="C26:D26"/>
    <mergeCell ref="B28:D28"/>
    <mergeCell ref="B29:D29"/>
    <mergeCell ref="B22:D22"/>
    <mergeCell ref="C23:D23"/>
    <mergeCell ref="C24:D24"/>
    <mergeCell ref="C25:D25"/>
    <mergeCell ref="B17:D17"/>
    <mergeCell ref="B20:D20"/>
    <mergeCell ref="B21:D21"/>
    <mergeCell ref="B32:D32"/>
    <mergeCell ref="B31:D31"/>
    <mergeCell ref="B13:D13"/>
    <mergeCell ref="C14:D14"/>
    <mergeCell ref="C15:D15"/>
    <mergeCell ref="B16:D16"/>
    <mergeCell ref="A4:F4"/>
    <mergeCell ref="B27:D27"/>
    <mergeCell ref="B7:D8"/>
    <mergeCell ref="A7:A8"/>
    <mergeCell ref="B18:D18"/>
    <mergeCell ref="B19:D19"/>
    <mergeCell ref="B9:D9"/>
    <mergeCell ref="B10:D10"/>
    <mergeCell ref="B11:D11"/>
    <mergeCell ref="B12:D12"/>
  </mergeCells>
  <printOptions horizontalCentered="1" verticalCentered="1"/>
  <pageMargins left="0" right="0" top="0" bottom="0" header="0.5118110236220472" footer="0.5118110236220472"/>
  <pageSetup horizontalDpi="300" verticalDpi="300" orientation="portrait" scale="98" r:id="rId1"/>
  <rowBreaks count="1" manualBreakCount="1">
    <brk id="32" max="25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9">
      <selection activeCell="F16" sqref="F16:F17"/>
    </sheetView>
  </sheetViews>
  <sheetFormatPr defaultColWidth="9.140625" defaultRowHeight="12.75"/>
  <cols>
    <col min="1" max="2" width="3.7109375" style="57" customWidth="1"/>
    <col min="3" max="3" width="3.57421875" style="57" customWidth="1"/>
    <col min="4" max="4" width="44.421875" style="24" customWidth="1"/>
    <col min="5" max="6" width="15.421875" style="58" customWidth="1"/>
    <col min="7" max="7" width="1.421875" style="24" customWidth="1"/>
    <col min="8" max="8" width="9.140625" style="24" customWidth="1"/>
    <col min="9" max="9" width="12.57421875" style="24" customWidth="1"/>
    <col min="10" max="11" width="11.140625" style="24" bestFit="1" customWidth="1"/>
    <col min="12" max="16384" width="9.140625" style="24" customWidth="1"/>
  </cols>
  <sheetData>
    <row r="2" spans="1:6" s="98" customFormat="1" ht="18">
      <c r="A2" s="59"/>
      <c r="B2" s="199" t="str">
        <f>Aktivet!A2</f>
        <v>Shoqeria '' ELIRA ''  NIPTI J63423410S</v>
      </c>
      <c r="C2" s="60"/>
      <c r="D2" s="61"/>
      <c r="E2" s="62"/>
      <c r="F2" s="63" t="s">
        <v>180</v>
      </c>
    </row>
    <row r="3" spans="1:6" s="98" customFormat="1" ht="7.5" customHeight="1">
      <c r="A3" s="59"/>
      <c r="B3" s="59"/>
      <c r="C3" s="60"/>
      <c r="D3" s="61"/>
      <c r="E3" s="100"/>
      <c r="F3" s="101"/>
    </row>
    <row r="4" spans="1:6" s="98" customFormat="1" ht="8.25" customHeight="1">
      <c r="A4" s="59"/>
      <c r="B4" s="59"/>
      <c r="C4" s="60"/>
      <c r="D4" s="61"/>
      <c r="E4" s="102"/>
      <c r="F4" s="99"/>
    </row>
    <row r="5" spans="1:6" s="98" customFormat="1" ht="18" customHeight="1">
      <c r="A5" s="471" t="s">
        <v>480</v>
      </c>
      <c r="B5" s="471"/>
      <c r="C5" s="471"/>
      <c r="D5" s="471"/>
      <c r="E5" s="471"/>
      <c r="F5" s="471"/>
    </row>
    <row r="6" ht="6.75" customHeight="1"/>
    <row r="7" spans="1:6" s="98" customFormat="1" ht="15.75" customHeight="1">
      <c r="A7" s="493" t="s">
        <v>10</v>
      </c>
      <c r="B7" s="469" t="s">
        <v>162</v>
      </c>
      <c r="C7" s="469"/>
      <c r="D7" s="469"/>
      <c r="E7" s="241" t="s">
        <v>146</v>
      </c>
      <c r="F7" s="241" t="s">
        <v>146</v>
      </c>
    </row>
    <row r="8" spans="1:6" s="98" customFormat="1" ht="15.75" customHeight="1">
      <c r="A8" s="493"/>
      <c r="B8" s="469"/>
      <c r="C8" s="469"/>
      <c r="D8" s="469"/>
      <c r="E8" s="241" t="s">
        <v>147</v>
      </c>
      <c r="F8" s="241" t="s">
        <v>149</v>
      </c>
    </row>
    <row r="9" spans="1:6" s="98" customFormat="1" ht="24.75" customHeight="1">
      <c r="A9" s="103"/>
      <c r="B9" s="97" t="s">
        <v>163</v>
      </c>
      <c r="C9" s="97"/>
      <c r="D9" s="97"/>
      <c r="E9" s="104"/>
      <c r="F9" s="104"/>
    </row>
    <row r="10" spans="1:9" s="98" customFormat="1" ht="19.5" customHeight="1">
      <c r="A10" s="103"/>
      <c r="B10" s="97"/>
      <c r="C10" s="242" t="s">
        <v>148</v>
      </c>
      <c r="D10" s="242"/>
      <c r="E10" s="124">
        <f>SUM(E11:E15)</f>
        <v>5051335.416666667</v>
      </c>
      <c r="F10" s="104">
        <v>4960165.4</v>
      </c>
      <c r="I10" s="99"/>
    </row>
    <row r="11" spans="1:6" s="98" customFormat="1" ht="19.5" customHeight="1">
      <c r="A11" s="103"/>
      <c r="B11" s="97"/>
      <c r="C11" s="242" t="s">
        <v>164</v>
      </c>
      <c r="D11" s="242"/>
      <c r="E11" s="104"/>
      <c r="F11" s="104"/>
    </row>
    <row r="12" spans="1:9" s="98" customFormat="1" ht="19.5" customHeight="1">
      <c r="A12" s="103"/>
      <c r="B12" s="97"/>
      <c r="C12" s="97"/>
      <c r="D12" s="243" t="s">
        <v>165</v>
      </c>
      <c r="E12" s="104">
        <f>-'[5]bilanci'!$L$70</f>
        <v>5051335.416666667</v>
      </c>
      <c r="F12" s="104">
        <v>4960165.4</v>
      </c>
      <c r="I12" s="99"/>
    </row>
    <row r="13" spans="1:9" s="98" customFormat="1" ht="19.5" customHeight="1">
      <c r="A13" s="103"/>
      <c r="B13" s="97"/>
      <c r="C13" s="97"/>
      <c r="D13" s="243" t="s">
        <v>166</v>
      </c>
      <c r="E13" s="104"/>
      <c r="F13" s="104"/>
      <c r="I13" s="99"/>
    </row>
    <row r="14" spans="1:9" s="98" customFormat="1" ht="19.5" customHeight="1">
      <c r="A14" s="103"/>
      <c r="B14" s="97"/>
      <c r="C14" s="97"/>
      <c r="D14" s="243" t="s">
        <v>167</v>
      </c>
      <c r="E14" s="104"/>
      <c r="F14" s="104"/>
      <c r="I14" s="99"/>
    </row>
    <row r="15" spans="1:9" s="98" customFormat="1" ht="19.5" customHeight="1">
      <c r="A15" s="103"/>
      <c r="B15" s="97"/>
      <c r="C15" s="97"/>
      <c r="D15" s="243" t="s">
        <v>168</v>
      </c>
      <c r="E15" s="104"/>
      <c r="F15" s="104"/>
      <c r="I15" s="99"/>
    </row>
    <row r="16" spans="1:11" s="105" customFormat="1" ht="19.5" customHeight="1">
      <c r="A16" s="493"/>
      <c r="B16" s="469"/>
      <c r="C16" s="242" t="s">
        <v>169</v>
      </c>
      <c r="D16" s="242"/>
      <c r="E16" s="492">
        <v>8455714</v>
      </c>
      <c r="F16" s="492">
        <v>-105106705.00440001</v>
      </c>
      <c r="I16" s="99"/>
      <c r="J16" s="201"/>
      <c r="K16" s="201"/>
    </row>
    <row r="17" spans="1:11" s="105" customFormat="1" ht="19.5" customHeight="1">
      <c r="A17" s="493"/>
      <c r="B17" s="469"/>
      <c r="C17" s="242" t="s">
        <v>170</v>
      </c>
      <c r="D17" s="242"/>
      <c r="E17" s="492"/>
      <c r="F17" s="492"/>
      <c r="I17" s="99"/>
      <c r="J17" s="201"/>
      <c r="K17" s="201"/>
    </row>
    <row r="18" spans="1:11" s="98" customFormat="1" ht="19.5" customHeight="1">
      <c r="A18" s="103"/>
      <c r="B18" s="97"/>
      <c r="C18" s="242" t="s">
        <v>171</v>
      </c>
      <c r="D18" s="242"/>
      <c r="E18" s="104">
        <f>'Ndihmese Fluksi'!J15</f>
        <v>19882203.2544</v>
      </c>
      <c r="F18" s="104">
        <v>-23673565.200000003</v>
      </c>
      <c r="I18" s="99"/>
      <c r="K18" s="99"/>
    </row>
    <row r="19" spans="1:11" s="98" customFormat="1" ht="19.5" customHeight="1">
      <c r="A19" s="493"/>
      <c r="B19" s="469"/>
      <c r="C19" s="242" t="s">
        <v>172</v>
      </c>
      <c r="D19" s="242"/>
      <c r="E19" s="492">
        <f>'Ndihmese Fluksi'!J23</f>
        <v>-29671748.607039228</v>
      </c>
      <c r="F19" s="492">
        <v>81690940.2592</v>
      </c>
      <c r="I19" s="99"/>
      <c r="K19" s="99"/>
    </row>
    <row r="20" spans="1:10" s="98" customFormat="1" ht="19.5" customHeight="1">
      <c r="A20" s="493"/>
      <c r="B20" s="469"/>
      <c r="C20" s="242" t="s">
        <v>173</v>
      </c>
      <c r="D20" s="242"/>
      <c r="E20" s="492"/>
      <c r="F20" s="492"/>
      <c r="I20" s="99"/>
      <c r="J20" s="99"/>
    </row>
    <row r="21" spans="1:10" s="98" customFormat="1" ht="19.5" customHeight="1">
      <c r="A21" s="103"/>
      <c r="B21" s="97"/>
      <c r="C21" s="242" t="s">
        <v>174</v>
      </c>
      <c r="D21" s="242"/>
      <c r="E21" s="124">
        <f>SUM(E11:E20)</f>
        <v>3717504.06402744</v>
      </c>
      <c r="F21" s="124">
        <v>-42129164.545200005</v>
      </c>
      <c r="I21" s="99"/>
      <c r="J21" s="99"/>
    </row>
    <row r="22" spans="1:10" s="98" customFormat="1" ht="19.5" customHeight="1">
      <c r="A22" s="103"/>
      <c r="B22" s="97"/>
      <c r="C22" s="242" t="s">
        <v>86</v>
      </c>
      <c r="D22" s="242"/>
      <c r="E22" s="104"/>
      <c r="F22" s="104"/>
      <c r="I22" s="99"/>
      <c r="J22" s="99"/>
    </row>
    <row r="23" spans="1:9" s="98" customFormat="1" ht="19.5" customHeight="1">
      <c r="A23" s="103"/>
      <c r="B23" s="97"/>
      <c r="C23" s="242" t="s">
        <v>87</v>
      </c>
      <c r="D23" s="242"/>
      <c r="E23" s="104">
        <v>-1979049</v>
      </c>
      <c r="F23" s="104">
        <v>-1896000</v>
      </c>
      <c r="I23" s="99"/>
    </row>
    <row r="24" spans="1:9" s="98" customFormat="1" ht="19.5" customHeight="1">
      <c r="A24" s="103"/>
      <c r="B24" s="97"/>
      <c r="C24" s="244" t="s">
        <v>175</v>
      </c>
      <c r="D24" s="242"/>
      <c r="E24" s="124">
        <f>SUM(E23)</f>
        <v>-1979049</v>
      </c>
      <c r="F24" s="124">
        <v>-1896000</v>
      </c>
      <c r="I24" s="99"/>
    </row>
    <row r="25" spans="1:9" s="98" customFormat="1" ht="24.75" customHeight="1">
      <c r="A25" s="103"/>
      <c r="B25" s="97" t="s">
        <v>88</v>
      </c>
      <c r="C25" s="97"/>
      <c r="D25" s="242"/>
      <c r="E25" s="104"/>
      <c r="F25" s="104"/>
      <c r="I25" s="99"/>
    </row>
    <row r="26" spans="1:10" s="98" customFormat="1" ht="19.5" customHeight="1">
      <c r="A26" s="103"/>
      <c r="B26" s="97"/>
      <c r="C26" s="242" t="s">
        <v>176</v>
      </c>
      <c r="D26" s="242"/>
      <c r="E26" s="104"/>
      <c r="F26" s="104"/>
      <c r="I26" s="99"/>
      <c r="J26" s="99"/>
    </row>
    <row r="27" spans="1:9" s="98" customFormat="1" ht="19.5" customHeight="1">
      <c r="A27" s="103"/>
      <c r="B27" s="97"/>
      <c r="C27" s="242" t="s">
        <v>89</v>
      </c>
      <c r="D27" s="242"/>
      <c r="E27" s="104">
        <f>-amortizim!E18</f>
        <v>-1087241</v>
      </c>
      <c r="F27" s="104">
        <v>-402578</v>
      </c>
      <c r="I27" s="99"/>
    </row>
    <row r="28" spans="1:9" s="98" customFormat="1" ht="19.5" customHeight="1">
      <c r="A28" s="103"/>
      <c r="B28" s="245"/>
      <c r="C28" s="242" t="s">
        <v>90</v>
      </c>
      <c r="D28" s="242"/>
      <c r="E28" s="104">
        <f>amortizim!D18</f>
        <v>1994760</v>
      </c>
      <c r="F28" s="104"/>
      <c r="I28" s="99"/>
    </row>
    <row r="29" spans="1:9" s="98" customFormat="1" ht="19.5" customHeight="1">
      <c r="A29" s="103"/>
      <c r="B29" s="103"/>
      <c r="C29" s="242" t="s">
        <v>91</v>
      </c>
      <c r="D29" s="242"/>
      <c r="E29" s="104"/>
      <c r="F29" s="104"/>
      <c r="I29" s="99"/>
    </row>
    <row r="30" spans="1:9" s="98" customFormat="1" ht="19.5" customHeight="1">
      <c r="A30" s="103"/>
      <c r="B30" s="103"/>
      <c r="C30" s="242" t="s">
        <v>92</v>
      </c>
      <c r="D30" s="242"/>
      <c r="E30" s="104"/>
      <c r="F30" s="104"/>
      <c r="I30" s="99"/>
    </row>
    <row r="31" spans="1:9" s="98" customFormat="1" ht="19.5" customHeight="1">
      <c r="A31" s="103"/>
      <c r="B31" s="103"/>
      <c r="C31" s="244" t="s">
        <v>93</v>
      </c>
      <c r="D31" s="242"/>
      <c r="E31" s="124">
        <f>SUM(E27:E30)</f>
        <v>907519</v>
      </c>
      <c r="F31" s="124">
        <v>-402578</v>
      </c>
      <c r="I31" s="99"/>
    </row>
    <row r="32" spans="1:9" s="98" customFormat="1" ht="24.75" customHeight="1">
      <c r="A32" s="103"/>
      <c r="B32" s="97" t="s">
        <v>94</v>
      </c>
      <c r="C32" s="103"/>
      <c r="D32" s="242"/>
      <c r="E32" s="124"/>
      <c r="F32" s="104"/>
      <c r="I32" s="99"/>
    </row>
    <row r="33" spans="1:9" s="98" customFormat="1" ht="19.5" customHeight="1">
      <c r="A33" s="103"/>
      <c r="B33" s="103"/>
      <c r="C33" s="242" t="s">
        <v>101</v>
      </c>
      <c r="D33" s="242"/>
      <c r="E33" s="104"/>
      <c r="F33" s="104"/>
      <c r="I33" s="99"/>
    </row>
    <row r="34" spans="1:9" s="98" customFormat="1" ht="19.5" customHeight="1">
      <c r="A34" s="103"/>
      <c r="B34" s="103"/>
      <c r="C34" s="242" t="s">
        <v>95</v>
      </c>
      <c r="D34" s="242"/>
      <c r="E34" s="104"/>
      <c r="F34" s="104"/>
      <c r="I34" s="99"/>
    </row>
    <row r="35" spans="1:9" s="98" customFormat="1" ht="19.5" customHeight="1">
      <c r="A35" s="103"/>
      <c r="B35" s="103"/>
      <c r="C35" s="242" t="s">
        <v>96</v>
      </c>
      <c r="D35" s="242"/>
      <c r="E35" s="104"/>
      <c r="F35" s="104"/>
      <c r="I35" s="99"/>
    </row>
    <row r="36" spans="1:9" s="98" customFormat="1" ht="19.5" customHeight="1">
      <c r="A36" s="103"/>
      <c r="B36" s="103"/>
      <c r="C36" s="242" t="s">
        <v>97</v>
      </c>
      <c r="D36" s="242"/>
      <c r="E36" s="104"/>
      <c r="F36" s="104"/>
      <c r="I36" s="99"/>
    </row>
    <row r="37" spans="1:9" s="98" customFormat="1" ht="19.5" customHeight="1">
      <c r="A37" s="103"/>
      <c r="B37" s="103"/>
      <c r="C37" s="244" t="s">
        <v>177</v>
      </c>
      <c r="D37" s="242"/>
      <c r="E37" s="124"/>
      <c r="F37" s="104"/>
      <c r="I37" s="99"/>
    </row>
    <row r="38" spans="1:9" ht="25.5" customHeight="1">
      <c r="A38" s="106"/>
      <c r="B38" s="97" t="s">
        <v>98</v>
      </c>
      <c r="C38" s="106"/>
      <c r="D38" s="160"/>
      <c r="E38" s="240">
        <f>E31+E24+E21</f>
        <v>2645974.06402744</v>
      </c>
      <c r="F38" s="240">
        <v>-39467577.14520001</v>
      </c>
      <c r="I38" s="58"/>
    </row>
    <row r="39" spans="1:9" ht="25.5" customHeight="1">
      <c r="A39" s="106"/>
      <c r="B39" s="97" t="s">
        <v>99</v>
      </c>
      <c r="C39" s="106"/>
      <c r="D39" s="160"/>
      <c r="E39" s="240">
        <f>Aktivet!G9</f>
        <v>90783.91000002623</v>
      </c>
      <c r="F39" s="240">
        <v>12134413</v>
      </c>
      <c r="I39" s="58"/>
    </row>
    <row r="40" spans="1:6" ht="25.5" customHeight="1">
      <c r="A40" s="106"/>
      <c r="B40" s="97" t="s">
        <v>100</v>
      </c>
      <c r="C40" s="106"/>
      <c r="D40" s="160"/>
      <c r="E40" s="240">
        <f>SUM(E38:E39)</f>
        <v>2736757.974027466</v>
      </c>
      <c r="F40" s="240">
        <v>90783.91000002623</v>
      </c>
    </row>
    <row r="42" ht="12.75">
      <c r="F42" s="117"/>
    </row>
    <row r="43" ht="12.75">
      <c r="I43" s="58"/>
    </row>
    <row r="44" ht="12.75">
      <c r="I44" s="58"/>
    </row>
    <row r="45" ht="12.75">
      <c r="I45" s="58"/>
    </row>
  </sheetData>
  <sheetProtection/>
  <mergeCells count="11">
    <mergeCell ref="B16:B17"/>
    <mergeCell ref="F19:F20"/>
    <mergeCell ref="B19:B20"/>
    <mergeCell ref="A19:A20"/>
    <mergeCell ref="E19:E20"/>
    <mergeCell ref="A5:F5"/>
    <mergeCell ref="B7:D8"/>
    <mergeCell ref="A7:A8"/>
    <mergeCell ref="E16:E17"/>
    <mergeCell ref="F16:F17"/>
    <mergeCell ref="A16:A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3.28125" style="31" customWidth="1"/>
    <col min="2" max="2" width="35.28125" style="31" customWidth="1"/>
    <col min="3" max="3" width="18.7109375" style="31" customWidth="1"/>
    <col min="4" max="4" width="11.421875" style="116" customWidth="1"/>
    <col min="5" max="5" width="11.00390625" style="116" customWidth="1"/>
    <col min="6" max="6" width="11.28125" style="116" customWidth="1"/>
    <col min="7" max="7" width="12.421875" style="116" customWidth="1"/>
    <col min="8" max="8" width="12.57421875" style="116" customWidth="1"/>
    <col min="9" max="9" width="12.421875" style="116" customWidth="1"/>
    <col min="10" max="10" width="14.8515625" style="116" customWidth="1"/>
    <col min="11" max="12" width="9.140625" style="31" customWidth="1"/>
    <col min="13" max="13" width="9.421875" style="31" bestFit="1" customWidth="1"/>
    <col min="14" max="16384" width="9.140625" style="31" customWidth="1"/>
  </cols>
  <sheetData>
    <row r="2" ht="15.75">
      <c r="B2" s="199" t="str">
        <f>'[8]Aktivet'!A2</f>
        <v>Shoqeria '' ELIRA ''  NIPTI J63423410S</v>
      </c>
    </row>
    <row r="3" ht="15">
      <c r="C3" s="119" t="s">
        <v>479</v>
      </c>
    </row>
    <row r="4" ht="6.75" customHeight="1"/>
    <row r="5" spans="1:10" ht="13.5" customHeight="1">
      <c r="A5" s="494" t="s">
        <v>10</v>
      </c>
      <c r="B5" s="494" t="s">
        <v>181</v>
      </c>
      <c r="C5" s="112"/>
      <c r="D5" s="319"/>
      <c r="E5" s="319"/>
      <c r="F5" s="319"/>
      <c r="G5" s="319"/>
      <c r="H5" s="320" t="s">
        <v>182</v>
      </c>
      <c r="I5" s="320" t="s">
        <v>182</v>
      </c>
      <c r="J5" s="319" t="s">
        <v>183</v>
      </c>
    </row>
    <row r="6" spans="1:10" ht="13.5" customHeight="1">
      <c r="A6" s="494"/>
      <c r="B6" s="494"/>
      <c r="C6" s="112"/>
      <c r="D6" s="319"/>
      <c r="E6" s="319"/>
      <c r="F6" s="319"/>
      <c r="G6" s="319"/>
      <c r="H6" s="320">
        <v>1.3000925925925926</v>
      </c>
      <c r="I6" s="320" t="s">
        <v>184</v>
      </c>
      <c r="J6" s="319" t="s">
        <v>185</v>
      </c>
    </row>
    <row r="7" spans="1:10" ht="12">
      <c r="A7" s="108">
        <v>1</v>
      </c>
      <c r="B7" s="109" t="s">
        <v>37</v>
      </c>
      <c r="C7" s="109"/>
      <c r="D7" s="110"/>
      <c r="E7" s="110"/>
      <c r="F7" s="110"/>
      <c r="G7" s="110"/>
      <c r="H7" s="110"/>
      <c r="I7" s="110"/>
      <c r="J7" s="110">
        <f>H7-I7</f>
        <v>0</v>
      </c>
    </row>
    <row r="8" spans="1:10" ht="12">
      <c r="A8" s="108">
        <v>2</v>
      </c>
      <c r="B8" s="109" t="s">
        <v>38</v>
      </c>
      <c r="C8" s="109"/>
      <c r="D8" s="110"/>
      <c r="E8" s="110"/>
      <c r="F8" s="110"/>
      <c r="G8" s="110"/>
      <c r="H8" s="110"/>
      <c r="I8" s="110"/>
      <c r="J8" s="110">
        <f>H8-I8</f>
        <v>0</v>
      </c>
    </row>
    <row r="9" spans="1:10" s="114" customFormat="1" ht="27" customHeight="1">
      <c r="A9" s="111"/>
      <c r="B9" s="112" t="s">
        <v>186</v>
      </c>
      <c r="C9" s="112"/>
      <c r="D9" s="319"/>
      <c r="E9" s="319"/>
      <c r="F9" s="319"/>
      <c r="G9" s="319"/>
      <c r="H9" s="113">
        <f>SUM(H7:H8)</f>
        <v>0</v>
      </c>
      <c r="I9" s="113">
        <f>SUM(I7:I8)</f>
        <v>0</v>
      </c>
      <c r="J9" s="113">
        <f>SUM(J7:J8)</f>
        <v>0</v>
      </c>
    </row>
    <row r="10" spans="1:10" ht="12">
      <c r="A10" s="109"/>
      <c r="B10" s="109"/>
      <c r="C10" s="109"/>
      <c r="D10" s="110"/>
      <c r="E10" s="110"/>
      <c r="F10" s="110"/>
      <c r="G10" s="110"/>
      <c r="H10" s="110"/>
      <c r="I10" s="110"/>
      <c r="J10" s="110"/>
    </row>
    <row r="11" spans="1:10" s="114" customFormat="1" ht="13.5" customHeight="1">
      <c r="A11" s="111" t="s">
        <v>10</v>
      </c>
      <c r="B11" s="494" t="s">
        <v>181</v>
      </c>
      <c r="C11" s="494" t="s">
        <v>187</v>
      </c>
      <c r="D11" s="319" t="s">
        <v>182</v>
      </c>
      <c r="E11" s="319" t="s">
        <v>182</v>
      </c>
      <c r="F11" s="319" t="s">
        <v>188</v>
      </c>
      <c r="G11" s="319" t="s">
        <v>188</v>
      </c>
      <c r="H11" s="319" t="s">
        <v>189</v>
      </c>
      <c r="I11" s="319" t="s">
        <v>190</v>
      </c>
      <c r="J11" s="319" t="s">
        <v>183</v>
      </c>
    </row>
    <row r="12" spans="1:10" s="114" customFormat="1" ht="13.5" customHeight="1">
      <c r="A12" s="111"/>
      <c r="B12" s="494"/>
      <c r="C12" s="494"/>
      <c r="D12" s="320"/>
      <c r="E12" s="320"/>
      <c r="F12" s="320"/>
      <c r="G12" s="320"/>
      <c r="H12" s="319"/>
      <c r="I12" s="319"/>
      <c r="J12" s="319" t="s">
        <v>185</v>
      </c>
    </row>
    <row r="13" spans="1:10" s="114" customFormat="1" ht="13.5" customHeight="1">
      <c r="A13" s="111"/>
      <c r="B13" s="112" t="s">
        <v>213</v>
      </c>
      <c r="C13" s="112"/>
      <c r="D13" s="320"/>
      <c r="E13" s="320"/>
      <c r="F13" s="320"/>
      <c r="G13" s="320"/>
      <c r="H13" s="319">
        <v>0</v>
      </c>
      <c r="I13" s="319"/>
      <c r="J13" s="110">
        <f>Aktivet!G9</f>
        <v>90783.91000002623</v>
      </c>
    </row>
    <row r="14" spans="1:10" s="114" customFormat="1" ht="13.5" customHeight="1">
      <c r="A14" s="108">
        <v>1</v>
      </c>
      <c r="B14" s="245" t="s">
        <v>152</v>
      </c>
      <c r="C14" s="115" t="s">
        <v>191</v>
      </c>
      <c r="D14" s="120">
        <f>Aktivet!F13</f>
        <v>182071182.42037565</v>
      </c>
      <c r="E14" s="120">
        <f>Aktivet!G13</f>
        <v>174591384.0044</v>
      </c>
      <c r="F14" s="110">
        <f>D14-E14</f>
        <v>7479798.41597563</v>
      </c>
      <c r="G14" s="110">
        <f>E14-D14</f>
        <v>-7479798.41597563</v>
      </c>
      <c r="H14" s="319"/>
      <c r="I14" s="319">
        <f>G14</f>
        <v>-7479798.41597563</v>
      </c>
      <c r="J14" s="110">
        <f>G14</f>
        <v>-7479798.41597563</v>
      </c>
    </row>
    <row r="15" spans="1:10" s="114" customFormat="1" ht="13.5" customHeight="1">
      <c r="A15" s="108">
        <v>2</v>
      </c>
      <c r="B15" s="245" t="s">
        <v>19</v>
      </c>
      <c r="C15" s="115" t="s">
        <v>191</v>
      </c>
      <c r="D15" s="120">
        <f>Aktivet!F21</f>
        <v>17822226.945600003</v>
      </c>
      <c r="E15" s="120">
        <f>Aktivet!G21</f>
        <v>37704430.2</v>
      </c>
      <c r="F15" s="110">
        <f>D15-E15</f>
        <v>-19882203.2544</v>
      </c>
      <c r="G15" s="110">
        <f>E15-D15</f>
        <v>19882203.2544</v>
      </c>
      <c r="H15" s="319">
        <f>F15</f>
        <v>-19882203.2544</v>
      </c>
      <c r="I15" s="319"/>
      <c r="J15" s="110">
        <f>G15</f>
        <v>19882203.2544</v>
      </c>
    </row>
    <row r="16" spans="1:10" ht="12.75">
      <c r="A16" s="108">
        <v>3</v>
      </c>
      <c r="B16" s="245" t="s">
        <v>27</v>
      </c>
      <c r="C16" s="115" t="s">
        <v>191</v>
      </c>
      <c r="D16" s="120">
        <f>Aktivet!F34-'[5]bilanci'!$F$20+'[5]bilanci'!$O$20</f>
        <v>21087966.583333336</v>
      </c>
      <c r="E16" s="120">
        <f>Aktivet!G34</f>
        <v>25241659.599999998</v>
      </c>
      <c r="F16" s="110">
        <v>-13665</v>
      </c>
      <c r="G16" s="110">
        <f aca="true" t="shared" si="0" ref="G16:G21">E16-D16</f>
        <v>4153693.016666662</v>
      </c>
      <c r="H16" s="110"/>
      <c r="I16" s="110">
        <v>0</v>
      </c>
      <c r="J16" s="110">
        <f>-F16</f>
        <v>13665</v>
      </c>
    </row>
    <row r="17" spans="1:10" ht="12">
      <c r="A17" s="108">
        <v>4</v>
      </c>
      <c r="B17" s="118" t="s">
        <v>192</v>
      </c>
      <c r="C17" s="115" t="s">
        <v>193</v>
      </c>
      <c r="D17" s="200"/>
      <c r="E17" s="200"/>
      <c r="F17" s="110">
        <f>'[5]bilanci'!$L$29</f>
        <v>4153693.416666667</v>
      </c>
      <c r="G17" s="110">
        <f t="shared" si="0"/>
        <v>0</v>
      </c>
      <c r="H17" s="110">
        <f>G17</f>
        <v>0</v>
      </c>
      <c r="I17" s="110"/>
      <c r="J17" s="110">
        <f>F17</f>
        <v>4153693.416666667</v>
      </c>
    </row>
    <row r="18" spans="1:10" ht="12.75">
      <c r="A18" s="108">
        <v>5</v>
      </c>
      <c r="B18" s="245" t="s">
        <v>28</v>
      </c>
      <c r="C18" s="115" t="s">
        <v>191</v>
      </c>
      <c r="D18" s="200"/>
      <c r="E18" s="200"/>
      <c r="F18" s="110"/>
      <c r="G18" s="110">
        <f t="shared" si="0"/>
        <v>0</v>
      </c>
      <c r="H18" s="110"/>
      <c r="I18" s="110"/>
      <c r="J18" s="110">
        <f>H18-I18</f>
        <v>0</v>
      </c>
    </row>
    <row r="19" spans="1:10" ht="12.75">
      <c r="A19" s="108">
        <v>6</v>
      </c>
      <c r="B19" s="245" t="s">
        <v>29</v>
      </c>
      <c r="C19" s="115" t="s">
        <v>191</v>
      </c>
      <c r="D19" s="120"/>
      <c r="E19" s="120"/>
      <c r="F19" s="110">
        <f aca="true" t="shared" si="1" ref="F19:F26">D19-E19</f>
        <v>0</v>
      </c>
      <c r="G19" s="110">
        <f t="shared" si="0"/>
        <v>0</v>
      </c>
      <c r="H19" s="110"/>
      <c r="I19" s="110"/>
      <c r="J19" s="110">
        <f>H19-I19</f>
        <v>0</v>
      </c>
    </row>
    <row r="20" spans="1:10" ht="12.75">
      <c r="A20" s="108">
        <v>7</v>
      </c>
      <c r="B20" s="245" t="s">
        <v>30</v>
      </c>
      <c r="C20" s="115" t="s">
        <v>191</v>
      </c>
      <c r="D20" s="120">
        <v>0</v>
      </c>
      <c r="E20" s="120">
        <v>0</v>
      </c>
      <c r="F20" s="110">
        <f t="shared" si="1"/>
        <v>0</v>
      </c>
      <c r="G20" s="110">
        <f t="shared" si="0"/>
        <v>0</v>
      </c>
      <c r="H20" s="110">
        <f>F20</f>
        <v>0</v>
      </c>
      <c r="I20" s="110"/>
      <c r="J20" s="110">
        <f>H20-I20</f>
        <v>0</v>
      </c>
    </row>
    <row r="21" spans="1:13" ht="12.75">
      <c r="A21" s="108">
        <v>8</v>
      </c>
      <c r="B21" s="245" t="s">
        <v>31</v>
      </c>
      <c r="C21" s="115" t="s">
        <v>193</v>
      </c>
      <c r="D21" s="120"/>
      <c r="E21" s="120"/>
      <c r="F21" s="110">
        <f t="shared" si="1"/>
        <v>0</v>
      </c>
      <c r="G21" s="110">
        <f t="shared" si="0"/>
        <v>0</v>
      </c>
      <c r="H21" s="110"/>
      <c r="I21" s="110"/>
      <c r="J21" s="110">
        <f>H21-I21</f>
        <v>0</v>
      </c>
      <c r="M21" s="116" t="e">
        <f>'[8]Aktivet'!#REF!</f>
        <v>#REF!</v>
      </c>
    </row>
    <row r="22" spans="1:13" ht="12.75">
      <c r="A22" s="108"/>
      <c r="B22" s="245" t="s">
        <v>212</v>
      </c>
      <c r="C22" s="115"/>
      <c r="D22" s="120"/>
      <c r="E22" s="120"/>
      <c r="F22" s="110">
        <f t="shared" si="1"/>
        <v>0</v>
      </c>
      <c r="G22" s="110">
        <f>E22-D22</f>
        <v>0</v>
      </c>
      <c r="H22" s="110"/>
      <c r="I22" s="110"/>
      <c r="J22" s="110">
        <f>H22-I22</f>
        <v>0</v>
      </c>
      <c r="M22" s="116">
        <f>-'[8]Fluksi'!E23</f>
        <v>1896000</v>
      </c>
    </row>
    <row r="23" spans="1:13" ht="12.75">
      <c r="A23" s="108">
        <v>9</v>
      </c>
      <c r="B23" s="245" t="s">
        <v>196</v>
      </c>
      <c r="C23" s="115" t="s">
        <v>193</v>
      </c>
      <c r="D23" s="120">
        <f>Pasivet!F13</f>
        <v>118708283.65216078</v>
      </c>
      <c r="E23" s="120">
        <f>Pasivet!G8</f>
        <v>148380032.2592</v>
      </c>
      <c r="F23" s="110">
        <f t="shared" si="1"/>
        <v>-29671748.607039228</v>
      </c>
      <c r="G23" s="110">
        <f>E23-D23</f>
        <v>29671748.607039228</v>
      </c>
      <c r="H23" s="110">
        <f>G23</f>
        <v>29671748.607039228</v>
      </c>
      <c r="I23" s="110"/>
      <c r="J23" s="110">
        <f>F23</f>
        <v>-29671748.607039228</v>
      </c>
      <c r="M23" s="116">
        <f>'[8]Rezultati '!F29</f>
        <v>1138882.9000000001</v>
      </c>
    </row>
    <row r="24" spans="1:13" ht="12.75">
      <c r="A24" s="108">
        <v>10</v>
      </c>
      <c r="B24" s="245" t="s">
        <v>195</v>
      </c>
      <c r="C24" s="115" t="s">
        <v>193</v>
      </c>
      <c r="D24" s="120">
        <f>Pasivet!F26</f>
        <v>5386669.373333333</v>
      </c>
      <c r="E24" s="120">
        <f>Pasivet!G26</f>
        <v>7812438</v>
      </c>
      <c r="F24" s="110">
        <f t="shared" si="1"/>
        <v>-2425768.626666667</v>
      </c>
      <c r="G24" s="110">
        <f>E24-D24</f>
        <v>2425768.626666667</v>
      </c>
      <c r="H24" s="110">
        <f>G24</f>
        <v>2425768.626666667</v>
      </c>
      <c r="I24" s="110"/>
      <c r="J24" s="110">
        <f>F24</f>
        <v>-2425768.626666667</v>
      </c>
      <c r="M24" s="116" t="e">
        <f>M21+M22-M23</f>
        <v>#REF!</v>
      </c>
    </row>
    <row r="25" spans="1:10" ht="12.75">
      <c r="A25" s="108"/>
      <c r="B25" s="245" t="s">
        <v>212</v>
      </c>
      <c r="C25" s="115"/>
      <c r="D25" s="120">
        <f>Pasivet!F44</f>
        <v>14391570.067163568</v>
      </c>
      <c r="E25" s="120">
        <f>Pasivet!G44</f>
        <v>24350498.93578003</v>
      </c>
      <c r="F25" s="110">
        <f t="shared" si="1"/>
        <v>-9958928.868616462</v>
      </c>
      <c r="G25" s="110">
        <f>E25-D25</f>
        <v>9958928.868616462</v>
      </c>
      <c r="H25" s="110">
        <f>G25</f>
        <v>9958928.868616462</v>
      </c>
      <c r="I25" s="110"/>
      <c r="J25" s="110">
        <f>F25</f>
        <v>-9958928.868616462</v>
      </c>
    </row>
    <row r="26" spans="1:10" ht="12.75">
      <c r="A26" s="108">
        <v>11</v>
      </c>
      <c r="B26" s="245" t="s">
        <v>197</v>
      </c>
      <c r="C26" s="115" t="s">
        <v>193</v>
      </c>
      <c r="D26" s="120"/>
      <c r="E26" s="120"/>
      <c r="F26" s="110">
        <f t="shared" si="1"/>
        <v>0</v>
      </c>
      <c r="G26" s="110">
        <f>E26-D26</f>
        <v>0</v>
      </c>
      <c r="H26" s="110"/>
      <c r="I26" s="110"/>
      <c r="J26" s="110">
        <f>H26-I26</f>
        <v>0</v>
      </c>
    </row>
    <row r="27" spans="1:10" s="114" customFormat="1" ht="27" customHeight="1">
      <c r="A27" s="111"/>
      <c r="B27" s="111" t="s">
        <v>194</v>
      </c>
      <c r="C27" s="111"/>
      <c r="D27" s="121">
        <f>SUM(D14:D26)</f>
        <v>359467899.0419667</v>
      </c>
      <c r="E27" s="121">
        <f aca="true" t="shared" si="2" ref="E27:J27">SUM(E14:E26)</f>
        <v>418080442.99938005</v>
      </c>
      <c r="F27" s="121">
        <f t="shared" si="2"/>
        <v>-50318822.52408006</v>
      </c>
      <c r="G27" s="121">
        <f t="shared" si="2"/>
        <v>58612543.95741339</v>
      </c>
      <c r="H27" s="121">
        <f t="shared" si="2"/>
        <v>22174242.847922355</v>
      </c>
      <c r="I27" s="121">
        <f t="shared" si="2"/>
        <v>-7479798.41597563</v>
      </c>
      <c r="J27" s="121">
        <f t="shared" si="2"/>
        <v>-25486682.84723132</v>
      </c>
    </row>
  </sheetData>
  <sheetProtection/>
  <mergeCells count="4">
    <mergeCell ref="C11:C12"/>
    <mergeCell ref="A5:A6"/>
    <mergeCell ref="B5:B6"/>
    <mergeCell ref="B11:B12"/>
  </mergeCells>
  <printOptions horizontalCentered="1"/>
  <pageMargins left="0" right="0" top="1" bottom="1" header="0.5" footer="0.5"/>
  <pageSetup horizontalDpi="600" verticalDpi="600" orientation="landscape" scale="96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25">
      <selection activeCell="M52" sqref="M52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2.75">
      <c r="A1" s="198" t="s">
        <v>661</v>
      </c>
      <c r="B1" s="198" t="s">
        <v>662</v>
      </c>
      <c r="C1" s="198" t="s">
        <v>663</v>
      </c>
      <c r="I1" s="386" t="s">
        <v>659</v>
      </c>
    </row>
    <row r="2" spans="2:9" ht="12.75">
      <c r="B2" s="198" t="s">
        <v>664</v>
      </c>
      <c r="C2" s="198" t="s">
        <v>664</v>
      </c>
      <c r="I2" s="386" t="s">
        <v>660</v>
      </c>
    </row>
    <row r="3" spans="2:11" ht="12.75">
      <c r="B3" s="198"/>
      <c r="C3" s="198"/>
      <c r="I3" s="386"/>
      <c r="K3" s="198" t="s">
        <v>665</v>
      </c>
    </row>
    <row r="4" spans="2:3" ht="12.75">
      <c r="B4" s="198"/>
      <c r="C4" s="198"/>
    </row>
    <row r="5" spans="2:11" ht="12.75">
      <c r="B5" s="21" t="s">
        <v>666</v>
      </c>
      <c r="C5" s="21" t="s">
        <v>666</v>
      </c>
      <c r="H5" s="158"/>
      <c r="I5" s="158"/>
      <c r="J5" s="409" t="s">
        <v>667</v>
      </c>
      <c r="K5" s="409" t="s">
        <v>668</v>
      </c>
    </row>
    <row r="6" spans="2:11" ht="12.75">
      <c r="B6" s="21" t="s">
        <v>669</v>
      </c>
      <c r="C6" s="21" t="s">
        <v>669</v>
      </c>
      <c r="H6" s="158">
        <v>1</v>
      </c>
      <c r="I6" s="409" t="s">
        <v>664</v>
      </c>
      <c r="J6" s="305" t="s">
        <v>666</v>
      </c>
      <c r="K6" s="305"/>
    </row>
    <row r="7" spans="2:11" ht="12.75">
      <c r="B7" s="21" t="s">
        <v>670</v>
      </c>
      <c r="C7" s="21" t="s">
        <v>670</v>
      </c>
      <c r="H7" s="158">
        <v>2</v>
      </c>
      <c r="I7" s="409" t="s">
        <v>664</v>
      </c>
      <c r="J7" s="451" t="s">
        <v>671</v>
      </c>
      <c r="K7" s="158"/>
    </row>
    <row r="8" spans="2:11" ht="12.75">
      <c r="B8" s="21" t="s">
        <v>672</v>
      </c>
      <c r="C8" s="21" t="s">
        <v>672</v>
      </c>
      <c r="H8" s="158">
        <v>3</v>
      </c>
      <c r="I8" s="409" t="s">
        <v>664</v>
      </c>
      <c r="J8" s="451" t="s">
        <v>673</v>
      </c>
      <c r="K8" s="158"/>
    </row>
    <row r="9" spans="2:11" ht="12.75">
      <c r="B9" s="21" t="s">
        <v>674</v>
      </c>
      <c r="C9" s="21" t="s">
        <v>674</v>
      </c>
      <c r="H9" s="158">
        <v>4</v>
      </c>
      <c r="I9" s="409" t="s">
        <v>664</v>
      </c>
      <c r="J9" s="305" t="s">
        <v>672</v>
      </c>
      <c r="K9" s="158"/>
    </row>
    <row r="10" spans="2:11" ht="12.75">
      <c r="B10" s="21" t="s">
        <v>675</v>
      </c>
      <c r="C10" s="21" t="s">
        <v>675</v>
      </c>
      <c r="H10" s="158">
        <v>5</v>
      </c>
      <c r="I10" s="409" t="s">
        <v>664</v>
      </c>
      <c r="J10" s="451" t="s">
        <v>674</v>
      </c>
      <c r="K10" s="158"/>
    </row>
    <row r="11" spans="2:11" ht="12.75">
      <c r="B11" s="21" t="s">
        <v>676</v>
      </c>
      <c r="C11" s="21" t="s">
        <v>676</v>
      </c>
      <c r="H11" s="158">
        <v>6</v>
      </c>
      <c r="I11" s="409" t="s">
        <v>664</v>
      </c>
      <c r="J11" s="305" t="s">
        <v>675</v>
      </c>
      <c r="K11" s="158"/>
    </row>
    <row r="12" spans="2:11" ht="12.75">
      <c r="B12" s="21" t="s">
        <v>677</v>
      </c>
      <c r="C12" s="21" t="s">
        <v>677</v>
      </c>
      <c r="H12" s="158">
        <v>7</v>
      </c>
      <c r="I12" s="409" t="s">
        <v>664</v>
      </c>
      <c r="J12" s="305" t="s">
        <v>678</v>
      </c>
      <c r="K12" s="158"/>
    </row>
    <row r="13" spans="2:11" ht="12.75">
      <c r="B13" s="198" t="s">
        <v>679</v>
      </c>
      <c r="C13" s="198" t="s">
        <v>679</v>
      </c>
      <c r="H13" s="158">
        <v>8</v>
      </c>
      <c r="I13" s="409" t="s">
        <v>664</v>
      </c>
      <c r="J13" s="305" t="s">
        <v>677</v>
      </c>
      <c r="K13" s="212">
        <f>'[6]DHJETOR'!$K$86</f>
        <v>833333</v>
      </c>
    </row>
    <row r="14" spans="2:11" ht="12.75">
      <c r="B14" s="198"/>
      <c r="C14" s="198"/>
      <c r="H14" s="409" t="s">
        <v>11</v>
      </c>
      <c r="I14" s="409"/>
      <c r="J14" s="409" t="s">
        <v>680</v>
      </c>
      <c r="K14" s="409">
        <f>SUM(K6:K13)</f>
        <v>833333</v>
      </c>
    </row>
    <row r="15" spans="2:11" ht="12.75">
      <c r="B15" s="21" t="s">
        <v>681</v>
      </c>
      <c r="C15" s="21" t="s">
        <v>681</v>
      </c>
      <c r="H15" s="158">
        <v>9</v>
      </c>
      <c r="I15" s="409" t="s">
        <v>679</v>
      </c>
      <c r="J15" s="305" t="s">
        <v>682</v>
      </c>
      <c r="K15" s="158"/>
    </row>
    <row r="16" spans="2:11" ht="12.75">
      <c r="B16" s="21" t="s">
        <v>683</v>
      </c>
      <c r="C16" s="21" t="s">
        <v>683</v>
      </c>
      <c r="H16" s="158">
        <v>10</v>
      </c>
      <c r="I16" s="409" t="s">
        <v>679</v>
      </c>
      <c r="J16" s="305" t="s">
        <v>683</v>
      </c>
      <c r="K16" s="461">
        <f>'[5]magazina'!$L$11</f>
        <v>254114555.73</v>
      </c>
    </row>
    <row r="17" spans="2:11" ht="12.75">
      <c r="B17" s="21" t="s">
        <v>684</v>
      </c>
      <c r="C17" s="21" t="s">
        <v>684</v>
      </c>
      <c r="H17" s="158">
        <v>11</v>
      </c>
      <c r="I17" s="409" t="s">
        <v>679</v>
      </c>
      <c r="J17" s="305" t="s">
        <v>684</v>
      </c>
      <c r="K17" s="158"/>
    </row>
    <row r="18" spans="2:11" ht="12.75">
      <c r="B18" s="21"/>
      <c r="C18" s="21"/>
      <c r="H18" s="409" t="s">
        <v>12</v>
      </c>
      <c r="I18" s="409"/>
      <c r="J18" s="409" t="s">
        <v>685</v>
      </c>
      <c r="K18" s="240">
        <f>SUM(K15:K17)</f>
        <v>254114555.73</v>
      </c>
    </row>
    <row r="19" spans="2:11" ht="12.75">
      <c r="B19" s="198" t="s">
        <v>686</v>
      </c>
      <c r="C19" s="198" t="s">
        <v>686</v>
      </c>
      <c r="H19" s="158">
        <v>12</v>
      </c>
      <c r="I19" s="409" t="s">
        <v>686</v>
      </c>
      <c r="J19" s="305" t="s">
        <v>687</v>
      </c>
      <c r="K19" s="158"/>
    </row>
    <row r="20" spans="2:11" ht="12.75">
      <c r="B20" s="21" t="s">
        <v>676</v>
      </c>
      <c r="C20" s="21" t="s">
        <v>676</v>
      </c>
      <c r="H20" s="158">
        <v>13</v>
      </c>
      <c r="I20" s="409" t="s">
        <v>686</v>
      </c>
      <c r="J20" s="409" t="s">
        <v>688</v>
      </c>
      <c r="K20" s="158"/>
    </row>
    <row r="21" spans="2:11" ht="12.75">
      <c r="B21" s="21" t="s">
        <v>689</v>
      </c>
      <c r="C21" s="21" t="s">
        <v>689</v>
      </c>
      <c r="H21" s="158">
        <v>14</v>
      </c>
      <c r="I21" s="409" t="s">
        <v>686</v>
      </c>
      <c r="J21" s="305" t="s">
        <v>690</v>
      </c>
      <c r="K21" s="158"/>
    </row>
    <row r="22" spans="2:11" ht="12.75">
      <c r="B22" s="21" t="s">
        <v>690</v>
      </c>
      <c r="C22" s="21" t="s">
        <v>690</v>
      </c>
      <c r="H22" s="158">
        <v>15</v>
      </c>
      <c r="I22" s="409" t="s">
        <v>686</v>
      </c>
      <c r="J22" s="451" t="s">
        <v>691</v>
      </c>
      <c r="K22" s="158"/>
    </row>
    <row r="23" spans="2:11" ht="12.75">
      <c r="B23" s="21" t="s">
        <v>691</v>
      </c>
      <c r="C23" s="21" t="s">
        <v>691</v>
      </c>
      <c r="H23" s="158">
        <v>16</v>
      </c>
      <c r="I23" s="409" t="s">
        <v>686</v>
      </c>
      <c r="J23" s="305" t="s">
        <v>692</v>
      </c>
      <c r="K23" s="158"/>
    </row>
    <row r="24" spans="2:11" ht="12.75">
      <c r="B24" s="21" t="s">
        <v>693</v>
      </c>
      <c r="C24" s="21" t="s">
        <v>693</v>
      </c>
      <c r="H24" s="158">
        <v>17</v>
      </c>
      <c r="I24" s="409" t="s">
        <v>686</v>
      </c>
      <c r="J24" s="305" t="s">
        <v>694</v>
      </c>
      <c r="K24" s="158"/>
    </row>
    <row r="25" spans="2:11" ht="12.75">
      <c r="B25" s="21" t="s">
        <v>694</v>
      </c>
      <c r="C25" s="21" t="s">
        <v>694</v>
      </c>
      <c r="H25" s="158">
        <v>18</v>
      </c>
      <c r="I25" s="409" t="s">
        <v>686</v>
      </c>
      <c r="J25" s="451" t="s">
        <v>695</v>
      </c>
      <c r="K25" s="158"/>
    </row>
    <row r="26" spans="2:11" ht="12.75">
      <c r="B26" s="21" t="s">
        <v>696</v>
      </c>
      <c r="C26" s="21" t="s">
        <v>696</v>
      </c>
      <c r="H26" s="158">
        <v>19</v>
      </c>
      <c r="I26" s="409" t="s">
        <v>686</v>
      </c>
      <c r="J26" s="305" t="s">
        <v>697</v>
      </c>
      <c r="K26" s="158"/>
    </row>
    <row r="27" spans="2:11" ht="12.75">
      <c r="B27" s="21"/>
      <c r="C27" s="21"/>
      <c r="H27" s="409" t="s">
        <v>46</v>
      </c>
      <c r="I27" s="409"/>
      <c r="J27" s="409" t="s">
        <v>698</v>
      </c>
      <c r="K27" s="158">
        <f>SUM(K19:K26)</f>
        <v>0</v>
      </c>
    </row>
    <row r="28" spans="2:11" ht="12.75">
      <c r="B28" s="21" t="s">
        <v>697</v>
      </c>
      <c r="C28" s="21" t="s">
        <v>697</v>
      </c>
      <c r="H28" s="158">
        <v>20</v>
      </c>
      <c r="I28" s="409" t="s">
        <v>297</v>
      </c>
      <c r="J28" s="305" t="s">
        <v>699</v>
      </c>
      <c r="K28" s="158"/>
    </row>
    <row r="29" spans="2:11" ht="12.75">
      <c r="B29" s="198" t="s">
        <v>297</v>
      </c>
      <c r="C29" s="198" t="s">
        <v>297</v>
      </c>
      <c r="H29" s="158">
        <v>21</v>
      </c>
      <c r="I29" s="409" t="s">
        <v>297</v>
      </c>
      <c r="J29" s="305" t="s">
        <v>700</v>
      </c>
      <c r="K29" s="305"/>
    </row>
    <row r="30" spans="2:11" ht="12.75">
      <c r="B30" s="21" t="s">
        <v>701</v>
      </c>
      <c r="C30" s="21" t="s">
        <v>701</v>
      </c>
      <c r="H30" s="158">
        <v>22</v>
      </c>
      <c r="I30" s="409" t="s">
        <v>297</v>
      </c>
      <c r="J30" s="305" t="s">
        <v>702</v>
      </c>
      <c r="K30" s="305"/>
    </row>
    <row r="31" spans="2:11" ht="12.75">
      <c r="B31" s="21" t="s">
        <v>700</v>
      </c>
      <c r="C31" s="21" t="s">
        <v>700</v>
      </c>
      <c r="H31" s="158">
        <v>23</v>
      </c>
      <c r="I31" s="409" t="s">
        <v>297</v>
      </c>
      <c r="J31" s="305" t="s">
        <v>703</v>
      </c>
      <c r="K31" s="158"/>
    </row>
    <row r="32" spans="2:11" ht="12.75">
      <c r="B32" s="21"/>
      <c r="C32" s="21"/>
      <c r="H32" s="409" t="s">
        <v>704</v>
      </c>
      <c r="I32" s="409"/>
      <c r="J32" s="409" t="s">
        <v>705</v>
      </c>
      <c r="K32" s="158">
        <f>SUM(K28:K30)</f>
        <v>0</v>
      </c>
    </row>
    <row r="33" spans="2:11" ht="12.75">
      <c r="B33" s="21" t="s">
        <v>702</v>
      </c>
      <c r="C33" s="21" t="s">
        <v>702</v>
      </c>
      <c r="H33" s="158">
        <v>24</v>
      </c>
      <c r="I33" s="409" t="s">
        <v>706</v>
      </c>
      <c r="J33" s="451" t="s">
        <v>707</v>
      </c>
      <c r="K33" s="158"/>
    </row>
    <row r="34" spans="2:11" ht="12.75">
      <c r="B34" s="21" t="s">
        <v>703</v>
      </c>
      <c r="C34" s="21" t="s">
        <v>703</v>
      </c>
      <c r="H34" s="158">
        <v>25</v>
      </c>
      <c r="I34" s="409" t="s">
        <v>706</v>
      </c>
      <c r="J34" s="451" t="s">
        <v>708</v>
      </c>
      <c r="K34" s="158"/>
    </row>
    <row r="35" spans="8:11" ht="12.75">
      <c r="H35" s="158">
        <v>26</v>
      </c>
      <c r="I35" s="409" t="s">
        <v>706</v>
      </c>
      <c r="J35" s="305" t="s">
        <v>709</v>
      </c>
      <c r="K35" s="158"/>
    </row>
    <row r="36" spans="2:11" ht="12.75">
      <c r="B36" s="198" t="s">
        <v>706</v>
      </c>
      <c r="C36" s="198" t="s">
        <v>706</v>
      </c>
      <c r="H36" s="158">
        <v>27</v>
      </c>
      <c r="I36" s="409" t="s">
        <v>706</v>
      </c>
      <c r="J36" s="305" t="s">
        <v>710</v>
      </c>
      <c r="K36" s="158"/>
    </row>
    <row r="37" spans="2:11" ht="12.75">
      <c r="B37" s="21" t="s">
        <v>707</v>
      </c>
      <c r="C37" s="21" t="s">
        <v>707</v>
      </c>
      <c r="H37" s="158">
        <v>28</v>
      </c>
      <c r="I37" s="409" t="s">
        <v>706</v>
      </c>
      <c r="J37" s="305" t="s">
        <v>711</v>
      </c>
      <c r="K37" s="305"/>
    </row>
    <row r="38" spans="2:11" ht="12.75">
      <c r="B38" s="21" t="s">
        <v>708</v>
      </c>
      <c r="C38" s="21" t="s">
        <v>708</v>
      </c>
      <c r="H38" s="158">
        <v>29</v>
      </c>
      <c r="I38" s="409" t="s">
        <v>706</v>
      </c>
      <c r="J38" s="452" t="s">
        <v>712</v>
      </c>
      <c r="K38" s="158"/>
    </row>
    <row r="39" spans="2:11" ht="12.75">
      <c r="B39" s="21" t="s">
        <v>709</v>
      </c>
      <c r="C39" s="21" t="s">
        <v>709</v>
      </c>
      <c r="H39" s="158">
        <v>30</v>
      </c>
      <c r="I39" s="409" t="s">
        <v>706</v>
      </c>
      <c r="J39" s="451" t="s">
        <v>713</v>
      </c>
      <c r="K39" s="158"/>
    </row>
    <row r="40" spans="2:11" ht="12.75">
      <c r="B40" s="21" t="s">
        <v>710</v>
      </c>
      <c r="C40" s="21" t="s">
        <v>710</v>
      </c>
      <c r="H40" s="158">
        <v>31</v>
      </c>
      <c r="I40" s="409" t="s">
        <v>706</v>
      </c>
      <c r="J40" s="305" t="s">
        <v>714</v>
      </c>
      <c r="K40" s="158"/>
    </row>
    <row r="41" spans="2:11" ht="12.75">
      <c r="B41" s="21"/>
      <c r="C41" s="21"/>
      <c r="H41" s="158">
        <v>32</v>
      </c>
      <c r="I41" s="409" t="s">
        <v>706</v>
      </c>
      <c r="J41" s="451" t="s">
        <v>715</v>
      </c>
      <c r="K41" s="158"/>
    </row>
    <row r="42" spans="2:11" ht="12.75">
      <c r="B42" s="21" t="s">
        <v>711</v>
      </c>
      <c r="C42" s="21" t="s">
        <v>711</v>
      </c>
      <c r="H42" s="158">
        <v>33</v>
      </c>
      <c r="I42" s="409" t="s">
        <v>706</v>
      </c>
      <c r="J42" s="451" t="s">
        <v>716</v>
      </c>
      <c r="K42" s="158"/>
    </row>
    <row r="43" spans="2:11" ht="12.75">
      <c r="B43" s="21" t="s">
        <v>712</v>
      </c>
      <c r="C43" s="21" t="s">
        <v>712</v>
      </c>
      <c r="H43" s="263">
        <v>34</v>
      </c>
      <c r="I43" s="409" t="s">
        <v>706</v>
      </c>
      <c r="J43" s="305" t="s">
        <v>717</v>
      </c>
      <c r="K43" s="158"/>
    </row>
    <row r="44" spans="2:11" ht="12.75">
      <c r="B44" s="21" t="s">
        <v>713</v>
      </c>
      <c r="C44" s="21" t="s">
        <v>713</v>
      </c>
      <c r="H44" s="409" t="s">
        <v>718</v>
      </c>
      <c r="I44" s="158"/>
      <c r="J44" s="409" t="s">
        <v>719</v>
      </c>
      <c r="K44" s="409">
        <f>SUM(K33:K43)</f>
        <v>0</v>
      </c>
    </row>
    <row r="45" spans="2:11" ht="12.75">
      <c r="B45" s="21" t="s">
        <v>714</v>
      </c>
      <c r="C45" s="21" t="s">
        <v>714</v>
      </c>
      <c r="H45" s="158"/>
      <c r="I45" s="158"/>
      <c r="J45" s="409" t="s">
        <v>720</v>
      </c>
      <c r="K45" s="240">
        <f>K14+K18+K27+K32+K44</f>
        <v>254947888.73</v>
      </c>
    </row>
    <row r="46" spans="2:3" ht="12.75">
      <c r="B46" s="21" t="s">
        <v>717</v>
      </c>
      <c r="C46" s="21" t="s">
        <v>717</v>
      </c>
    </row>
    <row r="48" spans="9:11" ht="12.75">
      <c r="I48" s="453" t="s">
        <v>721</v>
      </c>
      <c r="J48" s="454"/>
      <c r="K48" s="409" t="s">
        <v>722</v>
      </c>
    </row>
    <row r="49" spans="9:11" ht="12.75">
      <c r="I49" s="455"/>
      <c r="J49" s="456"/>
      <c r="K49" s="456"/>
    </row>
    <row r="50" spans="9:11" ht="12.75">
      <c r="I50" s="457" t="s">
        <v>723</v>
      </c>
      <c r="J50" s="457"/>
      <c r="K50" s="158">
        <v>22</v>
      </c>
    </row>
    <row r="51" spans="9:11" ht="12.75">
      <c r="I51" s="158" t="s">
        <v>724</v>
      </c>
      <c r="J51" s="158"/>
      <c r="K51" s="158">
        <v>7</v>
      </c>
    </row>
    <row r="52" spans="9:11" ht="12.75">
      <c r="I52" s="158" t="s">
        <v>725</v>
      </c>
      <c r="J52" s="158"/>
      <c r="K52" s="158">
        <v>5</v>
      </c>
    </row>
    <row r="53" spans="9:11" ht="12.75">
      <c r="I53" s="158" t="s">
        <v>726</v>
      </c>
      <c r="J53" s="158"/>
      <c r="K53" s="158"/>
    </row>
    <row r="54" spans="9:11" ht="12.75">
      <c r="I54" s="458" t="s">
        <v>727</v>
      </c>
      <c r="J54" s="454"/>
      <c r="K54" s="158">
        <v>1</v>
      </c>
    </row>
    <row r="55" spans="9:11" ht="12.75">
      <c r="I55" s="459"/>
      <c r="J55" s="460" t="s">
        <v>364</v>
      </c>
      <c r="K55" s="460">
        <f>SUM(K50:K54)</f>
        <v>35</v>
      </c>
    </row>
    <row r="57" ht="12.75">
      <c r="K57" s="198" t="s">
        <v>564</v>
      </c>
    </row>
    <row r="58" ht="12.75">
      <c r="K58" t="s">
        <v>565</v>
      </c>
    </row>
    <row r="59" ht="12.75">
      <c r="I59" s="198" t="s">
        <v>728</v>
      </c>
    </row>
    <row r="61" ht="12.75">
      <c r="I61" s="198"/>
    </row>
    <row r="62" spans="8:15" ht="12.75">
      <c r="H62" s="198"/>
      <c r="I62" s="198"/>
      <c r="J62" s="198"/>
      <c r="K62" s="198"/>
      <c r="L62" s="198"/>
      <c r="M62" s="198"/>
      <c r="N62" s="198"/>
      <c r="O62" s="198"/>
    </row>
    <row r="63" spans="8:15" ht="12.75">
      <c r="H63" s="198"/>
      <c r="I63" s="198"/>
      <c r="J63" s="198"/>
      <c r="K63" s="198"/>
      <c r="L63" s="198"/>
      <c r="M63" s="198"/>
      <c r="N63" s="198"/>
      <c r="O63" s="198"/>
    </row>
    <row r="64" spans="9:15" ht="12.75">
      <c r="I64" s="198"/>
      <c r="J64" s="198"/>
      <c r="K64" s="198"/>
      <c r="L64" s="198"/>
      <c r="M64" s="198"/>
      <c r="N64" s="198"/>
      <c r="O64" s="198"/>
    </row>
    <row r="65" spans="9:15" ht="12.75">
      <c r="I65" s="198"/>
      <c r="J65" s="198"/>
      <c r="K65" s="198"/>
      <c r="L65" s="198"/>
      <c r="M65" s="198"/>
      <c r="N65" s="198"/>
      <c r="O65" s="198"/>
    </row>
    <row r="66" spans="8:9" ht="12.75">
      <c r="H66" s="198"/>
      <c r="I66" s="198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2"/>
  <sheetViews>
    <sheetView zoomScalePageLayoutView="0" workbookViewId="0" topLeftCell="A28">
      <selection activeCell="I58" sqref="I58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  <col min="11" max="11" width="4.7109375" style="0" customWidth="1"/>
    <col min="13" max="13" width="11.140625" style="0" bestFit="1" customWidth="1"/>
    <col min="16" max="16" width="53.421875" style="0" customWidth="1"/>
  </cols>
  <sheetData>
    <row r="1" spans="1:10" ht="12.75">
      <c r="A1" s="21"/>
      <c r="B1" s="386" t="s">
        <v>659</v>
      </c>
      <c r="C1" s="289"/>
      <c r="D1" s="289"/>
      <c r="E1" s="21"/>
      <c r="F1" s="21"/>
      <c r="G1" s="21"/>
      <c r="H1" s="21"/>
      <c r="I1" s="21"/>
      <c r="J1" s="21"/>
    </row>
    <row r="2" spans="1:10" ht="12.75">
      <c r="A2" s="21"/>
      <c r="B2" s="386" t="s">
        <v>660</v>
      </c>
      <c r="C2" s="289"/>
      <c r="D2" s="289"/>
      <c r="E2" s="21"/>
      <c r="F2" s="21"/>
      <c r="G2" s="21"/>
      <c r="H2" s="21"/>
      <c r="I2" s="21"/>
      <c r="J2" s="21"/>
    </row>
    <row r="3" spans="1:10" ht="12.75">
      <c r="A3" s="21"/>
      <c r="B3" s="198"/>
      <c r="C3" s="21"/>
      <c r="D3" s="21"/>
      <c r="E3" s="21"/>
      <c r="F3" s="21"/>
      <c r="G3" s="21"/>
      <c r="H3" s="21"/>
      <c r="I3" s="198" t="s">
        <v>566</v>
      </c>
      <c r="J3" s="21"/>
    </row>
    <row r="4" spans="1:10" ht="12.75">
      <c r="A4" s="21"/>
      <c r="B4" s="198"/>
      <c r="C4" s="21"/>
      <c r="D4" s="21"/>
      <c r="E4" s="21"/>
      <c r="F4" s="21"/>
      <c r="G4" s="21"/>
      <c r="H4" s="21"/>
      <c r="I4" s="21"/>
      <c r="J4" s="21"/>
    </row>
    <row r="5" spans="1:16" ht="12.75">
      <c r="A5" s="19"/>
      <c r="B5" s="19"/>
      <c r="C5" s="19"/>
      <c r="D5" s="19"/>
      <c r="E5" s="19"/>
      <c r="F5" s="19"/>
      <c r="G5" s="19"/>
      <c r="H5" s="19"/>
      <c r="I5" s="388"/>
      <c r="J5" s="389" t="s">
        <v>567</v>
      </c>
      <c r="K5" s="5"/>
      <c r="L5" s="5"/>
      <c r="M5" s="5"/>
      <c r="N5" s="5"/>
      <c r="O5" s="5"/>
      <c r="P5" s="5"/>
    </row>
    <row r="6" spans="1:16" ht="15.75" customHeight="1">
      <c r="A6" s="513" t="s">
        <v>568</v>
      </c>
      <c r="B6" s="514"/>
      <c r="C6" s="514"/>
      <c r="D6" s="514"/>
      <c r="E6" s="514"/>
      <c r="F6" s="514"/>
      <c r="G6" s="514"/>
      <c r="H6" s="514"/>
      <c r="I6" s="514"/>
      <c r="J6" s="515"/>
      <c r="K6" s="390"/>
      <c r="L6" s="390"/>
      <c r="M6" s="390"/>
      <c r="N6" s="390"/>
      <c r="O6" s="390"/>
      <c r="P6" s="390"/>
    </row>
    <row r="7" spans="1:10" ht="26.25" customHeight="1" thickBot="1">
      <c r="A7" s="391"/>
      <c r="B7" s="522" t="s">
        <v>569</v>
      </c>
      <c r="C7" s="522"/>
      <c r="D7" s="522"/>
      <c r="E7" s="522"/>
      <c r="F7" s="523"/>
      <c r="G7" s="392" t="s">
        <v>570</v>
      </c>
      <c r="H7" s="392" t="s">
        <v>571</v>
      </c>
      <c r="I7" s="393" t="s">
        <v>572</v>
      </c>
      <c r="J7" s="393" t="s">
        <v>573</v>
      </c>
    </row>
    <row r="8" spans="1:10" ht="16.5" customHeight="1">
      <c r="A8" s="394">
        <v>1</v>
      </c>
      <c r="B8" s="524" t="s">
        <v>574</v>
      </c>
      <c r="C8" s="525"/>
      <c r="D8" s="525"/>
      <c r="E8" s="525"/>
      <c r="F8" s="525"/>
      <c r="G8" s="395">
        <v>70</v>
      </c>
      <c r="H8" s="395">
        <v>11100</v>
      </c>
      <c r="I8" s="438">
        <f>SUM(I9:I11)</f>
        <v>254947888.73</v>
      </c>
      <c r="J8" s="438">
        <f>SUM(J9:J11)</f>
        <v>219817476</v>
      </c>
    </row>
    <row r="9" spans="1:10" ht="16.5" customHeight="1">
      <c r="A9" s="396" t="s">
        <v>575</v>
      </c>
      <c r="B9" s="520" t="s">
        <v>576</v>
      </c>
      <c r="C9" s="520"/>
      <c r="D9" s="520"/>
      <c r="E9" s="520"/>
      <c r="F9" s="521"/>
      <c r="G9" s="333" t="s">
        <v>577</v>
      </c>
      <c r="H9" s="333">
        <v>11101</v>
      </c>
      <c r="I9" s="436"/>
      <c r="J9" s="437"/>
    </row>
    <row r="10" spans="1:10" ht="16.5" customHeight="1">
      <c r="A10" s="397" t="s">
        <v>578</v>
      </c>
      <c r="B10" s="520" t="s">
        <v>579</v>
      </c>
      <c r="C10" s="520"/>
      <c r="D10" s="520"/>
      <c r="E10" s="520"/>
      <c r="F10" s="521"/>
      <c r="G10" s="333">
        <v>704</v>
      </c>
      <c r="H10" s="333">
        <v>11102</v>
      </c>
      <c r="I10" s="436">
        <f>'pasqyra 3'!K16</f>
        <v>254114555.73</v>
      </c>
      <c r="J10" s="437">
        <f>'Rezultati '!F9</f>
        <v>219817476</v>
      </c>
    </row>
    <row r="11" spans="1:10" ht="16.5" customHeight="1">
      <c r="A11" s="397" t="s">
        <v>580</v>
      </c>
      <c r="B11" s="520" t="s">
        <v>581</v>
      </c>
      <c r="C11" s="520"/>
      <c r="D11" s="520"/>
      <c r="E11" s="520"/>
      <c r="F11" s="521"/>
      <c r="G11" s="354">
        <v>705</v>
      </c>
      <c r="H11" s="333">
        <v>11103</v>
      </c>
      <c r="I11" s="436">
        <f>'pasqyra 3'!K13</f>
        <v>833333</v>
      </c>
      <c r="J11" s="437"/>
    </row>
    <row r="12" spans="1:10" ht="16.5" customHeight="1">
      <c r="A12" s="398">
        <v>2</v>
      </c>
      <c r="B12" s="511" t="s">
        <v>582</v>
      </c>
      <c r="C12" s="511"/>
      <c r="D12" s="511"/>
      <c r="E12" s="511"/>
      <c r="F12" s="509"/>
      <c r="G12" s="380">
        <v>708</v>
      </c>
      <c r="H12" s="399">
        <v>11104</v>
      </c>
      <c r="I12" s="436">
        <f>SUM(I13:I15)</f>
        <v>0</v>
      </c>
      <c r="J12" s="436">
        <f>SUM(J13:J15)</f>
        <v>0</v>
      </c>
    </row>
    <row r="13" spans="1:10" ht="16.5" customHeight="1">
      <c r="A13" s="400" t="s">
        <v>575</v>
      </c>
      <c r="B13" s="520" t="s">
        <v>583</v>
      </c>
      <c r="C13" s="520"/>
      <c r="D13" s="520"/>
      <c r="E13" s="520"/>
      <c r="F13" s="521"/>
      <c r="G13" s="333">
        <v>7081</v>
      </c>
      <c r="H13" s="401">
        <v>111041</v>
      </c>
      <c r="I13" s="436"/>
      <c r="J13" s="437"/>
    </row>
    <row r="14" spans="1:10" ht="16.5" customHeight="1">
      <c r="A14" s="400" t="s">
        <v>584</v>
      </c>
      <c r="B14" s="520" t="s">
        <v>585</v>
      </c>
      <c r="C14" s="520"/>
      <c r="D14" s="520"/>
      <c r="E14" s="520"/>
      <c r="F14" s="521"/>
      <c r="G14" s="333">
        <v>7082</v>
      </c>
      <c r="H14" s="401">
        <v>111042</v>
      </c>
      <c r="I14" s="436"/>
      <c r="J14" s="437"/>
    </row>
    <row r="15" spans="1:10" ht="16.5" customHeight="1">
      <c r="A15" s="400" t="s">
        <v>586</v>
      </c>
      <c r="B15" s="520" t="s">
        <v>587</v>
      </c>
      <c r="C15" s="520"/>
      <c r="D15" s="520"/>
      <c r="E15" s="520"/>
      <c r="F15" s="521"/>
      <c r="G15" s="333">
        <v>7083</v>
      </c>
      <c r="H15" s="401">
        <v>111043</v>
      </c>
      <c r="I15" s="436"/>
      <c r="J15" s="437"/>
    </row>
    <row r="16" spans="1:10" ht="29.25" customHeight="1">
      <c r="A16" s="402">
        <v>3</v>
      </c>
      <c r="B16" s="511" t="s">
        <v>588</v>
      </c>
      <c r="C16" s="511"/>
      <c r="D16" s="511"/>
      <c r="E16" s="511"/>
      <c r="F16" s="509"/>
      <c r="G16" s="380">
        <v>71</v>
      </c>
      <c r="H16" s="399">
        <v>11201</v>
      </c>
      <c r="I16" s="436">
        <f>SUM(I17:I18)</f>
        <v>0</v>
      </c>
      <c r="J16" s="436">
        <f>SUM(J17:J18)</f>
        <v>0</v>
      </c>
    </row>
    <row r="17" spans="1:10" ht="16.5" customHeight="1">
      <c r="A17" s="403"/>
      <c r="B17" s="516" t="s">
        <v>589</v>
      </c>
      <c r="C17" s="516"/>
      <c r="D17" s="516"/>
      <c r="E17" s="516"/>
      <c r="F17" s="517"/>
      <c r="G17" s="353"/>
      <c r="H17" s="333">
        <v>112011</v>
      </c>
      <c r="I17" s="436"/>
      <c r="J17" s="437"/>
    </row>
    <row r="18" spans="1:10" ht="16.5" customHeight="1">
      <c r="A18" s="403"/>
      <c r="B18" s="516" t="s">
        <v>590</v>
      </c>
      <c r="C18" s="516"/>
      <c r="D18" s="516"/>
      <c r="E18" s="516"/>
      <c r="F18" s="517"/>
      <c r="G18" s="353"/>
      <c r="H18" s="333">
        <v>112012</v>
      </c>
      <c r="I18" s="436"/>
      <c r="J18" s="437"/>
    </row>
    <row r="19" spans="1:10" ht="16.5" customHeight="1">
      <c r="A19" s="406">
        <v>4</v>
      </c>
      <c r="B19" s="511" t="s">
        <v>591</v>
      </c>
      <c r="C19" s="511"/>
      <c r="D19" s="511"/>
      <c r="E19" s="511"/>
      <c r="F19" s="509"/>
      <c r="G19" s="407">
        <v>72</v>
      </c>
      <c r="H19" s="408">
        <v>11300</v>
      </c>
      <c r="I19" s="436">
        <f>SUM(I20)</f>
        <v>0</v>
      </c>
      <c r="J19" s="436">
        <f>SUM(J20)</f>
        <v>0</v>
      </c>
    </row>
    <row r="20" spans="1:10" ht="16.5" customHeight="1">
      <c r="A20" s="397"/>
      <c r="B20" s="518" t="s">
        <v>592</v>
      </c>
      <c r="C20" s="519"/>
      <c r="D20" s="519"/>
      <c r="E20" s="519"/>
      <c r="F20" s="519"/>
      <c r="G20" s="409"/>
      <c r="H20" s="203">
        <v>11301</v>
      </c>
      <c r="I20" s="436"/>
      <c r="J20" s="437"/>
    </row>
    <row r="21" spans="1:10" ht="16.5" customHeight="1">
      <c r="A21" s="410">
        <v>5</v>
      </c>
      <c r="B21" s="509" t="s">
        <v>593</v>
      </c>
      <c r="C21" s="510"/>
      <c r="D21" s="510"/>
      <c r="E21" s="510"/>
      <c r="F21" s="510"/>
      <c r="G21" s="381">
        <v>73</v>
      </c>
      <c r="H21" s="381">
        <v>11400</v>
      </c>
      <c r="I21" s="436"/>
      <c r="J21" s="437"/>
    </row>
    <row r="22" spans="1:10" ht="16.5" customHeight="1">
      <c r="A22" s="411">
        <v>6</v>
      </c>
      <c r="B22" s="509" t="s">
        <v>594</v>
      </c>
      <c r="C22" s="510"/>
      <c r="D22" s="510"/>
      <c r="E22" s="510"/>
      <c r="F22" s="510"/>
      <c r="G22" s="381">
        <v>75</v>
      </c>
      <c r="H22" s="412">
        <v>11500</v>
      </c>
      <c r="I22" s="436"/>
      <c r="J22" s="437"/>
    </row>
    <row r="23" spans="1:10" ht="16.5" customHeight="1">
      <c r="A23" s="410">
        <v>7</v>
      </c>
      <c r="B23" s="511" t="s">
        <v>595</v>
      </c>
      <c r="C23" s="511"/>
      <c r="D23" s="511"/>
      <c r="E23" s="511"/>
      <c r="F23" s="509"/>
      <c r="G23" s="380">
        <v>77</v>
      </c>
      <c r="H23" s="380">
        <v>11600</v>
      </c>
      <c r="I23" s="436"/>
      <c r="J23" s="437"/>
    </row>
    <row r="24" spans="1:10" ht="16.5" customHeight="1" thickBot="1">
      <c r="A24" s="413" t="s">
        <v>596</v>
      </c>
      <c r="B24" s="512" t="s">
        <v>597</v>
      </c>
      <c r="C24" s="512"/>
      <c r="D24" s="512"/>
      <c r="E24" s="512"/>
      <c r="F24" s="512"/>
      <c r="G24" s="382"/>
      <c r="H24" s="382">
        <v>11800</v>
      </c>
      <c r="I24" s="439">
        <f>I23+I22+I21+I19+I16+I12+I8</f>
        <v>254947888.73</v>
      </c>
      <c r="J24" s="439">
        <f>J23+J22+J21+J19+J16+J12+J8</f>
        <v>219817476</v>
      </c>
    </row>
    <row r="25" spans="1:10" ht="16.5" customHeight="1">
      <c r="A25" s="414"/>
      <c r="B25" s="416"/>
      <c r="C25" s="416"/>
      <c r="D25" s="416"/>
      <c r="E25" s="416"/>
      <c r="F25" s="416"/>
      <c r="G25" s="416"/>
      <c r="H25" s="416"/>
      <c r="I25" s="417"/>
      <c r="J25" s="417"/>
    </row>
    <row r="26" spans="1:10" ht="16.5" customHeight="1">
      <c r="A26" s="414"/>
      <c r="B26" s="416"/>
      <c r="C26" s="416"/>
      <c r="D26" s="416"/>
      <c r="E26" s="416"/>
      <c r="F26" s="416"/>
      <c r="G26" s="416"/>
      <c r="H26" s="416"/>
      <c r="I26" s="417"/>
      <c r="J26" s="417"/>
    </row>
    <row r="27" spans="1:10" ht="16.5" customHeight="1">
      <c r="A27" s="414"/>
      <c r="B27" s="416"/>
      <c r="C27" s="416"/>
      <c r="D27" s="416"/>
      <c r="E27" s="416"/>
      <c r="F27" s="416"/>
      <c r="G27" s="416"/>
      <c r="H27" s="416"/>
      <c r="I27" s="417"/>
      <c r="J27" s="417"/>
    </row>
    <row r="28" spans="1:10" ht="16.5" customHeight="1">
      <c r="A28" s="414"/>
      <c r="B28" s="416"/>
      <c r="C28" s="416"/>
      <c r="D28" s="416"/>
      <c r="E28" s="416"/>
      <c r="F28" s="416"/>
      <c r="G28" s="416"/>
      <c r="H28" s="416"/>
      <c r="I28" s="417" t="s">
        <v>564</v>
      </c>
      <c r="J28" s="417"/>
    </row>
    <row r="29" spans="1:10" ht="16.5" customHeight="1">
      <c r="A29" s="414"/>
      <c r="B29" s="416"/>
      <c r="C29" s="416"/>
      <c r="D29" s="416"/>
      <c r="E29" s="416"/>
      <c r="F29" s="416"/>
      <c r="G29" s="416"/>
      <c r="H29" s="416"/>
      <c r="I29" s="417" t="s">
        <v>565</v>
      </c>
      <c r="J29" s="417"/>
    </row>
    <row r="30" spans="1:10" ht="16.5" customHeight="1">
      <c r="A30" s="414"/>
      <c r="B30" s="416"/>
      <c r="C30" s="416"/>
      <c r="D30" s="416"/>
      <c r="E30" s="416"/>
      <c r="F30" s="416"/>
      <c r="G30" s="416"/>
      <c r="H30" s="416"/>
      <c r="I30" s="417"/>
      <c r="J30" s="417"/>
    </row>
    <row r="31" spans="1:10" ht="16.5" customHeight="1">
      <c r="A31" s="414"/>
      <c r="B31" s="416"/>
      <c r="C31" s="416"/>
      <c r="D31" s="416"/>
      <c r="E31" s="416"/>
      <c r="F31" s="416"/>
      <c r="G31" s="416"/>
      <c r="H31" s="416"/>
      <c r="I31" s="417"/>
      <c r="J31" s="417"/>
    </row>
    <row r="32" spans="1:10" ht="16.5" customHeight="1">
      <c r="A32" s="414"/>
      <c r="B32" s="416"/>
      <c r="C32" s="416"/>
      <c r="D32" s="416"/>
      <c r="E32" s="416"/>
      <c r="F32" s="416"/>
      <c r="G32" s="416"/>
      <c r="H32" s="416"/>
      <c r="I32" s="417"/>
      <c r="J32" s="417"/>
    </row>
    <row r="33" spans="1:10" ht="16.5" customHeight="1">
      <c r="A33" s="414"/>
      <c r="B33" s="416"/>
      <c r="C33" s="416"/>
      <c r="D33" s="416"/>
      <c r="E33" s="416"/>
      <c r="F33" s="416"/>
      <c r="G33" s="416"/>
      <c r="H33" s="416"/>
      <c r="I33" s="417"/>
      <c r="J33" s="417"/>
    </row>
    <row r="34" spans="1:10" ht="16.5" customHeight="1">
      <c r="A34" s="414"/>
      <c r="B34" s="416"/>
      <c r="C34" s="416"/>
      <c r="D34" s="416"/>
      <c r="E34" s="416"/>
      <c r="F34" s="416"/>
      <c r="G34" s="416"/>
      <c r="H34" s="416"/>
      <c r="I34" s="417"/>
      <c r="J34" s="417"/>
    </row>
    <row r="35" spans="1:10" ht="12.75">
      <c r="A35" s="21"/>
      <c r="B35" s="386" t="s">
        <v>659</v>
      </c>
      <c r="C35" s="289"/>
      <c r="D35" s="289"/>
      <c r="E35" s="21"/>
      <c r="F35" s="21"/>
      <c r="G35" s="21"/>
      <c r="H35" s="21"/>
      <c r="I35" s="21"/>
      <c r="J35" s="21"/>
    </row>
    <row r="36" spans="1:10" ht="12.75">
      <c r="A36" s="21"/>
      <c r="B36" s="386" t="s">
        <v>660</v>
      </c>
      <c r="C36" s="289"/>
      <c r="D36" s="289"/>
      <c r="E36" s="21"/>
      <c r="F36" s="21"/>
      <c r="G36" s="21"/>
      <c r="H36" s="21"/>
      <c r="I36" s="21"/>
      <c r="J36" s="21"/>
    </row>
    <row r="37" spans="1:10" ht="12.75">
      <c r="A37" s="21"/>
      <c r="B37" s="198"/>
      <c r="C37" s="21"/>
      <c r="D37" s="21"/>
      <c r="E37" s="21"/>
      <c r="F37" s="21"/>
      <c r="G37" s="21"/>
      <c r="H37" s="21"/>
      <c r="I37" s="198" t="s">
        <v>598</v>
      </c>
      <c r="J37" s="21"/>
    </row>
    <row r="38" spans="1:16" ht="12.75" customHeight="1">
      <c r="A38" s="19"/>
      <c r="B38" s="19"/>
      <c r="C38" s="19"/>
      <c r="D38" s="19"/>
      <c r="E38" s="19"/>
      <c r="F38" s="19"/>
      <c r="G38" s="19"/>
      <c r="H38" s="19"/>
      <c r="I38" s="388"/>
      <c r="J38" s="389" t="s">
        <v>567</v>
      </c>
      <c r="K38" s="5"/>
      <c r="L38" s="5"/>
      <c r="M38" s="5"/>
      <c r="N38" s="5"/>
      <c r="O38" s="5"/>
      <c r="P38" s="5"/>
    </row>
    <row r="39" spans="1:10" ht="12.75">
      <c r="A39" s="513" t="s">
        <v>568</v>
      </c>
      <c r="B39" s="514"/>
      <c r="C39" s="514"/>
      <c r="D39" s="514"/>
      <c r="E39" s="514"/>
      <c r="F39" s="514"/>
      <c r="G39" s="514"/>
      <c r="H39" s="514"/>
      <c r="I39" s="514"/>
      <c r="J39" s="515"/>
    </row>
    <row r="40" spans="1:10" ht="24.75" customHeight="1" thickBot="1">
      <c r="A40" s="418"/>
      <c r="B40" s="504" t="s">
        <v>599</v>
      </c>
      <c r="C40" s="505"/>
      <c r="D40" s="505"/>
      <c r="E40" s="505"/>
      <c r="F40" s="506"/>
      <c r="G40" s="419" t="s">
        <v>570</v>
      </c>
      <c r="H40" s="419" t="s">
        <v>571</v>
      </c>
      <c r="I40" s="444" t="s">
        <v>572</v>
      </c>
      <c r="J40" s="444" t="s">
        <v>573</v>
      </c>
    </row>
    <row r="41" spans="1:10" ht="16.5" customHeight="1">
      <c r="A41" s="420">
        <v>1</v>
      </c>
      <c r="B41" s="507" t="s">
        <v>600</v>
      </c>
      <c r="C41" s="508"/>
      <c r="D41" s="508"/>
      <c r="E41" s="508"/>
      <c r="F41" s="508"/>
      <c r="G41" s="379">
        <v>60</v>
      </c>
      <c r="H41" s="379">
        <v>12100</v>
      </c>
      <c r="I41" s="441">
        <f>SUM(I42:I46)</f>
        <v>188455360.93550003</v>
      </c>
      <c r="J41" s="441">
        <f>SUM(J42:J46)</f>
        <v>168206936.61579996</v>
      </c>
    </row>
    <row r="42" spans="1:10" ht="16.5" customHeight="1">
      <c r="A42" s="421" t="s">
        <v>601</v>
      </c>
      <c r="B42" s="500" t="s">
        <v>602</v>
      </c>
      <c r="C42" s="500" t="s">
        <v>603</v>
      </c>
      <c r="D42" s="500"/>
      <c r="E42" s="500"/>
      <c r="F42" s="500"/>
      <c r="G42" s="405" t="s">
        <v>604</v>
      </c>
      <c r="H42" s="405">
        <v>12101</v>
      </c>
      <c r="I42" s="440">
        <f>'Rezultati '!E12</f>
        <v>178772783.93550003</v>
      </c>
      <c r="J42" s="440">
        <f>'Rezultati '!F12</f>
        <v>158333746.61579996</v>
      </c>
    </row>
    <row r="43" spans="1:10" ht="12" customHeight="1">
      <c r="A43" s="421" t="s">
        <v>578</v>
      </c>
      <c r="B43" s="500" t="s">
        <v>605</v>
      </c>
      <c r="C43" s="500" t="s">
        <v>603</v>
      </c>
      <c r="D43" s="500"/>
      <c r="E43" s="500"/>
      <c r="F43" s="500"/>
      <c r="G43" s="405"/>
      <c r="H43" s="387">
        <v>12102</v>
      </c>
      <c r="I43" s="440"/>
      <c r="J43" s="445"/>
    </row>
    <row r="44" spans="1:10" ht="16.5" customHeight="1">
      <c r="A44" s="421" t="s">
        <v>580</v>
      </c>
      <c r="B44" s="500" t="s">
        <v>606</v>
      </c>
      <c r="C44" s="500" t="s">
        <v>603</v>
      </c>
      <c r="D44" s="500"/>
      <c r="E44" s="500"/>
      <c r="F44" s="500"/>
      <c r="G44" s="405" t="s">
        <v>607</v>
      </c>
      <c r="H44" s="405">
        <v>12103</v>
      </c>
      <c r="I44" s="440"/>
      <c r="J44" s="445"/>
    </row>
    <row r="45" spans="1:10" ht="16.5" customHeight="1">
      <c r="A45" s="421" t="s">
        <v>608</v>
      </c>
      <c r="B45" s="502" t="s">
        <v>609</v>
      </c>
      <c r="C45" s="500" t="s">
        <v>603</v>
      </c>
      <c r="D45" s="500"/>
      <c r="E45" s="500"/>
      <c r="F45" s="500"/>
      <c r="G45" s="405"/>
      <c r="H45" s="387">
        <v>12104</v>
      </c>
      <c r="I45" s="440"/>
      <c r="J45" s="445"/>
    </row>
    <row r="46" spans="1:10" ht="16.5" customHeight="1">
      <c r="A46" s="421" t="s">
        <v>610</v>
      </c>
      <c r="B46" s="500" t="s">
        <v>611</v>
      </c>
      <c r="C46" s="500" t="s">
        <v>603</v>
      </c>
      <c r="D46" s="500"/>
      <c r="E46" s="500"/>
      <c r="F46" s="500"/>
      <c r="G46" s="405" t="s">
        <v>612</v>
      </c>
      <c r="H46" s="387">
        <v>12105</v>
      </c>
      <c r="I46" s="440">
        <v>9682577</v>
      </c>
      <c r="J46" s="440">
        <v>9873190</v>
      </c>
    </row>
    <row r="47" spans="1:10" ht="16.5" customHeight="1">
      <c r="A47" s="423">
        <v>2</v>
      </c>
      <c r="B47" s="498" t="s">
        <v>613</v>
      </c>
      <c r="C47" s="498"/>
      <c r="D47" s="498"/>
      <c r="E47" s="498"/>
      <c r="F47" s="498"/>
      <c r="G47" s="422">
        <v>64</v>
      </c>
      <c r="H47" s="422">
        <v>12200</v>
      </c>
      <c r="I47" s="440">
        <f>SUM(I48:I49)</f>
        <v>12796791</v>
      </c>
      <c r="J47" s="440">
        <f>SUM(J48:J49)</f>
        <v>14269666.5</v>
      </c>
    </row>
    <row r="48" spans="1:10" ht="16.5" customHeight="1">
      <c r="A48" s="424" t="s">
        <v>614</v>
      </c>
      <c r="B48" s="498" t="s">
        <v>615</v>
      </c>
      <c r="C48" s="503"/>
      <c r="D48" s="503"/>
      <c r="E48" s="503"/>
      <c r="F48" s="503"/>
      <c r="G48" s="387">
        <v>641</v>
      </c>
      <c r="H48" s="387">
        <v>12201</v>
      </c>
      <c r="I48" s="440">
        <f>'Rezultati '!E14</f>
        <v>11099227</v>
      </c>
      <c r="J48" s="440">
        <f>'Rezultati '!F14</f>
        <v>12273000</v>
      </c>
    </row>
    <row r="49" spans="1:10" ht="16.5" customHeight="1">
      <c r="A49" s="424" t="s">
        <v>616</v>
      </c>
      <c r="B49" s="503" t="s">
        <v>617</v>
      </c>
      <c r="C49" s="503"/>
      <c r="D49" s="503"/>
      <c r="E49" s="503"/>
      <c r="F49" s="503"/>
      <c r="G49" s="387">
        <v>644</v>
      </c>
      <c r="H49" s="387">
        <v>12202</v>
      </c>
      <c r="I49" s="440">
        <f>'Rezultati '!E15</f>
        <v>1697564</v>
      </c>
      <c r="J49" s="440">
        <f>'Rezultati '!F15</f>
        <v>1996666.5</v>
      </c>
    </row>
    <row r="50" spans="1:10" ht="16.5" customHeight="1">
      <c r="A50" s="423">
        <v>3</v>
      </c>
      <c r="B50" s="498" t="s">
        <v>618</v>
      </c>
      <c r="C50" s="498"/>
      <c r="D50" s="498"/>
      <c r="E50" s="498"/>
      <c r="F50" s="498"/>
      <c r="G50" s="422">
        <v>68</v>
      </c>
      <c r="H50" s="422">
        <v>12300</v>
      </c>
      <c r="I50" s="440">
        <f>'Rezultati '!E16</f>
        <v>5051335.416666667</v>
      </c>
      <c r="J50" s="440">
        <f>'Rezultati '!F16</f>
        <v>4960165.4</v>
      </c>
    </row>
    <row r="51" spans="1:10" ht="16.5" customHeight="1">
      <c r="A51" s="423">
        <v>4</v>
      </c>
      <c r="B51" s="498" t="s">
        <v>619</v>
      </c>
      <c r="C51" s="498"/>
      <c r="D51" s="498"/>
      <c r="E51" s="498"/>
      <c r="F51" s="498"/>
      <c r="G51" s="422">
        <v>61</v>
      </c>
      <c r="H51" s="422">
        <v>12400</v>
      </c>
      <c r="I51" s="440">
        <f>SUM(I52:I66)</f>
        <v>32542750.414399996</v>
      </c>
      <c r="J51" s="440">
        <f>SUM(J52:J66)</f>
        <v>5239160.5504</v>
      </c>
    </row>
    <row r="52" spans="1:13" ht="16.5" customHeight="1">
      <c r="A52" s="424" t="s">
        <v>575</v>
      </c>
      <c r="B52" s="496" t="s">
        <v>620</v>
      </c>
      <c r="C52" s="496"/>
      <c r="D52" s="496"/>
      <c r="E52" s="496"/>
      <c r="F52" s="496"/>
      <c r="G52" s="405"/>
      <c r="H52" s="405">
        <v>12401</v>
      </c>
      <c r="I52" s="440">
        <f>-'[5]bilanci'!$L$52</f>
        <v>28606388.068</v>
      </c>
      <c r="J52" s="445">
        <f>-'[12]bilanci pa gjobe'!$N$58</f>
        <v>2256765</v>
      </c>
      <c r="M52" s="213"/>
    </row>
    <row r="53" spans="1:13" ht="16.5" customHeight="1">
      <c r="A53" s="424" t="s">
        <v>584</v>
      </c>
      <c r="B53" s="496" t="s">
        <v>621</v>
      </c>
      <c r="C53" s="496"/>
      <c r="D53" s="496"/>
      <c r="E53" s="496"/>
      <c r="F53" s="496"/>
      <c r="G53" s="415">
        <v>611</v>
      </c>
      <c r="H53" s="405">
        <v>12402</v>
      </c>
      <c r="I53" s="440"/>
      <c r="J53" s="445"/>
      <c r="M53" s="213"/>
    </row>
    <row r="54" spans="1:13" ht="16.5" customHeight="1">
      <c r="A54" s="424" t="s">
        <v>586</v>
      </c>
      <c r="B54" s="496" t="s">
        <v>622</v>
      </c>
      <c r="C54" s="496"/>
      <c r="D54" s="496"/>
      <c r="E54" s="496"/>
      <c r="F54" s="496"/>
      <c r="G54" s="405">
        <v>613</v>
      </c>
      <c r="H54" s="405">
        <v>12403</v>
      </c>
      <c r="I54" s="440"/>
      <c r="J54" s="445"/>
      <c r="M54" s="213"/>
    </row>
    <row r="55" spans="1:13" ht="16.5" customHeight="1">
      <c r="A55" s="424" t="s">
        <v>623</v>
      </c>
      <c r="B55" s="496" t="s">
        <v>624</v>
      </c>
      <c r="C55" s="496"/>
      <c r="D55" s="496"/>
      <c r="E55" s="496"/>
      <c r="F55" s="496"/>
      <c r="G55" s="415">
        <v>615</v>
      </c>
      <c r="H55" s="405">
        <v>12404</v>
      </c>
      <c r="I55" s="442">
        <f>-'[5]bilanci'!$L$53</f>
        <v>1752462.99</v>
      </c>
      <c r="J55" s="446">
        <f>-'[12]bilanci pa gjobe'!$N$59</f>
        <v>1175805.24</v>
      </c>
      <c r="M55" s="213"/>
    </row>
    <row r="56" spans="1:10" ht="16.5" customHeight="1">
      <c r="A56" s="424" t="s">
        <v>625</v>
      </c>
      <c r="B56" s="496" t="s">
        <v>626</v>
      </c>
      <c r="C56" s="496"/>
      <c r="D56" s="496"/>
      <c r="E56" s="496"/>
      <c r="F56" s="496"/>
      <c r="G56" s="415">
        <v>616</v>
      </c>
      <c r="H56" s="405">
        <v>12405</v>
      </c>
      <c r="I56" s="440">
        <v>513736</v>
      </c>
      <c r="J56" s="445"/>
    </row>
    <row r="57" spans="1:10" ht="16.5" customHeight="1">
      <c r="A57" s="424" t="s">
        <v>627</v>
      </c>
      <c r="B57" s="496" t="s">
        <v>628</v>
      </c>
      <c r="C57" s="496"/>
      <c r="D57" s="496"/>
      <c r="E57" s="496"/>
      <c r="F57" s="496"/>
      <c r="G57" s="415">
        <v>617</v>
      </c>
      <c r="H57" s="405">
        <v>12406</v>
      </c>
      <c r="I57" s="440"/>
      <c r="J57" s="445"/>
    </row>
    <row r="58" spans="1:10" ht="16.5" customHeight="1">
      <c r="A58" s="424" t="s">
        <v>629</v>
      </c>
      <c r="B58" s="500"/>
      <c r="C58" s="500"/>
      <c r="D58" s="500"/>
      <c r="E58" s="500"/>
      <c r="F58" s="500"/>
      <c r="G58" s="415">
        <v>618</v>
      </c>
      <c r="H58" s="405">
        <v>12407</v>
      </c>
      <c r="I58" s="440"/>
      <c r="J58" s="445"/>
    </row>
    <row r="59" spans="1:10" ht="16.5" customHeight="1">
      <c r="A59" s="424" t="s">
        <v>630</v>
      </c>
      <c r="B59" s="500" t="s">
        <v>631</v>
      </c>
      <c r="C59" s="500"/>
      <c r="D59" s="500"/>
      <c r="E59" s="500"/>
      <c r="F59" s="500"/>
      <c r="G59" s="415">
        <v>623</v>
      </c>
      <c r="H59" s="405">
        <v>12408</v>
      </c>
      <c r="I59" s="440"/>
      <c r="J59" s="445"/>
    </row>
    <row r="60" spans="1:10" ht="16.5" customHeight="1">
      <c r="A60" s="424" t="s">
        <v>632</v>
      </c>
      <c r="B60" s="500" t="s">
        <v>633</v>
      </c>
      <c r="C60" s="500"/>
      <c r="D60" s="500"/>
      <c r="E60" s="500"/>
      <c r="F60" s="500"/>
      <c r="G60" s="415">
        <v>624</v>
      </c>
      <c r="H60" s="405">
        <v>12409</v>
      </c>
      <c r="I60" s="440"/>
      <c r="J60" s="445"/>
    </row>
    <row r="61" spans="1:10" ht="16.5" customHeight="1">
      <c r="A61" s="424" t="s">
        <v>634</v>
      </c>
      <c r="B61" s="500" t="s">
        <v>635</v>
      </c>
      <c r="C61" s="500"/>
      <c r="D61" s="500"/>
      <c r="E61" s="500"/>
      <c r="F61" s="500"/>
      <c r="G61" s="415">
        <v>625</v>
      </c>
      <c r="H61" s="405">
        <v>12410</v>
      </c>
      <c r="I61" s="213"/>
      <c r="J61" s="445"/>
    </row>
    <row r="62" spans="1:10" ht="16.5" customHeight="1">
      <c r="A62" s="424" t="s">
        <v>636</v>
      </c>
      <c r="B62" s="500" t="s">
        <v>637</v>
      </c>
      <c r="C62" s="500"/>
      <c r="D62" s="500"/>
      <c r="E62" s="500"/>
      <c r="F62" s="500"/>
      <c r="G62" s="415">
        <v>626</v>
      </c>
      <c r="H62" s="405">
        <v>12411</v>
      </c>
      <c r="I62" s="440"/>
      <c r="J62" s="445"/>
    </row>
    <row r="63" spans="1:10" ht="16.5" customHeight="1">
      <c r="A63" s="425" t="s">
        <v>638</v>
      </c>
      <c r="B63" s="500" t="s">
        <v>639</v>
      </c>
      <c r="C63" s="500"/>
      <c r="D63" s="500"/>
      <c r="E63" s="500"/>
      <c r="F63" s="500"/>
      <c r="G63" s="415">
        <v>627</v>
      </c>
      <c r="H63" s="405">
        <v>12412</v>
      </c>
      <c r="I63" s="440">
        <f>-'[5]bilanci'!$L$59</f>
        <v>1500000.9000000001</v>
      </c>
      <c r="J63" s="445">
        <f>-'[12]bilanci pa gjobe'!$N$65</f>
        <v>1737453.4304</v>
      </c>
    </row>
    <row r="64" spans="1:10" ht="16.5" customHeight="1">
      <c r="A64" s="424"/>
      <c r="B64" s="501" t="s">
        <v>640</v>
      </c>
      <c r="C64" s="501"/>
      <c r="D64" s="501"/>
      <c r="E64" s="501"/>
      <c r="F64" s="501"/>
      <c r="G64" s="415">
        <v>6271</v>
      </c>
      <c r="H64" s="415">
        <v>124121</v>
      </c>
      <c r="I64" s="440"/>
      <c r="J64" s="445"/>
    </row>
    <row r="65" spans="1:10" ht="16.5" customHeight="1">
      <c r="A65" s="424"/>
      <c r="B65" s="501" t="s">
        <v>641</v>
      </c>
      <c r="C65" s="501"/>
      <c r="D65" s="501"/>
      <c r="E65" s="501"/>
      <c r="F65" s="501"/>
      <c r="G65" s="415">
        <v>6272</v>
      </c>
      <c r="H65" s="415">
        <v>124122</v>
      </c>
      <c r="I65" s="440"/>
      <c r="J65" s="445"/>
    </row>
    <row r="66" spans="1:10" ht="16.5" customHeight="1">
      <c r="A66" s="424" t="s">
        <v>642</v>
      </c>
      <c r="B66" s="500" t="s">
        <v>643</v>
      </c>
      <c r="C66" s="500"/>
      <c r="D66" s="500"/>
      <c r="E66" s="500"/>
      <c r="F66" s="500"/>
      <c r="G66" s="415">
        <v>628</v>
      </c>
      <c r="H66" s="415">
        <v>12413</v>
      </c>
      <c r="I66" s="440">
        <f>-'[5]bilanci'!$L$60</f>
        <v>170162.45639999997</v>
      </c>
      <c r="J66" s="445">
        <f>-'[12]bilanci pa gjobe'!$N$66</f>
        <v>69136.88000000002</v>
      </c>
    </row>
    <row r="67" spans="1:10" ht="16.5" customHeight="1">
      <c r="A67" s="423">
        <v>5</v>
      </c>
      <c r="B67" s="502" t="s">
        <v>644</v>
      </c>
      <c r="C67" s="500"/>
      <c r="D67" s="500"/>
      <c r="E67" s="500"/>
      <c r="F67" s="500"/>
      <c r="G67" s="404">
        <v>63</v>
      </c>
      <c r="H67" s="404">
        <v>12500</v>
      </c>
      <c r="I67" s="440"/>
      <c r="J67" s="445"/>
    </row>
    <row r="68" spans="1:10" ht="16.5" customHeight="1">
      <c r="A68" s="424" t="s">
        <v>575</v>
      </c>
      <c r="B68" s="500" t="s">
        <v>645</v>
      </c>
      <c r="C68" s="500"/>
      <c r="D68" s="500"/>
      <c r="E68" s="500"/>
      <c r="F68" s="500"/>
      <c r="G68" s="415">
        <v>632</v>
      </c>
      <c r="H68" s="415">
        <v>12501</v>
      </c>
      <c r="I68" s="440"/>
      <c r="J68" s="445"/>
    </row>
    <row r="69" spans="1:10" ht="16.5" customHeight="1">
      <c r="A69" s="424" t="s">
        <v>584</v>
      </c>
      <c r="B69" s="500" t="s">
        <v>646</v>
      </c>
      <c r="C69" s="500"/>
      <c r="D69" s="500"/>
      <c r="E69" s="500"/>
      <c r="F69" s="500"/>
      <c r="G69" s="415">
        <v>633</v>
      </c>
      <c r="H69" s="415">
        <v>12502</v>
      </c>
      <c r="I69" s="440"/>
      <c r="J69" s="445"/>
    </row>
    <row r="70" spans="1:10" ht="16.5" customHeight="1">
      <c r="A70" s="424" t="s">
        <v>586</v>
      </c>
      <c r="B70" s="500" t="s">
        <v>647</v>
      </c>
      <c r="C70" s="500"/>
      <c r="D70" s="500"/>
      <c r="E70" s="500"/>
      <c r="F70" s="500"/>
      <c r="G70" s="415">
        <v>634</v>
      </c>
      <c r="H70" s="415">
        <v>12503</v>
      </c>
      <c r="I70" s="440"/>
      <c r="J70" s="445"/>
    </row>
    <row r="71" spans="1:10" ht="16.5" customHeight="1">
      <c r="A71" s="424" t="s">
        <v>623</v>
      </c>
      <c r="B71" s="500" t="s">
        <v>648</v>
      </c>
      <c r="C71" s="500"/>
      <c r="D71" s="500"/>
      <c r="E71" s="500"/>
      <c r="F71" s="500"/>
      <c r="G71" s="415" t="s">
        <v>649</v>
      </c>
      <c r="H71" s="415">
        <v>12504</v>
      </c>
      <c r="I71" s="440"/>
      <c r="J71" s="445"/>
    </row>
    <row r="72" spans="1:13" ht="12.75" customHeight="1">
      <c r="A72" s="423" t="s">
        <v>650</v>
      </c>
      <c r="B72" s="498" t="s">
        <v>651</v>
      </c>
      <c r="C72" s="498"/>
      <c r="D72" s="498"/>
      <c r="E72" s="498"/>
      <c r="F72" s="498"/>
      <c r="G72" s="415"/>
      <c r="H72" s="415">
        <v>12600</v>
      </c>
      <c r="I72" s="440">
        <f>I51+I50+I47+I41</f>
        <v>238846237.7665667</v>
      </c>
      <c r="J72" s="440">
        <f>J51+J50+J47+J41</f>
        <v>192675929.06619996</v>
      </c>
      <c r="M72" s="213"/>
    </row>
    <row r="73" spans="1:13" ht="16.5" customHeight="1">
      <c r="A73" s="426"/>
      <c r="B73" s="297" t="s">
        <v>652</v>
      </c>
      <c r="C73" s="273"/>
      <c r="D73" s="273"/>
      <c r="E73" s="273"/>
      <c r="F73" s="273"/>
      <c r="G73" s="273"/>
      <c r="H73" s="273"/>
      <c r="I73" s="447" t="s">
        <v>572</v>
      </c>
      <c r="J73" s="448" t="s">
        <v>573</v>
      </c>
      <c r="M73" s="213"/>
    </row>
    <row r="74" spans="1:10" ht="16.5" customHeight="1">
      <c r="A74" s="427">
        <v>1</v>
      </c>
      <c r="B74" s="499" t="s">
        <v>653</v>
      </c>
      <c r="C74" s="499"/>
      <c r="D74" s="499"/>
      <c r="E74" s="499"/>
      <c r="F74" s="499"/>
      <c r="G74" s="404"/>
      <c r="H74" s="404">
        <v>14000</v>
      </c>
      <c r="I74" s="440">
        <v>35</v>
      </c>
      <c r="J74" s="445">
        <v>38</v>
      </c>
    </row>
    <row r="75" spans="1:10" ht="16.5" customHeight="1">
      <c r="A75" s="427">
        <v>2</v>
      </c>
      <c r="B75" s="499" t="s">
        <v>654</v>
      </c>
      <c r="C75" s="499"/>
      <c r="D75" s="499"/>
      <c r="E75" s="499"/>
      <c r="F75" s="499"/>
      <c r="G75" s="404"/>
      <c r="H75" s="404">
        <v>15000</v>
      </c>
      <c r="I75" s="440"/>
      <c r="J75" s="445"/>
    </row>
    <row r="76" spans="1:10" ht="16.5" customHeight="1">
      <c r="A76" s="428" t="s">
        <v>575</v>
      </c>
      <c r="B76" s="496" t="s">
        <v>655</v>
      </c>
      <c r="C76" s="496"/>
      <c r="D76" s="496"/>
      <c r="E76" s="496"/>
      <c r="F76" s="496"/>
      <c r="G76" s="404"/>
      <c r="H76" s="415">
        <v>15001</v>
      </c>
      <c r="I76" s="440"/>
      <c r="J76" s="445"/>
    </row>
    <row r="77" spans="1:10" ht="16.5" customHeight="1">
      <c r="A77" s="428"/>
      <c r="B77" s="495" t="s">
        <v>656</v>
      </c>
      <c r="C77" s="495"/>
      <c r="D77" s="495"/>
      <c r="E77" s="495"/>
      <c r="F77" s="495"/>
      <c r="G77" s="404"/>
      <c r="H77" s="415">
        <v>150011</v>
      </c>
      <c r="I77" s="440">
        <f>amortizim!E11</f>
        <v>1087241</v>
      </c>
      <c r="J77" s="445"/>
    </row>
    <row r="78" spans="1:10" ht="16.5" customHeight="1">
      <c r="A78" s="429" t="s">
        <v>584</v>
      </c>
      <c r="B78" s="496" t="s">
        <v>657</v>
      </c>
      <c r="C78" s="496"/>
      <c r="D78" s="496"/>
      <c r="E78" s="496"/>
      <c r="F78" s="496"/>
      <c r="G78" s="404"/>
      <c r="H78" s="415">
        <v>15002</v>
      </c>
      <c r="I78" s="440"/>
      <c r="J78" s="445"/>
    </row>
    <row r="79" spans="1:10" ht="13.5" thickBot="1">
      <c r="A79" s="430"/>
      <c r="B79" s="497" t="s">
        <v>658</v>
      </c>
      <c r="C79" s="497"/>
      <c r="D79" s="497"/>
      <c r="E79" s="497"/>
      <c r="F79" s="497"/>
      <c r="G79" s="431"/>
      <c r="H79" s="432">
        <v>150021</v>
      </c>
      <c r="I79" s="449">
        <f>amortizim!D11</f>
        <v>1994760</v>
      </c>
      <c r="J79" s="450"/>
    </row>
    <row r="80" spans="1:10" ht="12.75">
      <c r="A80" s="141"/>
      <c r="B80" s="141"/>
      <c r="C80" s="141"/>
      <c r="D80" s="141"/>
      <c r="E80" s="141"/>
      <c r="F80" s="141"/>
      <c r="G80" s="141"/>
      <c r="H80" s="141"/>
      <c r="I80" s="433" t="s">
        <v>564</v>
      </c>
      <c r="J80" s="433"/>
    </row>
    <row r="81" spans="1:10" ht="15.75">
      <c r="A81" s="21"/>
      <c r="B81" s="21"/>
      <c r="C81" s="21"/>
      <c r="D81" s="21"/>
      <c r="E81" s="21"/>
      <c r="F81" s="21"/>
      <c r="G81" s="21"/>
      <c r="H81" s="21"/>
      <c r="I81" s="434" t="s">
        <v>565</v>
      </c>
      <c r="J81" s="434"/>
    </row>
    <row r="82" spans="1:10" ht="15.75">
      <c r="A82" s="21"/>
      <c r="B82" s="21"/>
      <c r="C82" s="21"/>
      <c r="D82" s="21"/>
      <c r="E82" s="21"/>
      <c r="F82" s="21"/>
      <c r="G82" s="21"/>
      <c r="H82" s="21"/>
      <c r="I82" s="21"/>
      <c r="J82" s="434"/>
    </row>
    <row r="83" spans="1:10" ht="15.75">
      <c r="A83" s="21"/>
      <c r="B83" s="21"/>
      <c r="C83" s="21"/>
      <c r="D83" s="21"/>
      <c r="E83" s="21"/>
      <c r="F83" s="21"/>
      <c r="G83" s="21"/>
      <c r="H83" s="21"/>
      <c r="I83" s="443"/>
      <c r="J83" s="434"/>
    </row>
    <row r="84" spans="1:10" ht="15.75">
      <c r="A84" s="21"/>
      <c r="B84" s="21"/>
      <c r="C84" s="21"/>
      <c r="D84" s="21"/>
      <c r="E84" s="21"/>
      <c r="F84" s="21"/>
      <c r="G84" s="21"/>
      <c r="H84" s="21"/>
      <c r="I84" s="21"/>
      <c r="J84" s="434"/>
    </row>
    <row r="85" spans="1:10" ht="15.75">
      <c r="A85" s="21"/>
      <c r="B85" s="435"/>
      <c r="C85" s="21"/>
      <c r="D85" s="21"/>
      <c r="E85" s="21"/>
      <c r="F85" s="21"/>
      <c r="G85" s="21"/>
      <c r="H85" s="21"/>
      <c r="I85" s="21"/>
      <c r="J85" s="434"/>
    </row>
    <row r="86" spans="1:10" ht="12.75">
      <c r="A86" s="21"/>
      <c r="B86" s="435"/>
      <c r="C86" s="21"/>
      <c r="D86" s="21"/>
      <c r="E86" s="21"/>
      <c r="F86" s="21"/>
      <c r="G86" s="21"/>
      <c r="H86" s="21"/>
      <c r="I86" s="21"/>
      <c r="J86" s="21"/>
    </row>
    <row r="87" spans="1:10" ht="12.75">
      <c r="A87" s="21"/>
      <c r="B87" s="435"/>
      <c r="C87" s="21"/>
      <c r="D87" s="21"/>
      <c r="E87" s="21"/>
      <c r="F87" s="21"/>
      <c r="G87" s="21"/>
      <c r="H87" s="21"/>
      <c r="I87" s="21"/>
      <c r="J87" s="21"/>
    </row>
    <row r="88" spans="1:10" ht="12.75">
      <c r="A88" s="21"/>
      <c r="B88" s="435"/>
      <c r="C88" s="21"/>
      <c r="D88" s="21"/>
      <c r="E88" s="21"/>
      <c r="F88" s="21"/>
      <c r="G88" s="21"/>
      <c r="H88" s="21"/>
      <c r="I88" s="21"/>
      <c r="J88" s="21"/>
    </row>
    <row r="89" spans="1:10" ht="12.75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ht="12.75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12.7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2.7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2.7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2.7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ht="12.7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ht="12.75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ht="12.75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ht="12.75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ht="12.75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0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1:10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0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0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1:10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1:10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0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10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10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1:10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5" spans="1:10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1:10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1:10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</row>
    <row r="128" spans="1:10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</row>
    <row r="129" spans="1:10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</row>
    <row r="130" spans="1:10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1:10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</row>
    <row r="132" spans="1:10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</row>
    <row r="133" spans="1:10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</row>
    <row r="134" spans="1:10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</row>
    <row r="135" spans="1:10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1:10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</row>
    <row r="142" spans="1:10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</row>
    <row r="143" spans="1:10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</row>
    <row r="144" spans="1:10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1:10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1:10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0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</row>
    <row r="152" spans="1:10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1:10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0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0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10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</row>
    <row r="157" spans="1:10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1:10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0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</row>
    <row r="168" spans="1:10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1:10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1:10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10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</row>
  </sheetData>
  <sheetProtection/>
  <mergeCells count="59">
    <mergeCell ref="A6:J6"/>
    <mergeCell ref="B7:F7"/>
    <mergeCell ref="B8:F8"/>
    <mergeCell ref="B9:F9"/>
    <mergeCell ref="B14:F14"/>
    <mergeCell ref="B15:F15"/>
    <mergeCell ref="B16:F16"/>
    <mergeCell ref="B17:F17"/>
    <mergeCell ref="B10:F10"/>
    <mergeCell ref="B11:F11"/>
    <mergeCell ref="B12:F12"/>
    <mergeCell ref="B13:F13"/>
    <mergeCell ref="B22:F22"/>
    <mergeCell ref="B23:F23"/>
    <mergeCell ref="B24:F24"/>
    <mergeCell ref="A39:J39"/>
    <mergeCell ref="B18:F18"/>
    <mergeCell ref="B19:F19"/>
    <mergeCell ref="B20:F20"/>
    <mergeCell ref="B21:F21"/>
    <mergeCell ref="B44:F44"/>
    <mergeCell ref="B45:F45"/>
    <mergeCell ref="B46:F46"/>
    <mergeCell ref="B47:F47"/>
    <mergeCell ref="B40:F40"/>
    <mergeCell ref="B41:F41"/>
    <mergeCell ref="B42:F42"/>
    <mergeCell ref="B43:F43"/>
    <mergeCell ref="B52:F52"/>
    <mergeCell ref="B53:F53"/>
    <mergeCell ref="B54:F54"/>
    <mergeCell ref="B55:F55"/>
    <mergeCell ref="B48:F48"/>
    <mergeCell ref="B49:F49"/>
    <mergeCell ref="B50:F50"/>
    <mergeCell ref="B51:F51"/>
    <mergeCell ref="B60:F60"/>
    <mergeCell ref="B61:F61"/>
    <mergeCell ref="B62:F62"/>
    <mergeCell ref="B63:F63"/>
    <mergeCell ref="B56:F56"/>
    <mergeCell ref="B57:F57"/>
    <mergeCell ref="B58:F58"/>
    <mergeCell ref="B59:F59"/>
    <mergeCell ref="B68:F68"/>
    <mergeCell ref="B69:F69"/>
    <mergeCell ref="B70:F70"/>
    <mergeCell ref="B71:F71"/>
    <mergeCell ref="B64:F64"/>
    <mergeCell ref="B65:F65"/>
    <mergeCell ref="B66:F66"/>
    <mergeCell ref="B67:F67"/>
    <mergeCell ref="B77:F77"/>
    <mergeCell ref="B78:F78"/>
    <mergeCell ref="B79:F79"/>
    <mergeCell ref="B72:F72"/>
    <mergeCell ref="B74:F74"/>
    <mergeCell ref="B75:F75"/>
    <mergeCell ref="B76:F76"/>
  </mergeCells>
  <printOptions/>
  <pageMargins left="0.75" right="0.75" top="1" bottom="1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B1">
      <selection activeCell="C9" sqref="C9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28125" style="0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6.140625" style="0" customWidth="1"/>
    <col min="8" max="8" width="16.28125" style="0" customWidth="1"/>
    <col min="9" max="9" width="12.140625" style="0" customWidth="1"/>
    <col min="10" max="10" width="2.7109375" style="0" customWidth="1"/>
  </cols>
  <sheetData>
    <row r="2" spans="2:9" ht="15.75">
      <c r="B2" s="199" t="str">
        <f>Aktivet!A2</f>
        <v>Shoqeria '' ELIRA ''  NIPTI J63423410S</v>
      </c>
      <c r="G2" s="62"/>
      <c r="H2" s="62"/>
      <c r="I2" s="63" t="s">
        <v>180</v>
      </c>
    </row>
    <row r="3" ht="6.75" customHeight="1"/>
    <row r="4" spans="1:9" ht="25.5" customHeight="1">
      <c r="A4" s="526" t="s">
        <v>477</v>
      </c>
      <c r="B4" s="526"/>
      <c r="C4" s="526"/>
      <c r="D4" s="526"/>
      <c r="E4" s="526"/>
      <c r="F4" s="526"/>
      <c r="G4" s="526"/>
      <c r="H4" s="526"/>
      <c r="I4" s="526"/>
    </row>
    <row r="5" ht="6.75" customHeight="1"/>
    <row r="6" spans="2:8" ht="12.75" customHeight="1">
      <c r="B6" s="16" t="s">
        <v>78</v>
      </c>
      <c r="G6" s="12"/>
      <c r="H6" s="12"/>
    </row>
    <row r="7" ht="6.75" customHeight="1"/>
    <row r="8" spans="1:9" s="13" customFormat="1" ht="40.5" customHeight="1">
      <c r="A8" s="527"/>
      <c r="B8" s="226"/>
      <c r="C8" s="226" t="s">
        <v>50</v>
      </c>
      <c r="D8" s="226" t="s">
        <v>51</v>
      </c>
      <c r="E8" s="227" t="s">
        <v>80</v>
      </c>
      <c r="F8" s="227" t="s">
        <v>79</v>
      </c>
      <c r="G8" s="226" t="s">
        <v>81</v>
      </c>
      <c r="H8" s="226" t="s">
        <v>207</v>
      </c>
      <c r="I8" s="226" t="s">
        <v>74</v>
      </c>
    </row>
    <row r="9" spans="1:11" s="15" customFormat="1" ht="30" customHeight="1">
      <c r="A9" s="228" t="s">
        <v>11</v>
      </c>
      <c r="B9" s="229" t="s">
        <v>476</v>
      </c>
      <c r="C9" s="14">
        <f>'[5]bilanci'!$U$6</f>
        <v>80500000</v>
      </c>
      <c r="D9" s="14"/>
      <c r="E9" s="14"/>
      <c r="F9" s="14"/>
      <c r="G9" s="14"/>
      <c r="H9" s="14">
        <f>'[5]bilanci'!$U$7</f>
        <v>935788</v>
      </c>
      <c r="I9" s="14">
        <f aca="true" t="shared" si="0" ref="I9:I23">SUM(C9:H9)</f>
        <v>81435788</v>
      </c>
      <c r="K9" s="328"/>
    </row>
    <row r="10" spans="1:9" s="15" customFormat="1" ht="19.5" customHeight="1">
      <c r="A10" s="230" t="s">
        <v>160</v>
      </c>
      <c r="B10" s="231" t="s">
        <v>75</v>
      </c>
      <c r="C10" s="14"/>
      <c r="D10" s="14"/>
      <c r="E10" s="14"/>
      <c r="F10" s="14"/>
      <c r="G10" s="14"/>
      <c r="H10" s="14"/>
      <c r="I10" s="14">
        <f t="shared" si="0"/>
        <v>0</v>
      </c>
    </row>
    <row r="11" spans="1:9" s="15" customFormat="1" ht="19.5" customHeight="1">
      <c r="A11" s="228" t="s">
        <v>161</v>
      </c>
      <c r="B11" s="229" t="s">
        <v>73</v>
      </c>
      <c r="C11" s="14"/>
      <c r="D11" s="14"/>
      <c r="E11" s="14"/>
      <c r="F11" s="14"/>
      <c r="G11" s="14"/>
      <c r="H11" s="14"/>
      <c r="I11" s="14">
        <f t="shared" si="0"/>
        <v>0</v>
      </c>
    </row>
    <row r="12" spans="1:9" s="15" customFormat="1" ht="19.5" customHeight="1">
      <c r="A12" s="230">
        <v>1</v>
      </c>
      <c r="B12" s="231" t="s">
        <v>77</v>
      </c>
      <c r="C12" s="14"/>
      <c r="D12" s="14"/>
      <c r="E12" s="14"/>
      <c r="F12" s="14"/>
      <c r="G12" s="14">
        <f>Pasivet!F44</f>
        <v>14391570.067163568</v>
      </c>
      <c r="H12" s="14"/>
      <c r="I12" s="14">
        <f t="shared" si="0"/>
        <v>14391570.067163568</v>
      </c>
    </row>
    <row r="13" spans="1:9" s="15" customFormat="1" ht="19.5" customHeight="1">
      <c r="A13" s="230">
        <v>2</v>
      </c>
      <c r="B13" s="231" t="s">
        <v>76</v>
      </c>
      <c r="C13" s="14"/>
      <c r="D13" s="14"/>
      <c r="E13" s="14"/>
      <c r="F13" s="14"/>
      <c r="G13" s="14"/>
      <c r="H13" s="14"/>
      <c r="I13" s="14">
        <f t="shared" si="0"/>
        <v>0</v>
      </c>
    </row>
    <row r="14" spans="1:9" s="15" customFormat="1" ht="19.5" customHeight="1">
      <c r="A14" s="230">
        <v>3</v>
      </c>
      <c r="B14" s="231" t="s">
        <v>199</v>
      </c>
      <c r="C14" s="14"/>
      <c r="D14" s="14"/>
      <c r="E14" s="14"/>
      <c r="F14" s="14"/>
      <c r="G14" s="14"/>
      <c r="H14" s="14"/>
      <c r="I14" s="14">
        <f t="shared" si="0"/>
        <v>0</v>
      </c>
    </row>
    <row r="15" spans="1:9" s="15" customFormat="1" ht="19.5" customHeight="1">
      <c r="A15" s="230">
        <v>4</v>
      </c>
      <c r="B15" s="231" t="s">
        <v>200</v>
      </c>
      <c r="C15" s="14"/>
      <c r="D15" s="14"/>
      <c r="E15" s="14"/>
      <c r="F15" s="14"/>
      <c r="G15" s="14"/>
      <c r="H15" s="14"/>
      <c r="I15" s="14">
        <f t="shared" si="0"/>
        <v>0</v>
      </c>
    </row>
    <row r="16" spans="1:9" s="15" customFormat="1" ht="19.5" customHeight="1">
      <c r="A16" s="230">
        <v>5</v>
      </c>
      <c r="B16" s="231" t="s">
        <v>201</v>
      </c>
      <c r="C16" s="14"/>
      <c r="D16" s="14"/>
      <c r="E16" s="14"/>
      <c r="F16" s="14"/>
      <c r="G16" s="14"/>
      <c r="H16" s="14">
        <f>Pasivet!F42</f>
        <v>2888304</v>
      </c>
      <c r="I16" s="14">
        <f t="shared" si="0"/>
        <v>2888304</v>
      </c>
    </row>
    <row r="17" spans="1:9" s="15" customFormat="1" ht="19.5" customHeight="1">
      <c r="A17" s="230">
        <v>6</v>
      </c>
      <c r="B17" s="231" t="s">
        <v>202</v>
      </c>
      <c r="C17" s="14"/>
      <c r="D17" s="14"/>
      <c r="E17" s="14"/>
      <c r="F17" s="14"/>
      <c r="G17" s="14"/>
      <c r="H17" s="14"/>
      <c r="I17" s="14">
        <f t="shared" si="0"/>
        <v>0</v>
      </c>
    </row>
    <row r="18" spans="1:9" s="15" customFormat="1" ht="19.5" customHeight="1">
      <c r="A18" s="230">
        <v>7</v>
      </c>
      <c r="B18" s="231" t="s">
        <v>203</v>
      </c>
      <c r="C18" s="14"/>
      <c r="D18" s="14"/>
      <c r="E18" s="14"/>
      <c r="F18" s="14"/>
      <c r="G18" s="14"/>
      <c r="H18" s="14"/>
      <c r="I18" s="14">
        <f t="shared" si="0"/>
        <v>0</v>
      </c>
    </row>
    <row r="19" spans="1:9" s="15" customFormat="1" ht="19.5" customHeight="1">
      <c r="A19" s="230">
        <v>8</v>
      </c>
      <c r="B19" s="231" t="s">
        <v>204</v>
      </c>
      <c r="C19" s="14"/>
      <c r="D19" s="14"/>
      <c r="E19" s="14"/>
      <c r="F19" s="14"/>
      <c r="G19" s="14"/>
      <c r="H19" s="14"/>
      <c r="I19" s="14">
        <f t="shared" si="0"/>
        <v>0</v>
      </c>
    </row>
    <row r="20" spans="1:9" s="15" customFormat="1" ht="19.5" customHeight="1">
      <c r="A20" s="230">
        <v>9</v>
      </c>
      <c r="B20" s="231" t="s">
        <v>205</v>
      </c>
      <c r="C20" s="14"/>
      <c r="D20" s="14"/>
      <c r="E20" s="14"/>
      <c r="F20" s="14"/>
      <c r="G20" s="14"/>
      <c r="H20" s="14"/>
      <c r="I20" s="14">
        <f t="shared" si="0"/>
        <v>0</v>
      </c>
    </row>
    <row r="21" spans="1:9" s="15" customFormat="1" ht="19.5" customHeight="1">
      <c r="A21" s="230">
        <v>10</v>
      </c>
      <c r="B21" s="231" t="s">
        <v>206</v>
      </c>
      <c r="C21" s="14"/>
      <c r="D21" s="14"/>
      <c r="E21" s="14"/>
      <c r="F21" s="14"/>
      <c r="G21" s="14"/>
      <c r="H21" s="14"/>
      <c r="I21" s="14">
        <f t="shared" si="0"/>
        <v>0</v>
      </c>
    </row>
    <row r="22" spans="1:9" s="15" customFormat="1" ht="19.5" customHeight="1">
      <c r="A22" s="230"/>
      <c r="B22" s="231"/>
      <c r="C22" s="14"/>
      <c r="D22" s="14"/>
      <c r="E22" s="14"/>
      <c r="F22" s="14"/>
      <c r="G22" s="14"/>
      <c r="H22" s="14"/>
      <c r="I22" s="14">
        <f t="shared" si="0"/>
        <v>0</v>
      </c>
    </row>
    <row r="23" spans="1:11" s="15" customFormat="1" ht="30" customHeight="1">
      <c r="A23" s="228" t="s">
        <v>46</v>
      </c>
      <c r="B23" s="229" t="s">
        <v>478</v>
      </c>
      <c r="C23" s="14">
        <f aca="true" t="shared" si="1" ref="C23:H23">SUM(C9:C22)</f>
        <v>80500000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14391570.067163568</v>
      </c>
      <c r="H23" s="14">
        <f t="shared" si="1"/>
        <v>3824092</v>
      </c>
      <c r="I23" s="14">
        <f t="shared" si="0"/>
        <v>98715662.06716357</v>
      </c>
      <c r="K23" s="328"/>
    </row>
    <row r="24" ht="13.5" customHeight="1"/>
    <row r="25" ht="13.5" customHeight="1">
      <c r="I25" s="213"/>
    </row>
    <row r="26" ht="13.5" customHeight="1">
      <c r="I26" s="213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1">
    <mergeCell ref="A4:I4"/>
  </mergeCells>
  <printOptions horizontalCentered="1"/>
  <pageMargins left="0" right="0" top="0.708661417322835" bottom="0.31496062992126" header="0.511811023622047" footer="0.511811023622047"/>
  <pageSetup horizontalDpi="600" verticalDpi="600" orientation="landscape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9.28125" style="0" bestFit="1" customWidth="1"/>
    <col min="4" max="4" width="13.57421875" style="0" customWidth="1"/>
    <col min="5" max="5" width="9.7109375" style="0" bestFit="1" customWidth="1"/>
    <col min="6" max="6" width="10.140625" style="0" bestFit="1" customWidth="1"/>
    <col min="7" max="7" width="13.7109375" style="0" customWidth="1"/>
  </cols>
  <sheetData>
    <row r="1" ht="12.75">
      <c r="B1" t="s">
        <v>549</v>
      </c>
    </row>
    <row r="2" ht="12.75">
      <c r="B2" t="s">
        <v>550</v>
      </c>
    </row>
    <row r="4" ht="12.75">
      <c r="B4" t="s">
        <v>551</v>
      </c>
    </row>
    <row r="6" spans="1:7" ht="12.75">
      <c r="A6" s="158" t="s">
        <v>10</v>
      </c>
      <c r="B6" s="158" t="s">
        <v>181</v>
      </c>
      <c r="C6" s="158" t="s">
        <v>209</v>
      </c>
      <c r="D6" s="158" t="s">
        <v>552</v>
      </c>
      <c r="E6" s="158" t="s">
        <v>553</v>
      </c>
      <c r="F6" s="158" t="s">
        <v>554</v>
      </c>
      <c r="G6" s="158" t="s">
        <v>552</v>
      </c>
    </row>
    <row r="7" spans="1:7" ht="12.75">
      <c r="A7" s="158"/>
      <c r="B7" s="158"/>
      <c r="C7" s="158"/>
      <c r="D7" s="384">
        <v>40179</v>
      </c>
      <c r="E7" s="158"/>
      <c r="F7" s="158"/>
      <c r="G7" s="384">
        <v>40543</v>
      </c>
    </row>
    <row r="8" spans="1:7" ht="12.75">
      <c r="A8" s="158">
        <v>1</v>
      </c>
      <c r="B8" s="158" t="s">
        <v>32</v>
      </c>
      <c r="C8" s="158">
        <v>1</v>
      </c>
      <c r="D8" s="212"/>
      <c r="E8" s="212"/>
      <c r="F8" s="212"/>
      <c r="G8" s="212">
        <v>0</v>
      </c>
    </row>
    <row r="9" spans="1:9" ht="12.75">
      <c r="A9" s="158">
        <v>2</v>
      </c>
      <c r="B9" s="158" t="s">
        <v>555</v>
      </c>
      <c r="C9" s="158">
        <v>1</v>
      </c>
      <c r="D9" s="212" t="e">
        <f>#REF!</f>
        <v>#REF!</v>
      </c>
      <c r="E9" s="212"/>
      <c r="F9" s="212"/>
      <c r="G9" s="212" t="e">
        <f>D9+E9-F9</f>
        <v>#REF!</v>
      </c>
      <c r="H9" s="213"/>
      <c r="I9" s="213"/>
    </row>
    <row r="10" spans="1:9" ht="12.75">
      <c r="A10" s="158">
        <v>3</v>
      </c>
      <c r="B10" s="158" t="s">
        <v>556</v>
      </c>
      <c r="C10" s="158">
        <v>1</v>
      </c>
      <c r="D10" s="212" t="e">
        <f>#REF!</f>
        <v>#REF!</v>
      </c>
      <c r="E10" s="212">
        <v>1087241</v>
      </c>
      <c r="F10" s="212">
        <v>1994760</v>
      </c>
      <c r="G10" s="212" t="e">
        <f aca="true" t="shared" si="0" ref="G10:G15">D10+E10-F10</f>
        <v>#REF!</v>
      </c>
      <c r="H10" s="213"/>
      <c r="I10" s="213"/>
    </row>
    <row r="11" spans="1:9" ht="12.75">
      <c r="A11" s="158">
        <v>4</v>
      </c>
      <c r="B11" s="158" t="s">
        <v>557</v>
      </c>
      <c r="C11" s="158">
        <v>1</v>
      </c>
      <c r="D11" s="212" t="e">
        <f>#REF!</f>
        <v>#REF!</v>
      </c>
      <c r="E11" s="212"/>
      <c r="F11" s="212"/>
      <c r="G11" s="212" t="e">
        <f t="shared" si="0"/>
        <v>#REF!</v>
      </c>
      <c r="H11" s="213"/>
      <c r="I11" s="213"/>
    </row>
    <row r="12" spans="1:9" ht="12.75">
      <c r="A12" s="158">
        <v>5</v>
      </c>
      <c r="B12" s="158" t="s">
        <v>558</v>
      </c>
      <c r="C12" s="158">
        <v>1</v>
      </c>
      <c r="D12" s="212"/>
      <c r="E12" s="158"/>
      <c r="F12" s="212"/>
      <c r="G12" s="212">
        <f t="shared" si="0"/>
        <v>0</v>
      </c>
      <c r="H12" s="213"/>
      <c r="I12" s="213"/>
    </row>
    <row r="13" spans="1:9" ht="12.75">
      <c r="A13" s="158">
        <v>1</v>
      </c>
      <c r="B13" s="158" t="s">
        <v>559</v>
      </c>
      <c r="C13" s="158">
        <v>1</v>
      </c>
      <c r="D13" s="212" t="e">
        <f>#REF!</f>
        <v>#REF!</v>
      </c>
      <c r="E13" s="212"/>
      <c r="F13" s="212"/>
      <c r="G13" s="212" t="e">
        <f t="shared" si="0"/>
        <v>#REF!</v>
      </c>
      <c r="H13" s="213"/>
      <c r="I13" s="213"/>
    </row>
    <row r="14" spans="1:7" ht="12.75">
      <c r="A14" s="158">
        <v>2</v>
      </c>
      <c r="B14" s="158"/>
      <c r="C14" s="158"/>
      <c r="D14" s="212"/>
      <c r="E14" s="212"/>
      <c r="F14" s="212"/>
      <c r="G14" s="212">
        <f t="shared" si="0"/>
        <v>0</v>
      </c>
    </row>
    <row r="15" spans="1:7" ht="12.75">
      <c r="A15" s="158">
        <v>3</v>
      </c>
      <c r="B15" s="158"/>
      <c r="C15" s="158"/>
      <c r="D15" s="212"/>
      <c r="E15" s="212"/>
      <c r="F15" s="212"/>
      <c r="G15" s="212">
        <f t="shared" si="0"/>
        <v>0</v>
      </c>
    </row>
    <row r="16" spans="1:7" ht="12.75">
      <c r="A16" s="158">
        <v>4</v>
      </c>
      <c r="B16" s="158"/>
      <c r="C16" s="158"/>
      <c r="D16" s="212"/>
      <c r="E16" s="212"/>
      <c r="F16" s="212"/>
      <c r="G16" s="212">
        <v>0</v>
      </c>
    </row>
    <row r="17" spans="1:9" ht="12.75">
      <c r="A17" s="158"/>
      <c r="B17" s="158" t="s">
        <v>560</v>
      </c>
      <c r="C17" s="158"/>
      <c r="D17" s="212" t="e">
        <f>SUM(D8:D16)</f>
        <v>#REF!</v>
      </c>
      <c r="E17" s="212">
        <f>SUM(E8:E16)</f>
        <v>1087241</v>
      </c>
      <c r="F17" s="212">
        <f>SUM(F8:F16)</f>
        <v>1994760</v>
      </c>
      <c r="G17" s="212" t="e">
        <f>SUM(G8:G16)</f>
        <v>#REF!</v>
      </c>
      <c r="I17" s="213"/>
    </row>
    <row r="20" spans="2:9" ht="12.75">
      <c r="B20" t="s">
        <v>561</v>
      </c>
      <c r="I20" s="213"/>
    </row>
    <row r="22" spans="1:7" ht="12.75">
      <c r="A22" s="158" t="s">
        <v>10</v>
      </c>
      <c r="B22" s="158" t="s">
        <v>181</v>
      </c>
      <c r="C22" s="158" t="s">
        <v>209</v>
      </c>
      <c r="D22" s="158" t="s">
        <v>552</v>
      </c>
      <c r="E22" s="158" t="s">
        <v>553</v>
      </c>
      <c r="F22" s="158" t="s">
        <v>554</v>
      </c>
      <c r="G22" s="158" t="s">
        <v>552</v>
      </c>
    </row>
    <row r="23" spans="1:7" ht="12.75">
      <c r="A23" s="158"/>
      <c r="B23" s="158"/>
      <c r="C23" s="158"/>
      <c r="D23" s="384">
        <v>40179</v>
      </c>
      <c r="E23" s="158"/>
      <c r="F23" s="158"/>
      <c r="G23" s="384">
        <v>40543</v>
      </c>
    </row>
    <row r="24" spans="1:7" ht="12.75">
      <c r="A24" s="158">
        <v>1</v>
      </c>
      <c r="B24" s="158" t="s">
        <v>32</v>
      </c>
      <c r="C24" s="158">
        <v>1</v>
      </c>
      <c r="D24" s="212"/>
      <c r="E24" s="212"/>
      <c r="F24" s="212"/>
      <c r="G24" s="212">
        <v>0</v>
      </c>
    </row>
    <row r="25" spans="1:9" ht="12.75">
      <c r="A25" s="158">
        <v>2</v>
      </c>
      <c r="B25" s="158" t="s">
        <v>555</v>
      </c>
      <c r="C25" s="158">
        <v>1</v>
      </c>
      <c r="D25" s="212">
        <v>716000</v>
      </c>
      <c r="E25" s="212">
        <v>29200</v>
      </c>
      <c r="F25" s="212"/>
      <c r="G25" s="212">
        <v>745200</v>
      </c>
      <c r="H25" s="213"/>
      <c r="I25" s="213"/>
    </row>
    <row r="26" spans="1:9" ht="12.75">
      <c r="A26" s="158">
        <v>3</v>
      </c>
      <c r="B26" s="158" t="s">
        <v>562</v>
      </c>
      <c r="C26" s="158">
        <v>1</v>
      </c>
      <c r="D26" s="212">
        <v>8939894</v>
      </c>
      <c r="E26" s="385">
        <v>3184290.0166666666</v>
      </c>
      <c r="F26" s="212">
        <v>897642</v>
      </c>
      <c r="G26" s="212">
        <v>11226542.016666666</v>
      </c>
      <c r="H26" s="213"/>
      <c r="I26" s="213"/>
    </row>
    <row r="27" spans="1:9" ht="12.75">
      <c r="A27" s="158">
        <v>4</v>
      </c>
      <c r="B27" s="158" t="s">
        <v>557</v>
      </c>
      <c r="C27" s="158">
        <v>1</v>
      </c>
      <c r="D27" s="212">
        <v>6830419</v>
      </c>
      <c r="E27" s="212">
        <v>1761921.2</v>
      </c>
      <c r="F27" s="212"/>
      <c r="G27" s="212">
        <v>8592340.2</v>
      </c>
      <c r="H27" s="213"/>
      <c r="I27" s="213"/>
    </row>
    <row r="28" spans="1:9" ht="12.75">
      <c r="A28" s="158">
        <v>5</v>
      </c>
      <c r="B28" s="158" t="s">
        <v>558</v>
      </c>
      <c r="C28" s="158">
        <v>1</v>
      </c>
      <c r="D28" s="212"/>
      <c r="E28" s="385"/>
      <c r="F28" s="212"/>
      <c r="G28" s="212">
        <v>0</v>
      </c>
      <c r="H28" s="213"/>
      <c r="I28" s="213"/>
    </row>
    <row r="29" spans="1:9" ht="12.75">
      <c r="A29" s="158">
        <v>1</v>
      </c>
      <c r="B29" s="158" t="s">
        <v>559</v>
      </c>
      <c r="C29" s="158">
        <v>1</v>
      </c>
      <c r="D29" s="212">
        <v>1492272</v>
      </c>
      <c r="E29" s="212">
        <v>75924.2</v>
      </c>
      <c r="F29" s="212"/>
      <c r="G29" s="212">
        <v>1568196.2</v>
      </c>
      <c r="H29" s="213"/>
      <c r="I29" s="213"/>
    </row>
    <row r="30" spans="1:9" ht="12.75">
      <c r="A30" s="158">
        <v>2</v>
      </c>
      <c r="B30" s="158"/>
      <c r="C30" s="158"/>
      <c r="D30" s="212"/>
      <c r="E30" s="212"/>
      <c r="F30" s="212"/>
      <c r="G30" s="212">
        <v>0</v>
      </c>
      <c r="H30" s="213"/>
      <c r="I30" s="213"/>
    </row>
    <row r="31" spans="1:7" ht="12.75">
      <c r="A31" s="158">
        <v>3</v>
      </c>
      <c r="B31" s="158"/>
      <c r="C31" s="158"/>
      <c r="D31" s="212"/>
      <c r="E31" s="212"/>
      <c r="F31" s="212"/>
      <c r="G31" s="212">
        <v>0</v>
      </c>
    </row>
    <row r="32" spans="1:7" ht="12.75">
      <c r="A32" s="158">
        <v>4</v>
      </c>
      <c r="B32" s="158"/>
      <c r="C32" s="158"/>
      <c r="D32" s="212"/>
      <c r="E32" s="212"/>
      <c r="F32" s="212"/>
      <c r="G32" s="212">
        <v>0</v>
      </c>
    </row>
    <row r="33" spans="1:10" ht="12.75">
      <c r="A33" s="158"/>
      <c r="B33" s="158" t="s">
        <v>560</v>
      </c>
      <c r="C33" s="158"/>
      <c r="D33" s="212">
        <v>17978585</v>
      </c>
      <c r="E33" s="212">
        <v>5051335.416666667</v>
      </c>
      <c r="F33" s="212">
        <v>897642</v>
      </c>
      <c r="G33" s="212">
        <v>22132278.416666664</v>
      </c>
      <c r="H33" s="383"/>
      <c r="I33" s="213"/>
      <c r="J33" s="213"/>
    </row>
    <row r="34" ht="12.75">
      <c r="G34" s="383"/>
    </row>
    <row r="36" ht="12.75">
      <c r="B36" t="s">
        <v>563</v>
      </c>
    </row>
    <row r="38" spans="1:7" ht="12.75">
      <c r="A38" s="158" t="s">
        <v>10</v>
      </c>
      <c r="B38" s="158" t="s">
        <v>181</v>
      </c>
      <c r="C38" s="158" t="s">
        <v>209</v>
      </c>
      <c r="D38" s="158" t="s">
        <v>552</v>
      </c>
      <c r="E38" s="158" t="s">
        <v>553</v>
      </c>
      <c r="F38" s="158" t="s">
        <v>554</v>
      </c>
      <c r="G38" s="158" t="s">
        <v>552</v>
      </c>
    </row>
    <row r="39" spans="1:7" ht="12.75">
      <c r="A39" s="158"/>
      <c r="B39" s="158"/>
      <c r="C39" s="158"/>
      <c r="D39" s="384">
        <v>40179</v>
      </c>
      <c r="E39" s="158"/>
      <c r="F39" s="158"/>
      <c r="G39" s="384">
        <v>40543</v>
      </c>
    </row>
    <row r="40" spans="1:7" ht="12.75">
      <c r="A40" s="158">
        <v>1</v>
      </c>
      <c r="B40" s="158" t="s">
        <v>32</v>
      </c>
      <c r="C40" s="158">
        <v>1</v>
      </c>
      <c r="D40" s="212"/>
      <c r="E40" s="212"/>
      <c r="F40" s="212">
        <v>0</v>
      </c>
      <c r="G40" s="212">
        <v>0</v>
      </c>
    </row>
    <row r="41" spans="1:7" ht="12.75">
      <c r="A41" s="158">
        <v>2</v>
      </c>
      <c r="B41" s="158" t="s">
        <v>555</v>
      </c>
      <c r="C41" s="158">
        <v>1</v>
      </c>
      <c r="D41" s="212">
        <v>554800</v>
      </c>
      <c r="E41" s="212"/>
      <c r="F41" s="212"/>
      <c r="G41" s="212">
        <v>554800</v>
      </c>
    </row>
    <row r="42" spans="1:7" ht="12.75">
      <c r="A42" s="158">
        <v>3</v>
      </c>
      <c r="B42" s="158" t="s">
        <v>562</v>
      </c>
      <c r="C42" s="158">
        <v>1</v>
      </c>
      <c r="D42" s="212">
        <v>12274265.983333334</v>
      </c>
      <c r="E42" s="385"/>
      <c r="F42" s="212"/>
      <c r="G42" s="212">
        <v>12274265.983333334</v>
      </c>
    </row>
    <row r="43" spans="1:7" ht="12.75">
      <c r="A43" s="158">
        <v>4</v>
      </c>
      <c r="B43" s="158" t="s">
        <v>557</v>
      </c>
      <c r="C43" s="158">
        <v>1</v>
      </c>
      <c r="D43" s="212">
        <v>7047678.8</v>
      </c>
      <c r="E43" s="212"/>
      <c r="F43" s="212"/>
      <c r="G43" s="212">
        <v>7047678.8</v>
      </c>
    </row>
    <row r="44" spans="1:7" ht="12.75">
      <c r="A44" s="158">
        <v>5</v>
      </c>
      <c r="B44" s="158" t="s">
        <v>558</v>
      </c>
      <c r="C44" s="158">
        <v>1</v>
      </c>
      <c r="D44" s="212"/>
      <c r="E44" s="212"/>
      <c r="F44" s="212"/>
      <c r="G44" s="212">
        <v>0</v>
      </c>
    </row>
    <row r="45" spans="1:7" ht="12.75">
      <c r="A45" s="158">
        <v>1</v>
      </c>
      <c r="B45" s="158" t="s">
        <v>559</v>
      </c>
      <c r="C45" s="158">
        <v>1</v>
      </c>
      <c r="D45" s="212">
        <v>303696.8</v>
      </c>
      <c r="E45" s="212"/>
      <c r="F45" s="212"/>
      <c r="G45" s="212">
        <v>303696.8</v>
      </c>
    </row>
    <row r="46" spans="1:7" ht="12.75">
      <c r="A46" s="158">
        <v>2</v>
      </c>
      <c r="B46" s="158"/>
      <c r="C46" s="158"/>
      <c r="D46" s="212"/>
      <c r="E46" s="212"/>
      <c r="F46" s="212"/>
      <c r="G46" s="212">
        <v>0</v>
      </c>
    </row>
    <row r="47" spans="1:7" ht="12.75">
      <c r="A47" s="158">
        <v>3</v>
      </c>
      <c r="B47" s="158"/>
      <c r="C47" s="158"/>
      <c r="D47" s="212"/>
      <c r="E47" s="212"/>
      <c r="F47" s="212"/>
      <c r="G47" s="212">
        <v>0</v>
      </c>
    </row>
    <row r="48" spans="1:7" ht="12.75">
      <c r="A48" s="158">
        <v>4</v>
      </c>
      <c r="B48" s="158"/>
      <c r="C48" s="158"/>
      <c r="D48" s="212"/>
      <c r="E48" s="212"/>
      <c r="F48" s="212"/>
      <c r="G48" s="212">
        <v>0</v>
      </c>
    </row>
    <row r="49" spans="1:10" ht="12.75">
      <c r="A49" s="158"/>
      <c r="B49" s="158" t="s">
        <v>560</v>
      </c>
      <c r="C49" s="158"/>
      <c r="D49" s="212">
        <v>20180441.583333336</v>
      </c>
      <c r="E49" s="212">
        <v>0</v>
      </c>
      <c r="F49" s="212">
        <v>0</v>
      </c>
      <c r="G49" s="212">
        <v>20180441.583333336</v>
      </c>
      <c r="I49" s="383"/>
      <c r="J49" s="213"/>
    </row>
    <row r="50" spans="6:10" ht="12.75">
      <c r="F50" s="213"/>
      <c r="G50" s="213"/>
      <c r="J50" s="213"/>
    </row>
    <row r="51" spans="4:9" ht="12.75">
      <c r="D51" s="213"/>
      <c r="G51" s="213"/>
      <c r="I51" s="383"/>
    </row>
    <row r="52" spans="4:9" ht="12.75">
      <c r="D52" s="213"/>
      <c r="G52" s="213"/>
      <c r="I52" s="213"/>
    </row>
    <row r="53" ht="12.75">
      <c r="E53" t="s">
        <v>564</v>
      </c>
    </row>
    <row r="54" ht="12.75">
      <c r="E54" t="s">
        <v>565</v>
      </c>
    </row>
  </sheetData>
  <sheetProtection/>
  <printOptions/>
  <pageMargins left="0.75" right="0.75" top="1" bottom="1" header="0.5" footer="0.5"/>
  <pageSetup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2011-04-01T08:37:44Z</cp:lastPrinted>
  <dcterms:created xsi:type="dcterms:W3CDTF">2002-02-16T18:16:52Z</dcterms:created>
  <dcterms:modified xsi:type="dcterms:W3CDTF">2011-07-18T10:16:45Z</dcterms:modified>
  <cp:category/>
  <cp:version/>
  <cp:contentType/>
  <cp:contentStatus/>
</cp:coreProperties>
</file>