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Shenimet" sheetId="7" r:id="rId7"/>
  </sheets>
  <definedNames/>
  <calcPr fullCalcOnLoad="1"/>
</workbook>
</file>

<file path=xl/sharedStrings.xml><?xml version="1.0" encoding="utf-8"?>
<sst xmlns="http://schemas.openxmlformats.org/spreadsheetml/2006/main" count="280" uniqueCount="209">
  <si>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</si>
  <si>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</si>
  <si>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</si>
  <si>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</si>
  <si>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</si>
  <si>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</si>
  <si>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</si>
  <si>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</si>
  <si>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</si>
  <si>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</si>
  <si>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</si>
  <si>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</si>
  <si>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</si>
  <si>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</si>
  <si>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</si>
  <si>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</si>
  <si>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</si>
  <si>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</si>
  <si>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</si>
  <si>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</si>
  <si>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</si>
  <si>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</si>
  <si>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</si>
  <si>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</si>
  <si>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</si>
  <si>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</si>
  <si>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</si>
  <si>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</si>
  <si>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</si>
  <si>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</si>
  <si>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</si>
  <si>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</si>
  <si>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</si>
  <si>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</si>
  <si>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</si>
  <si>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</si>
  <si>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</si>
  <si>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</si>
  <si>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</si>
  <si>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</si>
  <si>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</si>
  <si>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</si>
  <si>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</si>
  <si>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</si>
  <si>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</si>
  <si>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</si>
  <si>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</si>
  <si>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</si>
  <si>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</si>
  <si>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</si>
  <si>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</si>
  <si>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</si>
  <si>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</si>
  <si>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</si>
  <si>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</si>
  <si>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</si>
  <si>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</si>
  <si>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</si>
  <si>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</si>
  <si>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</si>
  <si>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</si>
  <si>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</si>
  <si>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</si>
  <si>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</si>
  <si>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</si>
  <si>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</si>
  <si>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</si>
  <si>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Rritja rezerves kapitalit</t>
  </si>
  <si>
    <t>Emetimi aksioneve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</si>
  <si>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</si>
  <si>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</si>
  <si>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</si>
  <si>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</si>
  <si>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</si>
  <si>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</si>
  <si>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</si>
  <si>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</si>
  <si>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</si>
  <si>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</si>
  <si>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</si>
  <si>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</si>
  <si>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</si>
  <si>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</si>
  <si>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</si>
  <si>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</si>
  <si>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</si>
  <si>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</si>
  <si>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</si>
  <si>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</si>
  <si>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</si>
  <si>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</si>
  <si>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</si>
  <si>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</si>
  <si>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</si>
  <si>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</si>
  <si>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</si>
  <si>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</si>
  <si>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</si>
  <si>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</si>
  <si>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</si>
  <si>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</si>
  <si>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</si>
  <si>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</si>
  <si>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</si>
  <si>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</si>
  <si>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</si>
  <si>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</si>
  <si>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</si>
  <si>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</si>
  <si>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</si>
  <si>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</si>
  <si>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</si>
  <si>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</si>
  <si>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</si>
  <si>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</si>
  <si>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</si>
  <si>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</si>
  <si>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</si>
  <si>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</si>
  <si>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</si>
  <si>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</si>
  <si>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</si>
  <si>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</si>
  <si>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</si>
  <si>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</si>
  <si>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</si>
  <si>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</si>
  <si>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</si>
  <si>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</si>
  <si>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</si>
  <si>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</si>
  <si>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</si>
  <si>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</si>
  <si>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</si>
  <si>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</si>
  <si>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</si>
  <si>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</si>
  <si>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</si>
  <si>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</si>
  <si>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</si>
  <si>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</si>
  <si>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</si>
  <si>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</si>
  <si>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</si>
  <si>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</si>
  <si>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</si>
  <si>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</si>
  <si>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</si>
  <si>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</si>
  <si>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</si>
  <si>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</si>
  <si>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</si>
  <si>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</si>
  <si>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</si>
  <si>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</si>
  <si>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</si>
  <si>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</si>
  <si>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</si>
  <si>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</si>
  <si>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</si>
  <si>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</si>
  <si>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</si>
  <si>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</si>
  <si>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</si>
  <si>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</si>
  <si>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</si>
  <si>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</si>
  <si>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</si>
  <si>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</si>
  <si>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</si>
  <si>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</si>
  <si>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PESHKOPI</t>
  </si>
  <si>
    <t>Po</t>
  </si>
  <si>
    <t>Jo</t>
  </si>
  <si>
    <t>Leke</t>
  </si>
  <si>
    <t>Hua</t>
  </si>
  <si>
    <t>Dividente per tu paguar    (Prapagime te ark)</t>
  </si>
  <si>
    <t>Pozicioni me 31 dhjetor 2010</t>
  </si>
  <si>
    <t>Fitimi USHTRIMIT</t>
  </si>
  <si>
    <t>( Ilir BULKU )</t>
  </si>
  <si>
    <t>J66702706K</t>
  </si>
  <si>
    <t>EURALDI shpk</t>
  </si>
  <si>
    <t xml:space="preserve">                 Lagja.Vehbi Dibra</t>
  </si>
  <si>
    <t>Ndertim montime dhe tregeti materialesh ndertimi</t>
  </si>
  <si>
    <t>Pozicioni me 31 dhjetor 2011</t>
  </si>
  <si>
    <t>1.Ne llogaritjen e Fitimit te Tatueshem jane zbritur shpenzimet e panjohura si me poshte :</t>
  </si>
  <si>
    <t>2.Inventaret</t>
  </si>
  <si>
    <t>a-Aktive Trupzuar</t>
  </si>
  <si>
    <t>b-Prodhimi ne proçes</t>
  </si>
  <si>
    <t>c-Klienta</t>
  </si>
  <si>
    <t>d-Furnitor</t>
  </si>
  <si>
    <t xml:space="preserve">Shpenzime per interesa </t>
  </si>
  <si>
    <t>Rez.statutore &amp; Ligjore</t>
  </si>
  <si>
    <t>Rez. te tjera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</si>
  <si>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</si>
  <si>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</si>
  <si>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</si>
  <si>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</si>
  <si>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</si>
  <si>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Pasqyra  e  Ndryshimeve  ne  Kapital  2012</t>
  </si>
  <si>
    <t>Pasqyra   e   Fluksit   Monetar  -  Metoda  Indirekte   2012</t>
  </si>
  <si>
    <t>Te ardhura dhe shpenzime te tjera financiare(Taksa Vendore)</t>
  </si>
  <si>
    <t>Pozicioni me 31 dhjetor 2012</t>
  </si>
  <si>
    <t>Fitim I pashper</t>
  </si>
  <si>
    <t>Shpenzime te panjohura</t>
  </si>
  <si>
    <t>a.Jane zbritur shpenzime tarife gjykate shuma 450,000</t>
  </si>
  <si>
    <t>3.Amortizimi  eshte llogaritur me norme mesatare amortizimi 2.5%</t>
  </si>
  <si>
    <t>28.02.2013</t>
  </si>
  <si>
    <t>Huamarrje afat shkurtra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</si>
</sst>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_-* #,##0.000_L_e_k_-;\-* #,##0.000_L_e_k_-;_-* &quot;-&quot;??_L_e_k_-;_-@_-"/>
    <numFmt numFmtId="184" formatCode="0.0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00000"/>
  </numFmts>
  <fonts count="5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1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32" borderId="12" xfId="0" applyFont="1" applyFill="1" applyBorder="1" applyAlignment="1">
      <alignment vertical="center"/>
    </xf>
    <xf numFmtId="3" fontId="15" fillId="32" borderId="12" xfId="0" applyNumberFormat="1" applyFont="1" applyFill="1" applyBorder="1" applyAlignment="1">
      <alignment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/>
    </xf>
    <xf numFmtId="3" fontId="0" fillId="32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3" fontId="15" fillId="32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0" fontId="15" fillId="32" borderId="11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3" fontId="15" fillId="32" borderId="21" xfId="0" applyNumberFormat="1" applyFont="1" applyFill="1" applyBorder="1" applyAlignment="1">
      <alignment horizontal="right" vertical="center"/>
    </xf>
    <xf numFmtId="0" fontId="15" fillId="32" borderId="22" xfId="0" applyFont="1" applyFill="1" applyBorder="1" applyAlignment="1">
      <alignment vertical="center"/>
    </xf>
    <xf numFmtId="0" fontId="15" fillId="32" borderId="23" xfId="0" applyFont="1" applyFill="1" applyBorder="1" applyAlignment="1">
      <alignment vertical="center"/>
    </xf>
    <xf numFmtId="0" fontId="16" fillId="32" borderId="23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/>
    </xf>
    <xf numFmtId="0" fontId="0" fillId="32" borderId="30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vertical="center"/>
    </xf>
    <xf numFmtId="0" fontId="0" fillId="32" borderId="3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/>
    </xf>
    <xf numFmtId="3" fontId="6" fillId="32" borderId="15" xfId="0" applyNumberFormat="1" applyFont="1" applyFill="1" applyBorder="1" applyAlignment="1">
      <alignment vertical="center"/>
    </xf>
    <xf numFmtId="3" fontId="6" fillId="32" borderId="16" xfId="0" applyNumberFormat="1" applyFont="1" applyFill="1" applyBorder="1" applyAlignment="1">
      <alignment vertical="center"/>
    </xf>
    <xf numFmtId="0" fontId="10" fillId="32" borderId="32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vertical="center"/>
    </xf>
    <xf numFmtId="3" fontId="10" fillId="32" borderId="34" xfId="0" applyNumberFormat="1" applyFont="1" applyFill="1" applyBorder="1" applyAlignment="1">
      <alignment vertical="center"/>
    </xf>
    <xf numFmtId="3" fontId="10" fillId="32" borderId="35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6" fillId="0" borderId="37" xfId="0" applyFont="1" applyBorder="1" applyAlignment="1">
      <alignment/>
    </xf>
    <xf numFmtId="180" fontId="0" fillId="0" borderId="0" xfId="0" applyNumberFormat="1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5" fillId="0" borderId="43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2" fontId="5" fillId="0" borderId="0" xfId="42" applyNumberFormat="1" applyFont="1" applyBorder="1" applyAlignment="1">
      <alignment/>
    </xf>
    <xf numFmtId="183" fontId="5" fillId="0" borderId="0" xfId="42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3" fontId="6" fillId="0" borderId="0" xfId="42" applyNumberFormat="1" applyFont="1" applyAlignment="1">
      <alignment vertical="center"/>
    </xf>
    <xf numFmtId="0" fontId="19" fillId="0" borderId="45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182" fontId="21" fillId="0" borderId="0" xfId="42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82" fontId="20" fillId="0" borderId="0" xfId="42" applyNumberFormat="1" applyFont="1" applyBorder="1" applyAlignment="1">
      <alignment/>
    </xf>
    <xf numFmtId="183" fontId="20" fillId="0" borderId="0" xfId="42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85" fontId="2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6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1" fontId="6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5" fillId="32" borderId="11" xfId="0" applyFont="1" applyFill="1" applyBorder="1" applyAlignment="1">
      <alignment horizontal="left" vertical="center"/>
    </xf>
    <xf numFmtId="0" fontId="15" fillId="32" borderId="22" xfId="0" applyFont="1" applyFill="1" applyBorder="1" applyAlignment="1">
      <alignment horizontal="left" vertical="center"/>
    </xf>
    <xf numFmtId="0" fontId="15" fillId="32" borderId="2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2" borderId="51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6.28125" style="26" customWidth="1"/>
    <col min="2" max="3" width="9.140625" style="26" customWidth="1"/>
    <col min="4" max="4" width="9.28125" style="26" customWidth="1"/>
    <col min="5" max="5" width="11.421875" style="26" customWidth="1"/>
    <col min="6" max="6" width="12.8515625" style="26" customWidth="1"/>
    <col min="7" max="7" width="5.421875" style="26" customWidth="1"/>
    <col min="8" max="9" width="9.140625" style="26" customWidth="1"/>
    <col min="10" max="10" width="3.140625" style="26" customWidth="1"/>
    <col min="11" max="11" width="9.140625" style="26" customWidth="1"/>
    <col min="12" max="12" width="1.8515625" style="26" customWidth="1"/>
    <col min="13" max="16384" width="9.140625" style="26" customWidth="1"/>
  </cols>
  <sheetData>
    <row r="1" spans="2:11" ht="13.5" thickBot="1"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22" customFormat="1" ht="13.5" thickTop="1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6"/>
    </row>
    <row r="3" spans="1:11" s="23" customFormat="1" ht="13.5" customHeight="1" thickBot="1">
      <c r="A3" s="178"/>
      <c r="B3" s="27"/>
      <c r="C3" s="27" t="s">
        <v>163</v>
      </c>
      <c r="D3" s="27"/>
      <c r="E3" s="27"/>
      <c r="F3" s="192" t="s">
        <v>181</v>
      </c>
      <c r="G3" s="193"/>
      <c r="H3" s="30"/>
      <c r="I3" s="27"/>
      <c r="J3" s="27"/>
      <c r="K3" s="178"/>
    </row>
    <row r="4" spans="1:11" s="23" customFormat="1" ht="13.5" customHeight="1" thickTop="1">
      <c r="A4" s="178"/>
      <c r="B4" s="27"/>
      <c r="C4" s="27" t="s">
        <v>105</v>
      </c>
      <c r="D4" s="27"/>
      <c r="E4" s="27"/>
      <c r="F4" s="176" t="s">
        <v>180</v>
      </c>
      <c r="G4" s="191"/>
      <c r="H4" s="30"/>
      <c r="I4" s="27"/>
      <c r="J4" s="27"/>
      <c r="K4" s="178"/>
    </row>
    <row r="5" spans="1:11" s="23" customFormat="1" ht="13.5" customHeight="1" thickBot="1">
      <c r="A5" s="178"/>
      <c r="B5" s="27"/>
      <c r="C5" s="27" t="s">
        <v>6</v>
      </c>
      <c r="D5" s="27"/>
      <c r="E5" s="27"/>
      <c r="F5" s="188" t="s">
        <v>182</v>
      </c>
      <c r="G5" s="189"/>
      <c r="H5" s="189"/>
      <c r="I5" s="27"/>
      <c r="J5" s="27"/>
      <c r="K5" s="178"/>
    </row>
    <row r="6" spans="1:11" s="23" customFormat="1" ht="13.5" customHeight="1" thickBot="1" thickTop="1">
      <c r="A6" s="178"/>
      <c r="B6" s="27"/>
      <c r="C6" s="27"/>
      <c r="D6" s="27"/>
      <c r="E6" s="27"/>
      <c r="F6" s="27"/>
      <c r="G6" s="27"/>
      <c r="H6" s="190" t="s">
        <v>171</v>
      </c>
      <c r="I6" s="30"/>
      <c r="J6" s="27"/>
      <c r="K6" s="178"/>
    </row>
    <row r="7" spans="1:11" s="23" customFormat="1" ht="13.5" customHeight="1" thickTop="1">
      <c r="A7" s="178"/>
      <c r="B7" s="27"/>
      <c r="C7" s="27" t="s">
        <v>0</v>
      </c>
      <c r="D7" s="27"/>
      <c r="E7" s="27"/>
      <c r="F7" s="27"/>
      <c r="G7" s="29"/>
      <c r="H7" s="27"/>
      <c r="I7" s="27"/>
      <c r="J7" s="27"/>
      <c r="K7" s="178"/>
    </row>
    <row r="8" spans="1:11" s="23" customFormat="1" ht="13.5" customHeight="1">
      <c r="A8" s="178"/>
      <c r="B8" s="27"/>
      <c r="C8" s="27" t="s">
        <v>1</v>
      </c>
      <c r="D8" s="27"/>
      <c r="E8" s="27"/>
      <c r="F8" s="27"/>
      <c r="G8" s="30"/>
      <c r="H8" s="27"/>
      <c r="I8" s="27"/>
      <c r="J8" s="27"/>
      <c r="K8" s="178"/>
    </row>
    <row r="9" spans="1:11" s="23" customFormat="1" ht="13.5" customHeight="1">
      <c r="A9" s="178"/>
      <c r="B9" s="27"/>
      <c r="C9" s="27"/>
      <c r="D9" s="27"/>
      <c r="E9" s="27"/>
      <c r="F9" s="27"/>
      <c r="G9" s="27"/>
      <c r="H9" s="27"/>
      <c r="I9" s="27"/>
      <c r="J9" s="27"/>
      <c r="K9" s="178"/>
    </row>
    <row r="10" spans="1:11" s="23" customFormat="1" ht="13.5" customHeight="1" thickBot="1">
      <c r="A10" s="178"/>
      <c r="B10" s="27"/>
      <c r="C10" s="27" t="s">
        <v>32</v>
      </c>
      <c r="D10" s="27"/>
      <c r="E10" s="27"/>
      <c r="F10" s="194" t="s">
        <v>183</v>
      </c>
      <c r="G10" s="189"/>
      <c r="H10" s="189"/>
      <c r="I10" s="189"/>
      <c r="J10" s="189"/>
      <c r="K10" s="178"/>
    </row>
    <row r="11" spans="1:11" s="23" customFormat="1" ht="13.5" customHeight="1" thickTop="1">
      <c r="A11" s="178"/>
      <c r="B11" s="27"/>
      <c r="C11" s="27"/>
      <c r="D11" s="27"/>
      <c r="E11" s="27"/>
      <c r="F11" s="27"/>
      <c r="G11" s="27"/>
      <c r="H11" s="27"/>
      <c r="I11" s="27"/>
      <c r="J11" s="27"/>
      <c r="K11" s="178"/>
    </row>
    <row r="12" spans="1:11" s="23" customFormat="1" ht="13.5" customHeight="1">
      <c r="A12" s="178"/>
      <c r="B12" s="27"/>
      <c r="C12" s="27"/>
      <c r="D12" s="27"/>
      <c r="E12" s="27"/>
      <c r="F12" s="27"/>
      <c r="G12" s="27"/>
      <c r="H12" s="27"/>
      <c r="I12" s="27"/>
      <c r="J12" s="27"/>
      <c r="K12" s="178"/>
    </row>
    <row r="13" spans="1:11" s="24" customFormat="1" ht="12.75">
      <c r="A13" s="177"/>
      <c r="B13" s="31"/>
      <c r="C13" s="31"/>
      <c r="D13" s="31"/>
      <c r="E13" s="31"/>
      <c r="F13" s="31"/>
      <c r="G13" s="31"/>
      <c r="H13" s="31"/>
      <c r="I13" s="31"/>
      <c r="J13" s="31"/>
      <c r="K13" s="177"/>
    </row>
    <row r="14" spans="1:11" s="24" customFormat="1" ht="12.75">
      <c r="A14" s="177"/>
      <c r="B14" s="31"/>
      <c r="C14" s="31"/>
      <c r="D14" s="31"/>
      <c r="E14" s="31"/>
      <c r="F14" s="31"/>
      <c r="G14" s="31"/>
      <c r="H14" s="31"/>
      <c r="I14" s="31"/>
      <c r="J14" s="31"/>
      <c r="K14" s="177"/>
    </row>
    <row r="15" spans="1:11" s="24" customFormat="1" ht="12.75">
      <c r="A15" s="177"/>
      <c r="B15" s="31"/>
      <c r="C15" s="31"/>
      <c r="D15" s="31"/>
      <c r="E15" s="31"/>
      <c r="F15" s="31"/>
      <c r="G15" s="31"/>
      <c r="H15" s="31"/>
      <c r="I15" s="31"/>
      <c r="J15" s="31"/>
      <c r="K15" s="177"/>
    </row>
    <row r="16" spans="1:11" s="24" customFormat="1" ht="12.75">
      <c r="A16" s="177"/>
      <c r="B16" s="31"/>
      <c r="C16" s="31"/>
      <c r="D16" s="31"/>
      <c r="E16" s="31"/>
      <c r="F16" s="31"/>
      <c r="G16" s="31"/>
      <c r="H16" s="31"/>
      <c r="I16" s="31"/>
      <c r="J16" s="31"/>
      <c r="K16" s="177"/>
    </row>
    <row r="17" spans="1:11" s="24" customFormat="1" ht="12.75">
      <c r="A17" s="177"/>
      <c r="B17" s="31"/>
      <c r="C17" s="31"/>
      <c r="D17" s="31"/>
      <c r="E17" s="31"/>
      <c r="F17" s="31"/>
      <c r="G17" s="31"/>
      <c r="H17" s="31"/>
      <c r="I17" s="31"/>
      <c r="J17" s="31"/>
      <c r="K17" s="177"/>
    </row>
    <row r="18" spans="1:11" s="24" customFormat="1" ht="12.75">
      <c r="A18" s="177"/>
      <c r="B18" s="31"/>
      <c r="C18" s="31"/>
      <c r="D18" s="31"/>
      <c r="E18" s="31"/>
      <c r="F18" s="31"/>
      <c r="G18" s="31"/>
      <c r="H18" s="31"/>
      <c r="I18" s="31"/>
      <c r="J18" s="31"/>
      <c r="K18" s="177"/>
    </row>
    <row r="19" spans="1:11" s="24" customFormat="1" ht="12.75">
      <c r="A19" s="177"/>
      <c r="B19" s="31"/>
      <c r="C19" s="31"/>
      <c r="D19" s="31"/>
      <c r="E19" s="31"/>
      <c r="F19" s="31"/>
      <c r="G19" s="31"/>
      <c r="H19" s="31"/>
      <c r="I19" s="31"/>
      <c r="J19" s="31"/>
      <c r="K19" s="177"/>
    </row>
    <row r="20" spans="1:11" s="24" customFormat="1" ht="12.75">
      <c r="A20" s="177"/>
      <c r="B20" s="31"/>
      <c r="C20" s="31"/>
      <c r="D20" s="31"/>
      <c r="E20" s="31"/>
      <c r="F20" s="31"/>
      <c r="G20" s="31"/>
      <c r="H20" s="31"/>
      <c r="I20" s="31"/>
      <c r="J20" s="31"/>
      <c r="K20" s="177"/>
    </row>
    <row r="21" spans="1:11" s="24" customFormat="1" ht="12.75">
      <c r="A21" s="177"/>
      <c r="B21" s="31"/>
      <c r="D21" s="31"/>
      <c r="E21" s="31"/>
      <c r="F21" s="31"/>
      <c r="G21" s="31"/>
      <c r="H21" s="31"/>
      <c r="I21" s="31"/>
      <c r="J21" s="31"/>
      <c r="K21" s="177"/>
    </row>
    <row r="22" spans="1:11" s="24" customFormat="1" ht="12.75">
      <c r="A22" s="177"/>
      <c r="B22" s="31"/>
      <c r="C22" s="31"/>
      <c r="D22" s="31"/>
      <c r="E22" s="31"/>
      <c r="F22" s="31"/>
      <c r="G22" s="31"/>
      <c r="H22" s="31"/>
      <c r="I22" s="31"/>
      <c r="J22" s="31"/>
      <c r="K22" s="177"/>
    </row>
    <row r="23" spans="1:11" s="24" customFormat="1" ht="12.75">
      <c r="A23" s="177"/>
      <c r="B23" s="31"/>
      <c r="C23" s="31"/>
      <c r="D23" s="31"/>
      <c r="E23" s="31"/>
      <c r="F23" s="31"/>
      <c r="G23" s="31"/>
      <c r="H23" s="31"/>
      <c r="I23" s="31"/>
      <c r="J23" s="31"/>
      <c r="K23" s="177"/>
    </row>
    <row r="24" spans="1:11" s="24" customFormat="1" ht="12.75">
      <c r="A24" s="177"/>
      <c r="B24" s="31"/>
      <c r="C24" s="31"/>
      <c r="D24" s="31"/>
      <c r="E24" s="31"/>
      <c r="F24" s="31"/>
      <c r="G24" s="31"/>
      <c r="H24" s="31"/>
      <c r="I24" s="31"/>
      <c r="J24" s="31"/>
      <c r="K24" s="177"/>
    </row>
    <row r="25" spans="1:11" s="32" customFormat="1" ht="33.75">
      <c r="A25" s="177"/>
      <c r="B25" s="240" t="s">
        <v>7</v>
      </c>
      <c r="C25" s="240"/>
      <c r="D25" s="240"/>
      <c r="E25" s="240"/>
      <c r="F25" s="240"/>
      <c r="G25" s="240"/>
      <c r="H25" s="240"/>
      <c r="I25" s="240"/>
      <c r="J25" s="240"/>
      <c r="K25" s="241"/>
    </row>
    <row r="26" spans="1:11" s="24" customFormat="1" ht="12.75">
      <c r="A26" s="185"/>
      <c r="B26" s="184"/>
      <c r="C26" s="242" t="s">
        <v>72</v>
      </c>
      <c r="D26" s="242"/>
      <c r="E26" s="242"/>
      <c r="F26" s="242"/>
      <c r="G26" s="242"/>
      <c r="H26" s="242"/>
      <c r="I26" s="242"/>
      <c r="J26" s="242"/>
      <c r="K26" s="177"/>
    </row>
    <row r="27" spans="1:11" s="24" customFormat="1" ht="12.75">
      <c r="A27" s="177"/>
      <c r="B27" s="31"/>
      <c r="C27" s="242" t="s">
        <v>73</v>
      </c>
      <c r="D27" s="242"/>
      <c r="E27" s="242"/>
      <c r="F27" s="242"/>
      <c r="G27" s="242"/>
      <c r="H27" s="242"/>
      <c r="I27" s="242"/>
      <c r="J27" s="242"/>
      <c r="K27" s="177"/>
    </row>
    <row r="28" spans="1:11" s="24" customFormat="1" ht="12.75">
      <c r="A28" s="177"/>
      <c r="B28" s="31"/>
      <c r="C28" s="31"/>
      <c r="D28" s="31"/>
      <c r="E28" s="31"/>
      <c r="F28" s="31"/>
      <c r="G28" s="31"/>
      <c r="H28" s="31"/>
      <c r="I28" s="31"/>
      <c r="J28" s="31"/>
      <c r="K28" s="177"/>
    </row>
    <row r="29" spans="1:11" s="24" customFormat="1" ht="12.75">
      <c r="A29" s="177"/>
      <c r="B29" s="31"/>
      <c r="C29" s="31"/>
      <c r="D29" s="31"/>
      <c r="E29" s="31"/>
      <c r="F29" s="31"/>
      <c r="G29" s="31"/>
      <c r="H29" s="31"/>
      <c r="I29" s="31"/>
      <c r="J29" s="31"/>
      <c r="K29" s="177"/>
    </row>
    <row r="30" spans="1:11" s="35" customFormat="1" ht="33.75">
      <c r="A30" s="177"/>
      <c r="B30" s="31"/>
      <c r="C30" s="31"/>
      <c r="D30" s="31"/>
      <c r="E30" s="31"/>
      <c r="F30" s="33" t="s">
        <v>194</v>
      </c>
      <c r="G30" s="34"/>
      <c r="H30" s="34"/>
      <c r="I30" s="34"/>
      <c r="J30" s="34"/>
      <c r="K30" s="179"/>
    </row>
    <row r="31" spans="1:11" s="35" customFormat="1" ht="12.75">
      <c r="A31" s="179"/>
      <c r="B31" s="34"/>
      <c r="C31" s="34"/>
      <c r="D31" s="34"/>
      <c r="E31" s="34"/>
      <c r="F31" s="34"/>
      <c r="G31" s="34"/>
      <c r="H31" s="34"/>
      <c r="I31" s="34"/>
      <c r="J31" s="34"/>
      <c r="K31" s="179"/>
    </row>
    <row r="32" spans="1:11" s="35" customFormat="1" ht="12.75">
      <c r="A32" s="179"/>
      <c r="B32" s="34"/>
      <c r="C32" s="34"/>
      <c r="D32" s="34"/>
      <c r="E32" s="34"/>
      <c r="F32" s="34"/>
      <c r="G32" s="34"/>
      <c r="H32" s="34"/>
      <c r="I32" s="34"/>
      <c r="J32" s="34"/>
      <c r="K32" s="179"/>
    </row>
    <row r="33" spans="1:11" s="35" customFormat="1" ht="12.75">
      <c r="A33" s="179"/>
      <c r="B33" s="34"/>
      <c r="C33" s="34"/>
      <c r="D33" s="34"/>
      <c r="E33" s="34"/>
      <c r="F33" s="34"/>
      <c r="G33" s="34"/>
      <c r="H33" s="34"/>
      <c r="I33" s="34"/>
      <c r="J33" s="34"/>
      <c r="K33" s="179"/>
    </row>
    <row r="34" spans="1:11" s="35" customFormat="1" ht="12.75">
      <c r="A34" s="179"/>
      <c r="B34" s="34"/>
      <c r="C34" s="34"/>
      <c r="D34" s="34"/>
      <c r="E34" s="34"/>
      <c r="F34" s="34"/>
      <c r="G34" s="34"/>
      <c r="H34" s="34"/>
      <c r="I34" s="34"/>
      <c r="J34" s="34"/>
      <c r="K34" s="179"/>
    </row>
    <row r="35" spans="1:11" s="35" customFormat="1" ht="12.75">
      <c r="A35" s="179"/>
      <c r="B35" s="34"/>
      <c r="C35" s="34"/>
      <c r="D35" s="34"/>
      <c r="E35" s="34"/>
      <c r="F35" s="34"/>
      <c r="G35" s="34"/>
      <c r="H35" s="34"/>
      <c r="I35" s="34"/>
      <c r="J35" s="34"/>
      <c r="K35" s="179"/>
    </row>
    <row r="36" spans="1:11" s="35" customFormat="1" ht="12.75">
      <c r="A36" s="179"/>
      <c r="B36" s="34"/>
      <c r="C36" s="34"/>
      <c r="D36" s="34"/>
      <c r="E36" s="34"/>
      <c r="F36" s="34"/>
      <c r="G36" s="34"/>
      <c r="H36" s="34"/>
      <c r="I36" s="34"/>
      <c r="J36" s="34"/>
      <c r="K36" s="179"/>
    </row>
    <row r="37" spans="1:11" s="35" customFormat="1" ht="12.75">
      <c r="A37" s="179"/>
      <c r="B37" s="34"/>
      <c r="C37" s="34"/>
      <c r="D37" s="34"/>
      <c r="E37" s="34"/>
      <c r="F37" s="34"/>
      <c r="G37" s="34"/>
      <c r="H37" s="34"/>
      <c r="I37" s="34"/>
      <c r="J37" s="34"/>
      <c r="K37" s="179"/>
    </row>
    <row r="38" spans="1:11" s="35" customFormat="1" ht="12.75">
      <c r="A38" s="179"/>
      <c r="B38" s="34"/>
      <c r="C38" s="34"/>
      <c r="D38" s="34"/>
      <c r="E38" s="34"/>
      <c r="F38" s="34"/>
      <c r="G38" s="34"/>
      <c r="H38" s="34"/>
      <c r="I38" s="34"/>
      <c r="J38" s="34"/>
      <c r="K38" s="179"/>
    </row>
    <row r="39" spans="1:11" s="35" customFormat="1" ht="12.75">
      <c r="A39" s="179"/>
      <c r="B39" s="34"/>
      <c r="C39" s="34"/>
      <c r="D39" s="34"/>
      <c r="E39" s="34"/>
      <c r="F39" s="34"/>
      <c r="G39" s="34"/>
      <c r="H39" s="34"/>
      <c r="I39" s="34"/>
      <c r="J39" s="34"/>
      <c r="K39" s="179"/>
    </row>
    <row r="40" spans="1:11" s="35" customFormat="1" ht="12.75">
      <c r="A40" s="179"/>
      <c r="B40" s="34"/>
      <c r="C40" s="34"/>
      <c r="D40" s="34"/>
      <c r="E40" s="34"/>
      <c r="F40" s="34"/>
      <c r="G40" s="34"/>
      <c r="H40" s="34"/>
      <c r="I40" s="34"/>
      <c r="J40" s="34"/>
      <c r="K40" s="179"/>
    </row>
    <row r="41" spans="1:11" s="35" customFormat="1" ht="12.75">
      <c r="A41" s="179"/>
      <c r="B41" s="34"/>
      <c r="C41" s="34"/>
      <c r="D41" s="34"/>
      <c r="E41" s="34"/>
      <c r="F41" s="34"/>
      <c r="G41" s="34"/>
      <c r="H41" s="34"/>
      <c r="I41" s="34"/>
      <c r="J41" s="34"/>
      <c r="K41" s="179"/>
    </row>
    <row r="42" spans="1:11" s="35" customFormat="1" ht="12.75">
      <c r="A42" s="179"/>
      <c r="B42" s="34"/>
      <c r="C42" s="34"/>
      <c r="D42" s="34"/>
      <c r="E42" s="34"/>
      <c r="F42" s="34"/>
      <c r="G42" s="34"/>
      <c r="H42" s="34"/>
      <c r="I42" s="34"/>
      <c r="J42" s="34"/>
      <c r="K42" s="179"/>
    </row>
    <row r="43" spans="1:11" s="35" customFormat="1" ht="12.75">
      <c r="A43" s="179"/>
      <c r="B43" s="34"/>
      <c r="C43" s="34"/>
      <c r="D43" s="34"/>
      <c r="E43" s="34"/>
      <c r="F43" s="34"/>
      <c r="G43" s="34"/>
      <c r="H43" s="34"/>
      <c r="I43" s="34"/>
      <c r="J43" s="34"/>
      <c r="K43" s="179"/>
    </row>
    <row r="44" spans="1:11" s="35" customFormat="1" ht="12.75">
      <c r="A44" s="179"/>
      <c r="B44" s="34"/>
      <c r="C44" s="34"/>
      <c r="D44" s="34"/>
      <c r="E44" s="34"/>
      <c r="F44" s="34"/>
      <c r="G44" s="34"/>
      <c r="H44" s="34"/>
      <c r="I44" s="34"/>
      <c r="J44" s="34"/>
      <c r="K44" s="179"/>
    </row>
    <row r="45" spans="1:11" s="35" customFormat="1" ht="9" customHeight="1">
      <c r="A45" s="179"/>
      <c r="B45" s="34"/>
      <c r="C45" s="34"/>
      <c r="D45" s="34"/>
      <c r="E45" s="34"/>
      <c r="F45" s="34"/>
      <c r="G45" s="34"/>
      <c r="H45" s="34"/>
      <c r="I45" s="34"/>
      <c r="J45" s="34"/>
      <c r="K45" s="179"/>
    </row>
    <row r="46" spans="1:11" s="35" customFormat="1" ht="12.75">
      <c r="A46" s="179"/>
      <c r="B46" s="34"/>
      <c r="C46" s="34"/>
      <c r="D46" s="34"/>
      <c r="E46" s="34"/>
      <c r="F46" s="34"/>
      <c r="G46" s="34"/>
      <c r="H46" s="34"/>
      <c r="I46" s="34"/>
      <c r="J46" s="34"/>
      <c r="K46" s="179"/>
    </row>
    <row r="47" spans="1:11" s="35" customFormat="1" ht="12.75">
      <c r="A47" s="179"/>
      <c r="B47" s="34"/>
      <c r="C47" s="34"/>
      <c r="D47" s="34"/>
      <c r="E47" s="34"/>
      <c r="F47" s="34"/>
      <c r="G47" s="34"/>
      <c r="H47" s="34"/>
      <c r="I47" s="34"/>
      <c r="J47" s="34"/>
      <c r="K47" s="179"/>
    </row>
    <row r="48" spans="1:11" s="23" customFormat="1" ht="12.75" customHeight="1">
      <c r="A48" s="178"/>
      <c r="B48" s="27"/>
      <c r="C48" s="27" t="s">
        <v>111</v>
      </c>
      <c r="D48" s="27"/>
      <c r="E48" s="27"/>
      <c r="F48" s="27"/>
      <c r="G48" s="27"/>
      <c r="H48" s="243" t="s">
        <v>172</v>
      </c>
      <c r="I48" s="243"/>
      <c r="J48" s="27"/>
      <c r="K48" s="178"/>
    </row>
    <row r="49" spans="1:11" s="23" customFormat="1" ht="12.75" customHeight="1">
      <c r="A49" s="178"/>
      <c r="B49" s="27"/>
      <c r="C49" s="27" t="s">
        <v>112</v>
      </c>
      <c r="D49" s="27"/>
      <c r="E49" s="27"/>
      <c r="F49" s="27"/>
      <c r="G49" s="27"/>
      <c r="H49" s="245" t="s">
        <v>173</v>
      </c>
      <c r="I49" s="245"/>
      <c r="J49" s="27"/>
      <c r="K49" s="178"/>
    </row>
    <row r="50" spans="1:11" s="23" customFormat="1" ht="12.75" customHeight="1">
      <c r="A50" s="178"/>
      <c r="B50" s="27"/>
      <c r="C50" s="27" t="s">
        <v>106</v>
      </c>
      <c r="D50" s="27"/>
      <c r="E50" s="27"/>
      <c r="F50" s="27"/>
      <c r="G50" s="27"/>
      <c r="H50" s="245" t="s">
        <v>174</v>
      </c>
      <c r="I50" s="245"/>
      <c r="J50" s="27"/>
      <c r="K50" s="178"/>
    </row>
    <row r="51" spans="1:11" s="23" customFormat="1" ht="12.75" customHeight="1">
      <c r="A51" s="178"/>
      <c r="B51" s="27"/>
      <c r="C51" s="27" t="s">
        <v>107</v>
      </c>
      <c r="D51" s="27"/>
      <c r="E51" s="27"/>
      <c r="F51" s="27"/>
      <c r="G51" s="27"/>
      <c r="H51" s="245" t="s">
        <v>174</v>
      </c>
      <c r="I51" s="245"/>
      <c r="J51" s="27"/>
      <c r="K51" s="178"/>
    </row>
    <row r="52" spans="1:11" s="24" customFormat="1" ht="12.75">
      <c r="A52" s="177"/>
      <c r="B52" s="31"/>
      <c r="C52" s="31"/>
      <c r="D52" s="31"/>
      <c r="E52" s="31"/>
      <c r="F52" s="31"/>
      <c r="G52" s="31"/>
      <c r="H52" s="31"/>
      <c r="I52" s="31"/>
      <c r="J52" s="31"/>
      <c r="K52" s="177"/>
    </row>
    <row r="53" spans="1:11" s="25" customFormat="1" ht="12.75" customHeight="1">
      <c r="A53" s="180"/>
      <c r="B53" s="36"/>
      <c r="C53" s="27" t="s">
        <v>113</v>
      </c>
      <c r="D53" s="27"/>
      <c r="E53" s="27"/>
      <c r="F53" s="27"/>
      <c r="G53" s="30" t="s">
        <v>108</v>
      </c>
      <c r="H53" s="246" t="s">
        <v>195</v>
      </c>
      <c r="I53" s="243"/>
      <c r="J53" s="36"/>
      <c r="K53" s="180"/>
    </row>
    <row r="54" spans="1:11" s="25" customFormat="1" ht="12.75" customHeight="1">
      <c r="A54" s="180"/>
      <c r="B54" s="36"/>
      <c r="C54" s="27"/>
      <c r="D54" s="27"/>
      <c r="E54" s="27"/>
      <c r="F54" s="27"/>
      <c r="G54" s="30" t="s">
        <v>109</v>
      </c>
      <c r="H54" s="244" t="s">
        <v>196</v>
      </c>
      <c r="I54" s="245"/>
      <c r="J54" s="36"/>
      <c r="K54" s="180"/>
    </row>
    <row r="55" spans="1:11" s="25" customFormat="1" ht="7.5" customHeight="1">
      <c r="A55" s="180"/>
      <c r="B55" s="36"/>
      <c r="C55" s="27"/>
      <c r="D55" s="27"/>
      <c r="E55" s="27"/>
      <c r="F55" s="27"/>
      <c r="G55" s="30"/>
      <c r="H55" s="30"/>
      <c r="I55" s="30"/>
      <c r="J55" s="36"/>
      <c r="K55" s="180"/>
    </row>
    <row r="56" spans="1:11" s="25" customFormat="1" ht="12.75" customHeight="1">
      <c r="A56" s="180"/>
      <c r="B56" s="36"/>
      <c r="C56" s="27" t="s">
        <v>110</v>
      </c>
      <c r="D56" s="27"/>
      <c r="E56" s="27"/>
      <c r="F56" s="30"/>
      <c r="G56" s="27"/>
      <c r="H56" s="212" t="s">
        <v>207</v>
      </c>
      <c r="I56" s="28"/>
      <c r="J56" s="36"/>
      <c r="K56" s="180"/>
    </row>
    <row r="57" spans="1:11" ht="22.5" customHeight="1" thickBot="1">
      <c r="A57" s="183"/>
      <c r="B57" s="181"/>
      <c r="C57" s="181"/>
      <c r="D57" s="181"/>
      <c r="E57" s="181"/>
      <c r="F57" s="181"/>
      <c r="G57" s="181"/>
      <c r="H57" s="181"/>
      <c r="I57" s="181"/>
      <c r="J57" s="181"/>
      <c r="K57" s="182"/>
    </row>
    <row r="58" ht="6.75" customHeight="1" thickTop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28">
      <selection activeCell="L34" sqref="L34"/>
    </sheetView>
  </sheetViews>
  <sheetFormatPr defaultColWidth="9.140625" defaultRowHeight="12.75"/>
  <cols>
    <col min="1" max="1" width="4.8515625" style="70" customWidth="1"/>
    <col min="2" max="2" width="3.7109375" style="72" customWidth="1"/>
    <col min="3" max="3" width="2.7109375" style="72" customWidth="1"/>
    <col min="4" max="4" width="4.00390625" style="72" customWidth="1"/>
    <col min="5" max="5" width="40.57421875" style="70" customWidth="1"/>
    <col min="6" max="6" width="8.28125" style="70" customWidth="1"/>
    <col min="7" max="8" width="15.7109375" style="73" customWidth="1"/>
    <col min="9" max="9" width="1.421875" style="70" customWidth="1"/>
    <col min="10" max="10" width="10.7109375" style="70" bestFit="1" customWidth="1"/>
    <col min="11" max="11" width="9.140625" style="70" customWidth="1"/>
    <col min="12" max="12" width="16.00390625" style="70" customWidth="1"/>
    <col min="13" max="16384" width="9.140625" style="70" customWidth="1"/>
  </cols>
  <sheetData>
    <row r="1" spans="2:8" s="22" customFormat="1" ht="12" customHeight="1">
      <c r="B1" s="37"/>
      <c r="C1" s="37"/>
      <c r="D1" s="37"/>
      <c r="G1" s="38"/>
      <c r="H1" s="38"/>
    </row>
    <row r="2" spans="2:8" s="42" customFormat="1" ht="4.5" customHeight="1">
      <c r="B2" s="39"/>
      <c r="C2" s="40"/>
      <c r="D2" s="40"/>
      <c r="E2" s="41"/>
      <c r="G2" s="247"/>
      <c r="H2" s="247"/>
    </row>
    <row r="3" spans="2:8" s="42" customFormat="1" ht="3" customHeight="1">
      <c r="B3" s="39"/>
      <c r="C3" s="40"/>
      <c r="D3" s="40"/>
      <c r="E3" s="41"/>
      <c r="G3" s="43"/>
      <c r="H3" s="43"/>
    </row>
    <row r="4" spans="2:8" s="44" customFormat="1" ht="17.25" customHeight="1">
      <c r="B4" s="248" t="s">
        <v>197</v>
      </c>
      <c r="C4" s="248"/>
      <c r="D4" s="248"/>
      <c r="E4" s="248"/>
      <c r="F4" s="248"/>
      <c r="G4" s="248"/>
      <c r="H4" s="248"/>
    </row>
    <row r="5" spans="2:8" s="26" customFormat="1" ht="7.5" customHeight="1">
      <c r="B5" s="45"/>
      <c r="C5" s="45"/>
      <c r="D5" s="45"/>
      <c r="G5" s="46"/>
      <c r="H5" s="46"/>
    </row>
    <row r="6" spans="2:8" s="26" customFormat="1" ht="12" customHeight="1">
      <c r="B6" s="252" t="s">
        <v>2</v>
      </c>
      <c r="C6" s="254" t="s">
        <v>8</v>
      </c>
      <c r="D6" s="255"/>
      <c r="E6" s="256"/>
      <c r="F6" s="252" t="s">
        <v>9</v>
      </c>
      <c r="G6" s="47" t="s">
        <v>145</v>
      </c>
      <c r="H6" s="47" t="s">
        <v>145</v>
      </c>
    </row>
    <row r="7" spans="2:8" s="26" customFormat="1" ht="12" customHeight="1">
      <c r="B7" s="253"/>
      <c r="C7" s="257"/>
      <c r="D7" s="258"/>
      <c r="E7" s="259"/>
      <c r="F7" s="253"/>
      <c r="G7" s="48" t="s">
        <v>146</v>
      </c>
      <c r="H7" s="49" t="s">
        <v>161</v>
      </c>
    </row>
    <row r="8" spans="2:8" s="52" customFormat="1" ht="24.75" customHeight="1">
      <c r="B8" s="140" t="s">
        <v>3</v>
      </c>
      <c r="C8" s="249" t="s">
        <v>162</v>
      </c>
      <c r="D8" s="250"/>
      <c r="E8" s="251"/>
      <c r="F8" s="141"/>
      <c r="G8" s="138">
        <f>+G9+G13+G21+G31</f>
        <v>101355120</v>
      </c>
      <c r="H8" s="138">
        <f>+H9+H13+H21</f>
        <v>86185301</v>
      </c>
    </row>
    <row r="9" spans="2:8" s="52" customFormat="1" ht="16.5" customHeight="1">
      <c r="B9" s="53"/>
      <c r="C9" s="50">
        <v>1</v>
      </c>
      <c r="D9" s="54" t="s">
        <v>10</v>
      </c>
      <c r="E9" s="55"/>
      <c r="F9" s="56"/>
      <c r="G9" s="129">
        <f>+G10+G11</f>
        <v>2715609</v>
      </c>
      <c r="H9" s="129">
        <f>+H10+H11</f>
        <v>786254</v>
      </c>
    </row>
    <row r="10" spans="2:8" s="61" customFormat="1" ht="16.5" customHeight="1">
      <c r="B10" s="53"/>
      <c r="C10" s="50"/>
      <c r="D10" s="57" t="s">
        <v>114</v>
      </c>
      <c r="E10" s="58" t="s">
        <v>29</v>
      </c>
      <c r="F10" s="59"/>
      <c r="G10" s="60">
        <v>910516</v>
      </c>
      <c r="H10" s="60">
        <v>732186</v>
      </c>
    </row>
    <row r="11" spans="2:8" s="61" customFormat="1" ht="16.5" customHeight="1">
      <c r="B11" s="62"/>
      <c r="C11" s="50"/>
      <c r="D11" s="57" t="s">
        <v>114</v>
      </c>
      <c r="E11" s="58" t="s">
        <v>30</v>
      </c>
      <c r="F11" s="59"/>
      <c r="G11" s="60">
        <f>1995180-190087</f>
        <v>1805093</v>
      </c>
      <c r="H11" s="60">
        <v>54068</v>
      </c>
    </row>
    <row r="12" spans="2:8" s="52" customFormat="1" ht="16.5" customHeight="1">
      <c r="B12" s="62"/>
      <c r="C12" s="50">
        <v>2</v>
      </c>
      <c r="D12" s="54" t="s">
        <v>148</v>
      </c>
      <c r="E12" s="55"/>
      <c r="F12" s="56"/>
      <c r="G12" s="51"/>
      <c r="H12" s="51"/>
    </row>
    <row r="13" spans="2:10" s="52" customFormat="1" ht="16.5" customHeight="1">
      <c r="B13" s="53"/>
      <c r="C13" s="50">
        <v>3</v>
      </c>
      <c r="D13" s="54" t="s">
        <v>149</v>
      </c>
      <c r="E13" s="55"/>
      <c r="F13" s="56"/>
      <c r="G13" s="129">
        <f>+G14+G15+G16+G17+G18+G19+G20</f>
        <v>83619516</v>
      </c>
      <c r="H13" s="129">
        <f>+H14+H15+H16+H17+H18+H19+H20</f>
        <v>72523047</v>
      </c>
      <c r="J13" s="235"/>
    </row>
    <row r="14" spans="2:8" s="61" customFormat="1" ht="16.5" customHeight="1">
      <c r="B14" s="53"/>
      <c r="C14" s="63"/>
      <c r="D14" s="57" t="s">
        <v>114</v>
      </c>
      <c r="E14" s="58" t="s">
        <v>150</v>
      </c>
      <c r="F14" s="59"/>
      <c r="G14" s="60">
        <v>81600651</v>
      </c>
      <c r="H14" s="60">
        <v>69874252</v>
      </c>
    </row>
    <row r="15" spans="2:8" s="61" customFormat="1" ht="16.5" customHeight="1">
      <c r="B15" s="62"/>
      <c r="C15" s="64"/>
      <c r="D15" s="65" t="s">
        <v>114</v>
      </c>
      <c r="E15" s="58" t="s">
        <v>115</v>
      </c>
      <c r="F15" s="59"/>
      <c r="G15" s="60"/>
      <c r="H15" s="60"/>
    </row>
    <row r="16" spans="2:8" s="61" customFormat="1" ht="16.5" customHeight="1">
      <c r="B16" s="62"/>
      <c r="C16" s="64"/>
      <c r="D16" s="65" t="s">
        <v>114</v>
      </c>
      <c r="E16" s="58" t="s">
        <v>116</v>
      </c>
      <c r="F16" s="59"/>
      <c r="G16" s="210">
        <v>2018865</v>
      </c>
      <c r="H16" s="60">
        <v>2343265</v>
      </c>
    </row>
    <row r="17" spans="2:8" s="61" customFormat="1" ht="16.5" customHeight="1">
      <c r="B17" s="62"/>
      <c r="C17" s="64"/>
      <c r="D17" s="65" t="s">
        <v>114</v>
      </c>
      <c r="E17" s="58" t="s">
        <v>117</v>
      </c>
      <c r="F17" s="59"/>
      <c r="G17" s="210"/>
      <c r="H17" s="60">
        <v>305530</v>
      </c>
    </row>
    <row r="18" spans="2:8" s="61" customFormat="1" ht="16.5" customHeight="1">
      <c r="B18" s="62"/>
      <c r="C18" s="64"/>
      <c r="D18" s="65" t="s">
        <v>114</v>
      </c>
      <c r="E18" s="58" t="s">
        <v>120</v>
      </c>
      <c r="F18" s="59"/>
      <c r="G18" s="60"/>
      <c r="H18" s="60"/>
    </row>
    <row r="19" spans="2:8" s="61" customFormat="1" ht="16.5" customHeight="1">
      <c r="B19" s="62"/>
      <c r="C19" s="64"/>
      <c r="D19" s="65" t="s">
        <v>114</v>
      </c>
      <c r="E19" s="58" t="s">
        <v>175</v>
      </c>
      <c r="F19" s="59"/>
      <c r="G19" s="60"/>
      <c r="H19" s="60"/>
    </row>
    <row r="20" spans="2:8" s="61" customFormat="1" ht="16.5" customHeight="1">
      <c r="B20" s="62"/>
      <c r="C20" s="64"/>
      <c r="D20" s="65" t="s">
        <v>114</v>
      </c>
      <c r="E20" s="58" t="s">
        <v>115</v>
      </c>
      <c r="F20" s="59"/>
      <c r="G20" s="60"/>
      <c r="H20" s="60"/>
    </row>
    <row r="21" spans="2:10" s="52" customFormat="1" ht="16.5" customHeight="1">
      <c r="B21" s="62"/>
      <c r="C21" s="50">
        <v>4</v>
      </c>
      <c r="D21" s="54" t="s">
        <v>11</v>
      </c>
      <c r="E21" s="55"/>
      <c r="F21" s="56"/>
      <c r="G21" s="129">
        <f>+G22+G23+G24+G25+G26+G27+G28</f>
        <v>15019995</v>
      </c>
      <c r="H21" s="129">
        <f>+H22+H23+H24+H25+H26+H27+H28</f>
        <v>12876000</v>
      </c>
      <c r="J21" s="235"/>
    </row>
    <row r="22" spans="2:8" s="61" customFormat="1" ht="16.5" customHeight="1">
      <c r="B22" s="53"/>
      <c r="C22" s="63"/>
      <c r="D22" s="57" t="s">
        <v>114</v>
      </c>
      <c r="E22" s="58" t="s">
        <v>12</v>
      </c>
      <c r="F22" s="59"/>
      <c r="G22" s="60">
        <v>15019995</v>
      </c>
      <c r="H22" s="60">
        <v>12876000</v>
      </c>
    </row>
    <row r="23" spans="2:8" s="61" customFormat="1" ht="16.5" customHeight="1">
      <c r="B23" s="62"/>
      <c r="C23" s="64"/>
      <c r="D23" s="65" t="s">
        <v>114</v>
      </c>
      <c r="E23" s="58" t="s">
        <v>119</v>
      </c>
      <c r="F23" s="59"/>
      <c r="G23" s="60"/>
      <c r="H23" s="60"/>
    </row>
    <row r="24" spans="2:8" s="61" customFormat="1" ht="16.5" customHeight="1">
      <c r="B24" s="62"/>
      <c r="C24" s="64"/>
      <c r="D24" s="65" t="s">
        <v>114</v>
      </c>
      <c r="E24" s="58" t="s">
        <v>13</v>
      </c>
      <c r="F24" s="59"/>
      <c r="G24" s="60"/>
      <c r="H24" s="60"/>
    </row>
    <row r="25" spans="2:8" s="61" customFormat="1" ht="16.5" customHeight="1">
      <c r="B25" s="62"/>
      <c r="C25" s="64"/>
      <c r="D25" s="65" t="s">
        <v>114</v>
      </c>
      <c r="E25" s="58" t="s">
        <v>151</v>
      </c>
      <c r="F25" s="59"/>
      <c r="G25" s="130"/>
      <c r="H25" s="130"/>
    </row>
    <row r="26" spans="2:8" s="61" customFormat="1" ht="16.5" customHeight="1">
      <c r="B26" s="62"/>
      <c r="C26" s="64"/>
      <c r="D26" s="65" t="s">
        <v>114</v>
      </c>
      <c r="E26" s="58" t="s">
        <v>14</v>
      </c>
      <c r="F26" s="59"/>
      <c r="G26" s="60"/>
      <c r="H26" s="60"/>
    </row>
    <row r="27" spans="2:8" s="61" customFormat="1" ht="16.5" customHeight="1">
      <c r="B27" s="62"/>
      <c r="C27" s="64"/>
      <c r="D27" s="65" t="s">
        <v>114</v>
      </c>
      <c r="E27" s="58" t="s">
        <v>15</v>
      </c>
      <c r="F27" s="59"/>
      <c r="G27" s="60"/>
      <c r="H27" s="60"/>
    </row>
    <row r="28" spans="2:8" s="61" customFormat="1" ht="16.5" customHeight="1">
      <c r="B28" s="62"/>
      <c r="C28" s="64"/>
      <c r="D28" s="65" t="s">
        <v>114</v>
      </c>
      <c r="E28" s="58"/>
      <c r="F28" s="59"/>
      <c r="G28" s="60"/>
      <c r="H28" s="60"/>
    </row>
    <row r="29" spans="2:8" s="52" customFormat="1" ht="16.5" customHeight="1">
      <c r="B29" s="62"/>
      <c r="C29" s="50">
        <v>5</v>
      </c>
      <c r="D29" s="54" t="s">
        <v>152</v>
      </c>
      <c r="E29" s="55"/>
      <c r="F29" s="56"/>
      <c r="G29" s="129">
        <v>0</v>
      </c>
      <c r="H29" s="129">
        <v>0</v>
      </c>
    </row>
    <row r="30" spans="2:8" s="52" customFormat="1" ht="16.5" customHeight="1">
      <c r="B30" s="53"/>
      <c r="C30" s="50">
        <v>6</v>
      </c>
      <c r="D30" s="54" t="s">
        <v>153</v>
      </c>
      <c r="E30" s="55"/>
      <c r="F30" s="56"/>
      <c r="G30" s="51"/>
      <c r="H30" s="51"/>
    </row>
    <row r="31" spans="2:8" s="52" customFormat="1" ht="16.5" customHeight="1">
      <c r="B31" s="53"/>
      <c r="C31" s="50">
        <v>7</v>
      </c>
      <c r="D31" s="54" t="s">
        <v>16</v>
      </c>
      <c r="E31" s="55"/>
      <c r="F31" s="56"/>
      <c r="G31" s="129">
        <f>G32+G33</f>
        <v>0</v>
      </c>
      <c r="H31" s="51">
        <v>0</v>
      </c>
    </row>
    <row r="32" spans="2:8" s="52" customFormat="1" ht="16.5" customHeight="1">
      <c r="B32" s="53"/>
      <c r="C32" s="50"/>
      <c r="D32" s="57" t="s">
        <v>114</v>
      </c>
      <c r="E32" s="55" t="s">
        <v>154</v>
      </c>
      <c r="F32" s="56"/>
      <c r="G32" s="51"/>
      <c r="H32" s="51"/>
    </row>
    <row r="33" spans="2:8" s="52" customFormat="1" ht="16.5" customHeight="1">
      <c r="B33" s="53"/>
      <c r="C33" s="50"/>
      <c r="D33" s="57" t="s">
        <v>114</v>
      </c>
      <c r="E33" s="55"/>
      <c r="F33" s="56"/>
      <c r="G33" s="51"/>
      <c r="H33" s="51"/>
    </row>
    <row r="34" spans="2:12" s="52" customFormat="1" ht="24.75" customHeight="1">
      <c r="B34" s="139" t="s">
        <v>4</v>
      </c>
      <c r="C34" s="249" t="s">
        <v>17</v>
      </c>
      <c r="D34" s="250"/>
      <c r="E34" s="251"/>
      <c r="F34" s="137"/>
      <c r="G34" s="138">
        <f>+G35+G36</f>
        <v>89292781</v>
      </c>
      <c r="H34" s="138">
        <f>+H35+H36</f>
        <v>90626998</v>
      </c>
      <c r="J34" s="235"/>
      <c r="L34" s="235"/>
    </row>
    <row r="35" spans="2:8" s="52" customFormat="1" ht="16.5" customHeight="1">
      <c r="B35" s="53"/>
      <c r="C35" s="50">
        <v>1</v>
      </c>
      <c r="D35" s="54" t="s">
        <v>18</v>
      </c>
      <c r="E35" s="55"/>
      <c r="F35" s="56"/>
      <c r="G35" s="51"/>
      <c r="H35" s="51"/>
    </row>
    <row r="36" spans="2:8" s="52" customFormat="1" ht="16.5" customHeight="1">
      <c r="B36" s="53"/>
      <c r="C36" s="50">
        <v>2</v>
      </c>
      <c r="D36" s="54" t="s">
        <v>19</v>
      </c>
      <c r="E36" s="66"/>
      <c r="F36" s="56"/>
      <c r="G36" s="51">
        <f>+G37+G38+G39+G40</f>
        <v>89292781</v>
      </c>
      <c r="H36" s="51">
        <f>+H37+H38+H39+H40</f>
        <v>90626998</v>
      </c>
    </row>
    <row r="37" spans="2:8" s="61" customFormat="1" ht="16.5" customHeight="1">
      <c r="B37" s="53"/>
      <c r="C37" s="63"/>
      <c r="D37" s="57" t="s">
        <v>114</v>
      </c>
      <c r="E37" s="58" t="s">
        <v>24</v>
      </c>
      <c r="F37" s="59"/>
      <c r="G37" s="60">
        <v>799200</v>
      </c>
      <c r="H37" s="60">
        <v>799200</v>
      </c>
    </row>
    <row r="38" spans="2:8" s="61" customFormat="1" ht="16.5" customHeight="1">
      <c r="B38" s="62"/>
      <c r="C38" s="64"/>
      <c r="D38" s="65" t="s">
        <v>114</v>
      </c>
      <c r="E38" s="58" t="s">
        <v>5</v>
      </c>
      <c r="F38" s="59"/>
      <c r="G38" s="60">
        <v>26775302</v>
      </c>
      <c r="H38" s="60">
        <v>27045760</v>
      </c>
    </row>
    <row r="39" spans="2:8" s="61" customFormat="1" ht="16.5" customHeight="1">
      <c r="B39" s="62"/>
      <c r="C39" s="64"/>
      <c r="D39" s="65" t="s">
        <v>114</v>
      </c>
      <c r="E39" s="58" t="s">
        <v>118</v>
      </c>
      <c r="F39" s="59"/>
      <c r="G39" s="60">
        <v>47839435</v>
      </c>
      <c r="H39" s="60">
        <v>48809154</v>
      </c>
    </row>
    <row r="40" spans="2:8" s="61" customFormat="1" ht="16.5" customHeight="1">
      <c r="B40" s="62"/>
      <c r="C40" s="64"/>
      <c r="D40" s="65" t="s">
        <v>114</v>
      </c>
      <c r="E40" s="58" t="s">
        <v>127</v>
      </c>
      <c r="F40" s="59"/>
      <c r="G40" s="60">
        <v>13878844</v>
      </c>
      <c r="H40" s="60">
        <f>13747894+224990</f>
        <v>13972884</v>
      </c>
    </row>
    <row r="41" spans="2:8" s="52" customFormat="1" ht="16.5" customHeight="1">
      <c r="B41" s="62"/>
      <c r="C41" s="50">
        <v>3</v>
      </c>
      <c r="D41" s="54" t="s">
        <v>20</v>
      </c>
      <c r="E41" s="55"/>
      <c r="F41" s="56"/>
      <c r="G41" s="51"/>
      <c r="H41" s="51"/>
    </row>
    <row r="42" spans="2:8" s="52" customFormat="1" ht="16.5" customHeight="1">
      <c r="B42" s="53"/>
      <c r="C42" s="50">
        <v>4</v>
      </c>
      <c r="D42" s="54" t="s">
        <v>21</v>
      </c>
      <c r="E42" s="55"/>
      <c r="F42" s="56"/>
      <c r="G42" s="51"/>
      <c r="H42" s="51"/>
    </row>
    <row r="43" spans="2:8" s="52" customFormat="1" ht="16.5" customHeight="1">
      <c r="B43" s="53"/>
      <c r="C43" s="50">
        <v>5</v>
      </c>
      <c r="D43" s="54" t="s">
        <v>22</v>
      </c>
      <c r="E43" s="55"/>
      <c r="F43" s="56"/>
      <c r="G43" s="51"/>
      <c r="H43" s="51"/>
    </row>
    <row r="44" spans="2:8" s="52" customFormat="1" ht="16.5" customHeight="1">
      <c r="B44" s="53"/>
      <c r="C44" s="50">
        <v>6</v>
      </c>
      <c r="D44" s="54" t="s">
        <v>23</v>
      </c>
      <c r="E44" s="55"/>
      <c r="F44" s="56"/>
      <c r="G44" s="51"/>
      <c r="H44" s="51"/>
    </row>
    <row r="45" spans="2:8" s="52" customFormat="1" ht="30" customHeight="1">
      <c r="B45" s="137"/>
      <c r="C45" s="249" t="s">
        <v>52</v>
      </c>
      <c r="D45" s="250"/>
      <c r="E45" s="251"/>
      <c r="F45" s="137"/>
      <c r="G45" s="138">
        <f>+G8+G34</f>
        <v>190647901</v>
      </c>
      <c r="H45" s="138">
        <f>+H8+H34</f>
        <v>176812299</v>
      </c>
    </row>
    <row r="46" spans="2:8" s="52" customFormat="1" ht="9.75" customHeight="1">
      <c r="B46" s="67"/>
      <c r="C46" s="67"/>
      <c r="D46" s="67"/>
      <c r="E46" s="67"/>
      <c r="F46" s="68"/>
      <c r="G46" s="69"/>
      <c r="H46" s="69"/>
    </row>
    <row r="47" spans="2:8" s="52" customFormat="1" ht="15.75" customHeight="1">
      <c r="B47" s="67"/>
      <c r="C47" s="67"/>
      <c r="D47" s="67"/>
      <c r="E47" s="67"/>
      <c r="F47" s="68"/>
      <c r="G47" s="69"/>
      <c r="H47" s="69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.27" header="0.3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B25">
      <selection activeCell="L50" sqref="L50"/>
    </sheetView>
  </sheetViews>
  <sheetFormatPr defaultColWidth="9.140625" defaultRowHeight="12.75"/>
  <cols>
    <col min="1" max="1" width="7.00390625" style="70" customWidth="1"/>
    <col min="2" max="2" width="3.7109375" style="72" customWidth="1"/>
    <col min="3" max="3" width="2.7109375" style="72" customWidth="1"/>
    <col min="4" max="4" width="4.00390625" style="72" customWidth="1"/>
    <col min="5" max="5" width="40.57421875" style="70" customWidth="1"/>
    <col min="6" max="6" width="8.28125" style="70" customWidth="1"/>
    <col min="7" max="8" width="15.7109375" style="73" customWidth="1"/>
    <col min="9" max="9" width="1.421875" style="70" customWidth="1"/>
    <col min="10" max="10" width="10.140625" style="70" bestFit="1" customWidth="1"/>
    <col min="11" max="16384" width="9.140625" style="70" customWidth="1"/>
  </cols>
  <sheetData>
    <row r="2" spans="2:8" s="42" customFormat="1" ht="18">
      <c r="B2" s="39"/>
      <c r="C2" s="40"/>
      <c r="D2" s="40"/>
      <c r="E2" s="41"/>
      <c r="G2" s="247"/>
      <c r="H2" s="247"/>
    </row>
    <row r="3" spans="2:8" s="42" customFormat="1" ht="6" customHeight="1">
      <c r="B3" s="39"/>
      <c r="C3" s="40"/>
      <c r="D3" s="40"/>
      <c r="E3" s="41"/>
      <c r="G3" s="43"/>
      <c r="H3" s="43"/>
    </row>
    <row r="4" spans="2:8" s="74" customFormat="1" ht="18" customHeight="1">
      <c r="B4" s="248" t="s">
        <v>197</v>
      </c>
      <c r="C4" s="248"/>
      <c r="D4" s="248"/>
      <c r="E4" s="248"/>
      <c r="F4" s="248"/>
      <c r="G4" s="248"/>
      <c r="H4" s="248"/>
    </row>
    <row r="5" spans="2:8" s="24" customFormat="1" ht="6.75" customHeight="1">
      <c r="B5" s="75"/>
      <c r="C5" s="75"/>
      <c r="D5" s="75"/>
      <c r="G5" s="76"/>
      <c r="H5" s="76"/>
    </row>
    <row r="6" spans="2:8" s="74" customFormat="1" ht="15.75" customHeight="1">
      <c r="B6" s="260" t="s">
        <v>2</v>
      </c>
      <c r="C6" s="262" t="s">
        <v>48</v>
      </c>
      <c r="D6" s="263"/>
      <c r="E6" s="264"/>
      <c r="F6" s="260" t="s">
        <v>9</v>
      </c>
      <c r="G6" s="77" t="s">
        <v>145</v>
      </c>
      <c r="H6" s="77" t="s">
        <v>145</v>
      </c>
    </row>
    <row r="7" spans="2:8" s="74" customFormat="1" ht="15.75" customHeight="1">
      <c r="B7" s="261"/>
      <c r="C7" s="265"/>
      <c r="D7" s="266"/>
      <c r="E7" s="267"/>
      <c r="F7" s="261"/>
      <c r="G7" s="78" t="s">
        <v>146</v>
      </c>
      <c r="H7" s="79" t="s">
        <v>161</v>
      </c>
    </row>
    <row r="8" spans="2:10" s="52" customFormat="1" ht="24.75" customHeight="1">
      <c r="B8" s="139" t="s">
        <v>3</v>
      </c>
      <c r="C8" s="249" t="s">
        <v>147</v>
      </c>
      <c r="D8" s="250"/>
      <c r="E8" s="251"/>
      <c r="F8" s="137"/>
      <c r="G8" s="138">
        <f>+G10+G13</f>
        <v>93054784</v>
      </c>
      <c r="H8" s="138">
        <f>+H9+H10+H13+H24+H25</f>
        <v>81688784</v>
      </c>
      <c r="J8" s="235"/>
    </row>
    <row r="9" spans="2:8" s="52" customFormat="1" ht="15.75" customHeight="1">
      <c r="B9" s="53"/>
      <c r="C9" s="50">
        <v>1</v>
      </c>
      <c r="D9" s="54" t="s">
        <v>25</v>
      </c>
      <c r="E9" s="55"/>
      <c r="F9" s="56"/>
      <c r="G9" s="51"/>
      <c r="H9" s="51"/>
    </row>
    <row r="10" spans="2:8" s="52" customFormat="1" ht="15.75" customHeight="1">
      <c r="B10" s="53"/>
      <c r="C10" s="50">
        <v>2</v>
      </c>
      <c r="D10" s="54" t="s">
        <v>26</v>
      </c>
      <c r="E10" s="55"/>
      <c r="F10" s="56"/>
      <c r="G10" s="129">
        <f>+G11+G12</f>
        <v>3834717</v>
      </c>
      <c r="H10" s="129">
        <f>+H11+H12</f>
        <v>17163767</v>
      </c>
    </row>
    <row r="11" spans="2:8" s="61" customFormat="1" ht="15.75" customHeight="1">
      <c r="B11" s="53"/>
      <c r="C11" s="63"/>
      <c r="D11" s="57" t="s">
        <v>114</v>
      </c>
      <c r="E11" s="58" t="s">
        <v>121</v>
      </c>
      <c r="F11" s="59"/>
      <c r="G11" s="60"/>
      <c r="H11" s="60"/>
    </row>
    <row r="12" spans="2:8" s="61" customFormat="1" ht="15.75" customHeight="1">
      <c r="B12" s="62"/>
      <c r="C12" s="64"/>
      <c r="D12" s="65" t="s">
        <v>114</v>
      </c>
      <c r="E12" s="58" t="s">
        <v>208</v>
      </c>
      <c r="F12" s="59"/>
      <c r="G12" s="60">
        <v>3834717</v>
      </c>
      <c r="H12" s="60">
        <v>17163767</v>
      </c>
    </row>
    <row r="13" spans="2:8" s="52" customFormat="1" ht="15.75" customHeight="1">
      <c r="B13" s="62"/>
      <c r="C13" s="50">
        <v>3</v>
      </c>
      <c r="D13" s="54" t="s">
        <v>27</v>
      </c>
      <c r="E13" s="55"/>
      <c r="F13" s="56"/>
      <c r="G13" s="129">
        <f>+G14+G15+G16+G17+G18+G19+G22+G23</f>
        <v>89220067</v>
      </c>
      <c r="H13" s="129">
        <f>+H14+H15+H16+H17+H18+H19+H22+H23</f>
        <v>64525017</v>
      </c>
    </row>
    <row r="14" spans="2:8" s="61" customFormat="1" ht="15.75" customHeight="1">
      <c r="B14" s="53"/>
      <c r="C14" s="63"/>
      <c r="D14" s="57" t="s">
        <v>114</v>
      </c>
      <c r="E14" s="58" t="s">
        <v>155</v>
      </c>
      <c r="F14" s="59"/>
      <c r="G14" s="60">
        <v>71490386</v>
      </c>
      <c r="H14" s="60">
        <v>57140840</v>
      </c>
    </row>
    <row r="15" spans="2:8" s="61" customFormat="1" ht="15.75" customHeight="1">
      <c r="B15" s="62"/>
      <c r="C15" s="64"/>
      <c r="D15" s="65" t="s">
        <v>114</v>
      </c>
      <c r="E15" s="58" t="s">
        <v>156</v>
      </c>
      <c r="F15" s="59"/>
      <c r="G15" s="60">
        <v>2702498</v>
      </c>
      <c r="H15" s="60">
        <v>1926491</v>
      </c>
    </row>
    <row r="16" spans="2:8" s="61" customFormat="1" ht="15.75" customHeight="1">
      <c r="B16" s="62"/>
      <c r="C16" s="64"/>
      <c r="D16" s="65" t="s">
        <v>114</v>
      </c>
      <c r="E16" s="58" t="s">
        <v>122</v>
      </c>
      <c r="F16" s="59"/>
      <c r="G16" s="60">
        <v>379181</v>
      </c>
      <c r="H16" s="60">
        <v>63095</v>
      </c>
    </row>
    <row r="17" spans="2:8" s="61" customFormat="1" ht="15.75" customHeight="1">
      <c r="B17" s="62"/>
      <c r="C17" s="64"/>
      <c r="D17" s="65" t="s">
        <v>114</v>
      </c>
      <c r="E17" s="58" t="s">
        <v>123</v>
      </c>
      <c r="F17" s="59"/>
      <c r="G17" s="60">
        <v>82860</v>
      </c>
      <c r="H17" s="60">
        <v>43650</v>
      </c>
    </row>
    <row r="18" spans="2:8" s="61" customFormat="1" ht="15.75" customHeight="1">
      <c r="B18" s="62"/>
      <c r="C18" s="64"/>
      <c r="D18" s="65" t="s">
        <v>114</v>
      </c>
      <c r="E18" s="58" t="s">
        <v>124</v>
      </c>
      <c r="F18" s="59"/>
      <c r="G18" s="60"/>
      <c r="H18" s="60"/>
    </row>
    <row r="19" spans="2:8" s="61" customFormat="1" ht="15.75" customHeight="1">
      <c r="B19" s="62"/>
      <c r="C19" s="64"/>
      <c r="D19" s="65" t="s">
        <v>114</v>
      </c>
      <c r="E19" s="58" t="s">
        <v>125</v>
      </c>
      <c r="F19" s="59"/>
      <c r="G19" s="60">
        <v>2664401</v>
      </c>
      <c r="H19" s="60"/>
    </row>
    <row r="20" spans="2:8" s="61" customFormat="1" ht="15.75" customHeight="1">
      <c r="B20" s="62"/>
      <c r="C20" s="64"/>
      <c r="D20" s="65" t="s">
        <v>114</v>
      </c>
      <c r="E20" s="58" t="s">
        <v>126</v>
      </c>
      <c r="F20" s="59"/>
      <c r="G20" s="60"/>
      <c r="H20" s="60"/>
    </row>
    <row r="21" spans="2:8" s="61" customFormat="1" ht="15.75" customHeight="1">
      <c r="B21" s="62"/>
      <c r="C21" s="64"/>
      <c r="D21" s="65" t="s">
        <v>114</v>
      </c>
      <c r="E21" s="58" t="s">
        <v>120</v>
      </c>
      <c r="F21" s="59"/>
      <c r="G21" s="60"/>
      <c r="H21" s="60"/>
    </row>
    <row r="22" spans="2:8" s="61" customFormat="1" ht="15.75" customHeight="1">
      <c r="B22" s="62"/>
      <c r="C22" s="64"/>
      <c r="D22" s="65" t="s">
        <v>114</v>
      </c>
      <c r="E22" s="131" t="s">
        <v>176</v>
      </c>
      <c r="F22" s="59"/>
      <c r="G22" s="60"/>
      <c r="H22" s="60"/>
    </row>
    <row r="23" spans="2:8" s="61" customFormat="1" ht="15.75" customHeight="1">
      <c r="B23" s="62"/>
      <c r="C23" s="64"/>
      <c r="D23" s="65" t="s">
        <v>114</v>
      </c>
      <c r="E23" s="58" t="s">
        <v>128</v>
      </c>
      <c r="F23" s="59"/>
      <c r="G23" s="60">
        <f>5350941+6549800</f>
        <v>11900741</v>
      </c>
      <c r="H23" s="60">
        <v>5350941</v>
      </c>
    </row>
    <row r="24" spans="2:8" s="52" customFormat="1" ht="15.75" customHeight="1">
      <c r="B24" s="62"/>
      <c r="C24" s="50">
        <v>4</v>
      </c>
      <c r="D24" s="54" t="s">
        <v>28</v>
      </c>
      <c r="E24" s="55"/>
      <c r="F24" s="56"/>
      <c r="G24" s="51"/>
      <c r="H24" s="51"/>
    </row>
    <row r="25" spans="2:8" s="52" customFormat="1" ht="15.75" customHeight="1">
      <c r="B25" s="53"/>
      <c r="C25" s="50">
        <v>5</v>
      </c>
      <c r="D25" s="54" t="s">
        <v>157</v>
      </c>
      <c r="E25" s="55"/>
      <c r="F25" s="56"/>
      <c r="G25" s="51"/>
      <c r="H25" s="51"/>
    </row>
    <row r="26" spans="2:8" s="52" customFormat="1" ht="24.75" customHeight="1">
      <c r="B26" s="139" t="s">
        <v>4</v>
      </c>
      <c r="C26" s="249" t="s">
        <v>49</v>
      </c>
      <c r="D26" s="250"/>
      <c r="E26" s="251"/>
      <c r="F26" s="137"/>
      <c r="G26" s="143">
        <f>+G27+G30+G31+G32</f>
        <v>0</v>
      </c>
      <c r="H26" s="138">
        <f>+H27+H30+H31+H32</f>
        <v>0</v>
      </c>
    </row>
    <row r="27" spans="2:8" s="52" customFormat="1" ht="15.75" customHeight="1">
      <c r="B27" s="53"/>
      <c r="C27" s="50">
        <v>1</v>
      </c>
      <c r="D27" s="54" t="s">
        <v>33</v>
      </c>
      <c r="E27" s="66"/>
      <c r="F27" s="56"/>
      <c r="G27" s="129">
        <f>+G28</f>
        <v>0</v>
      </c>
      <c r="H27" s="129">
        <f>+H28</f>
        <v>0</v>
      </c>
    </row>
    <row r="28" spans="2:8" s="61" customFormat="1" ht="15.75" customHeight="1">
      <c r="B28" s="53"/>
      <c r="C28" s="63"/>
      <c r="D28" s="57" t="s">
        <v>114</v>
      </c>
      <c r="E28" s="58" t="s">
        <v>34</v>
      </c>
      <c r="F28" s="59"/>
      <c r="G28" s="60">
        <v>0</v>
      </c>
      <c r="H28" s="60">
        <v>0</v>
      </c>
    </row>
    <row r="29" spans="2:8" s="61" customFormat="1" ht="15.75" customHeight="1">
      <c r="B29" s="62"/>
      <c r="C29" s="64"/>
      <c r="D29" s="65" t="s">
        <v>114</v>
      </c>
      <c r="E29" s="58" t="s">
        <v>31</v>
      </c>
      <c r="F29" s="59"/>
      <c r="G29" s="60"/>
      <c r="H29" s="60"/>
    </row>
    <row r="30" spans="2:8" s="52" customFormat="1" ht="15.75" customHeight="1">
      <c r="B30" s="62"/>
      <c r="C30" s="50">
        <v>2</v>
      </c>
      <c r="D30" s="54" t="s">
        <v>35</v>
      </c>
      <c r="E30" s="55"/>
      <c r="F30" s="56"/>
      <c r="G30" s="51"/>
      <c r="H30" s="51"/>
    </row>
    <row r="31" spans="2:8" s="52" customFormat="1" ht="15.75" customHeight="1">
      <c r="B31" s="53"/>
      <c r="C31" s="50">
        <v>3</v>
      </c>
      <c r="D31" s="54" t="s">
        <v>28</v>
      </c>
      <c r="E31" s="55"/>
      <c r="F31" s="56"/>
      <c r="G31" s="51"/>
      <c r="H31" s="51"/>
    </row>
    <row r="32" spans="2:8" s="52" customFormat="1" ht="15.75" customHeight="1">
      <c r="B32" s="53"/>
      <c r="C32" s="50">
        <v>4</v>
      </c>
      <c r="D32" s="54" t="s">
        <v>36</v>
      </c>
      <c r="E32" s="55"/>
      <c r="F32" s="56"/>
      <c r="G32" s="51"/>
      <c r="H32" s="51"/>
    </row>
    <row r="33" spans="2:8" s="52" customFormat="1" ht="24.75" customHeight="1">
      <c r="B33" s="142"/>
      <c r="C33" s="249" t="s">
        <v>51</v>
      </c>
      <c r="D33" s="250"/>
      <c r="E33" s="251"/>
      <c r="F33" s="137"/>
      <c r="G33" s="138">
        <f>+G8+G26</f>
        <v>93054784</v>
      </c>
      <c r="H33" s="138">
        <f>+H8+H26</f>
        <v>81688784</v>
      </c>
    </row>
    <row r="34" spans="2:8" s="52" customFormat="1" ht="24.75" customHeight="1">
      <c r="B34" s="139" t="s">
        <v>37</v>
      </c>
      <c r="C34" s="249" t="s">
        <v>38</v>
      </c>
      <c r="D34" s="250"/>
      <c r="E34" s="251"/>
      <c r="F34" s="137"/>
      <c r="G34" s="138">
        <f>+G35+G36+G37+G38+G39+G40+G41+G42+G43+G44</f>
        <v>97593116.8</v>
      </c>
      <c r="H34" s="138">
        <f>+H35+H36+H37+H38+H39+H40+H41+H42+H43+H44</f>
        <v>95123515</v>
      </c>
    </row>
    <row r="35" spans="2:8" s="52" customFormat="1" ht="15.75" customHeight="1">
      <c r="B35" s="53"/>
      <c r="C35" s="50">
        <v>1</v>
      </c>
      <c r="D35" s="54" t="s">
        <v>39</v>
      </c>
      <c r="E35" s="55"/>
      <c r="F35" s="56"/>
      <c r="G35" s="51"/>
      <c r="H35" s="51"/>
    </row>
    <row r="36" spans="2:8" s="52" customFormat="1" ht="15.75" customHeight="1">
      <c r="B36" s="53"/>
      <c r="C36" s="80">
        <v>2</v>
      </c>
      <c r="D36" s="54" t="s">
        <v>40</v>
      </c>
      <c r="E36" s="55"/>
      <c r="F36" s="56"/>
      <c r="G36" s="51"/>
      <c r="H36" s="51"/>
    </row>
    <row r="37" spans="2:8" s="52" customFormat="1" ht="15.75" customHeight="1">
      <c r="B37" s="53"/>
      <c r="C37" s="50">
        <v>3</v>
      </c>
      <c r="D37" s="54" t="s">
        <v>41</v>
      </c>
      <c r="E37" s="55"/>
      <c r="F37" s="56"/>
      <c r="G37" s="51">
        <v>83300000</v>
      </c>
      <c r="H37" s="51">
        <v>83300000</v>
      </c>
    </row>
    <row r="38" spans="2:8" s="52" customFormat="1" ht="15.75" customHeight="1">
      <c r="B38" s="53"/>
      <c r="C38" s="80">
        <v>4</v>
      </c>
      <c r="D38" s="54" t="s">
        <v>42</v>
      </c>
      <c r="E38" s="55"/>
      <c r="F38" s="56"/>
      <c r="G38" s="51"/>
      <c r="H38" s="51"/>
    </row>
    <row r="39" spans="2:8" s="52" customFormat="1" ht="15.75" customHeight="1">
      <c r="B39" s="53"/>
      <c r="C39" s="50">
        <v>5</v>
      </c>
      <c r="D39" s="54" t="s">
        <v>129</v>
      </c>
      <c r="E39" s="55"/>
      <c r="F39" s="56"/>
      <c r="G39" s="51"/>
      <c r="H39" s="51"/>
    </row>
    <row r="40" spans="2:8" s="52" customFormat="1" ht="15.75" customHeight="1">
      <c r="B40" s="53"/>
      <c r="C40" s="80">
        <v>6</v>
      </c>
      <c r="D40" s="54" t="s">
        <v>43</v>
      </c>
      <c r="E40" s="55"/>
      <c r="F40" s="56"/>
      <c r="G40" s="51"/>
      <c r="H40" s="51"/>
    </row>
    <row r="41" spans="2:8" s="52" customFormat="1" ht="15.75" customHeight="1">
      <c r="B41" s="53"/>
      <c r="C41" s="50">
        <v>7</v>
      </c>
      <c r="D41" s="54" t="s">
        <v>44</v>
      </c>
      <c r="E41" s="55"/>
      <c r="F41" s="56"/>
      <c r="G41" s="51">
        <v>1158000</v>
      </c>
      <c r="H41" s="51">
        <v>1014000</v>
      </c>
    </row>
    <row r="42" spans="2:8" s="52" customFormat="1" ht="15.75" customHeight="1">
      <c r="B42" s="53"/>
      <c r="C42" s="80">
        <v>8</v>
      </c>
      <c r="D42" s="54" t="s">
        <v>45</v>
      </c>
      <c r="E42" s="55"/>
      <c r="F42" s="56"/>
      <c r="G42" s="51">
        <v>10665515</v>
      </c>
      <c r="H42" s="51">
        <v>7931399</v>
      </c>
    </row>
    <row r="43" spans="2:8" s="52" customFormat="1" ht="15.75" customHeight="1">
      <c r="B43" s="53"/>
      <c r="C43" s="50">
        <v>9</v>
      </c>
      <c r="D43" s="54" t="s">
        <v>46</v>
      </c>
      <c r="E43" s="55"/>
      <c r="F43" s="56"/>
      <c r="G43" s="51"/>
      <c r="H43" s="51"/>
    </row>
    <row r="44" spans="2:8" s="52" customFormat="1" ht="15.75" customHeight="1">
      <c r="B44" s="53"/>
      <c r="C44" s="80">
        <v>10</v>
      </c>
      <c r="D44" s="54" t="s">
        <v>47</v>
      </c>
      <c r="E44" s="55"/>
      <c r="F44" s="56"/>
      <c r="G44" s="51">
        <f>'Rez.1'!F30</f>
        <v>2469601.8</v>
      </c>
      <c r="H44" s="51">
        <v>2878116</v>
      </c>
    </row>
    <row r="45" spans="2:8" s="52" customFormat="1" ht="24.75" customHeight="1">
      <c r="B45" s="142"/>
      <c r="C45" s="249" t="s">
        <v>50</v>
      </c>
      <c r="D45" s="250"/>
      <c r="E45" s="251"/>
      <c r="F45" s="137"/>
      <c r="G45" s="138">
        <f>+G33+G34</f>
        <v>190647900.8</v>
      </c>
      <c r="H45" s="138">
        <f>+H33+H34</f>
        <v>176812299</v>
      </c>
    </row>
    <row r="46" spans="2:8" s="52" customFormat="1" ht="15.75" customHeight="1">
      <c r="B46" s="67"/>
      <c r="C46" s="67"/>
      <c r="D46" s="81"/>
      <c r="E46" s="68"/>
      <c r="F46" s="68"/>
      <c r="G46" s="69"/>
      <c r="H46" s="69"/>
    </row>
    <row r="47" spans="2:8" s="52" customFormat="1" ht="15.75" customHeight="1">
      <c r="B47" s="67"/>
      <c r="C47" s="67"/>
      <c r="D47" s="81"/>
      <c r="E47" s="68"/>
      <c r="F47" s="68"/>
      <c r="G47" s="69">
        <f>G45-Aktivet!G45</f>
        <v>-0.19999998807907104</v>
      </c>
      <c r="H47" s="69">
        <f>H45-Aktivet!H45</f>
        <v>0</v>
      </c>
    </row>
    <row r="48" spans="2:8" s="52" customFormat="1" ht="15.75" customHeight="1">
      <c r="B48" s="67"/>
      <c r="C48" s="67"/>
      <c r="D48" s="81"/>
      <c r="E48" s="68"/>
      <c r="F48" s="68"/>
      <c r="G48" s="69"/>
      <c r="H48" s="69"/>
    </row>
    <row r="49" spans="2:8" s="52" customFormat="1" ht="15.75" customHeight="1">
      <c r="B49" s="67"/>
      <c r="C49" s="67"/>
      <c r="D49" s="81"/>
      <c r="E49" s="68"/>
      <c r="F49" s="68"/>
      <c r="G49" s="69"/>
      <c r="H49" s="69"/>
    </row>
    <row r="50" spans="2:8" s="52" customFormat="1" ht="15.75" customHeight="1">
      <c r="B50" s="67"/>
      <c r="C50" s="67"/>
      <c r="D50" s="81"/>
      <c r="E50" s="68"/>
      <c r="F50" s="68"/>
      <c r="G50" s="69"/>
      <c r="H50" s="69"/>
    </row>
    <row r="51" spans="2:8" s="52" customFormat="1" ht="15.75" customHeight="1">
      <c r="B51" s="67"/>
      <c r="C51" s="67"/>
      <c r="D51" s="81"/>
      <c r="E51" s="68"/>
      <c r="F51" s="68"/>
      <c r="G51" s="69"/>
      <c r="H51" s="69"/>
    </row>
    <row r="52" spans="2:8" s="52" customFormat="1" ht="15.75" customHeight="1">
      <c r="B52" s="67"/>
      <c r="C52" s="67"/>
      <c r="D52" s="81"/>
      <c r="E52" s="68"/>
      <c r="F52" s="68"/>
      <c r="G52" s="69"/>
      <c r="H52" s="69"/>
    </row>
    <row r="53" spans="2:8" s="52" customFormat="1" ht="15.75" customHeight="1">
      <c r="B53" s="67"/>
      <c r="C53" s="67"/>
      <c r="D53" s="81"/>
      <c r="E53" s="68"/>
      <c r="F53" s="68"/>
      <c r="G53" s="69"/>
      <c r="H53" s="69"/>
    </row>
    <row r="54" spans="2:8" s="52" customFormat="1" ht="15.75" customHeight="1">
      <c r="B54" s="67"/>
      <c r="C54" s="67"/>
      <c r="D54" s="81"/>
      <c r="E54" s="68"/>
      <c r="F54" s="68"/>
      <c r="G54" s="69"/>
      <c r="H54" s="69"/>
    </row>
    <row r="55" spans="2:8" s="52" customFormat="1" ht="15.75" customHeight="1">
      <c r="B55" s="67"/>
      <c r="C55" s="67"/>
      <c r="D55" s="67"/>
      <c r="E55" s="67"/>
      <c r="F55" s="68"/>
      <c r="G55" s="69"/>
      <c r="H55" s="69"/>
    </row>
    <row r="56" spans="2:8" ht="12.75">
      <c r="B56" s="82"/>
      <c r="C56" s="82"/>
      <c r="D56" s="83"/>
      <c r="E56" s="84"/>
      <c r="F56" s="84"/>
      <c r="G56" s="85"/>
      <c r="H56" s="85"/>
    </row>
  </sheetData>
  <sheetProtection/>
  <mergeCells count="10">
    <mergeCell ref="G2:H2"/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rintOptions horizontalCentered="1" verticalCentered="1"/>
  <pageMargins left="0" right="0" top="0" bottom="0.31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22">
      <selection activeCell="F32" sqref="F32"/>
    </sheetView>
  </sheetViews>
  <sheetFormatPr defaultColWidth="9.140625" defaultRowHeight="12.75"/>
  <cols>
    <col min="1" max="1" width="7.00390625" style="24" customWidth="1"/>
    <col min="2" max="2" width="3.7109375" style="75" customWidth="1"/>
    <col min="3" max="3" width="5.28125" style="75" customWidth="1"/>
    <col min="4" max="4" width="2.7109375" style="75" customWidth="1"/>
    <col min="5" max="5" width="51.7109375" style="24" customWidth="1"/>
    <col min="6" max="6" width="14.8515625" style="76" customWidth="1"/>
    <col min="7" max="7" width="14.00390625" style="76" customWidth="1"/>
    <col min="8" max="8" width="1.421875" style="24" customWidth="1"/>
    <col min="9" max="9" width="9.140625" style="24" customWidth="1"/>
    <col min="10" max="10" width="18.00390625" style="89" customWidth="1"/>
    <col min="11" max="11" width="17.00390625" style="24" customWidth="1"/>
    <col min="12" max="16384" width="9.140625" style="24" customWidth="1"/>
  </cols>
  <sheetData>
    <row r="2" spans="2:10" s="74" customFormat="1" ht="18">
      <c r="B2" s="39"/>
      <c r="C2" s="39"/>
      <c r="D2" s="40"/>
      <c r="E2" s="41"/>
      <c r="F2" s="42"/>
      <c r="G2" s="86"/>
      <c r="H2" s="42"/>
      <c r="I2" s="42"/>
      <c r="J2" s="87"/>
    </row>
    <row r="3" spans="2:10" s="74" customFormat="1" ht="7.5" customHeight="1">
      <c r="B3" s="39"/>
      <c r="C3" s="39"/>
      <c r="D3" s="40"/>
      <c r="E3" s="41"/>
      <c r="F3" s="43"/>
      <c r="G3" s="86"/>
      <c r="H3" s="42"/>
      <c r="I3" s="42"/>
      <c r="J3" s="87"/>
    </row>
    <row r="4" spans="2:10" s="74" customFormat="1" ht="29.25" customHeight="1">
      <c r="B4" s="280" t="s">
        <v>198</v>
      </c>
      <c r="C4" s="281"/>
      <c r="D4" s="281"/>
      <c r="E4" s="281"/>
      <c r="F4" s="281"/>
      <c r="G4" s="281"/>
      <c r="H4" s="88"/>
      <c r="I4" s="88"/>
      <c r="J4" s="87"/>
    </row>
    <row r="5" spans="2:10" s="74" customFormat="1" ht="18.75" customHeight="1">
      <c r="B5" s="268" t="s">
        <v>143</v>
      </c>
      <c r="C5" s="268"/>
      <c r="D5" s="268"/>
      <c r="E5" s="268"/>
      <c r="F5" s="268"/>
      <c r="G5" s="268"/>
      <c r="H5" s="44"/>
      <c r="I5" s="44"/>
      <c r="J5" s="87"/>
    </row>
    <row r="6" ht="7.5" customHeight="1"/>
    <row r="7" spans="2:10" s="74" customFormat="1" ht="15.75" customHeight="1">
      <c r="B7" s="288" t="s">
        <v>2</v>
      </c>
      <c r="C7" s="282" t="s">
        <v>144</v>
      </c>
      <c r="D7" s="283"/>
      <c r="E7" s="284"/>
      <c r="F7" s="90" t="s">
        <v>145</v>
      </c>
      <c r="G7" s="90" t="s">
        <v>145</v>
      </c>
      <c r="H7" s="52"/>
      <c r="I7" s="52"/>
      <c r="J7" s="234"/>
    </row>
    <row r="8" spans="2:10" s="74" customFormat="1" ht="15.75" customHeight="1">
      <c r="B8" s="289"/>
      <c r="C8" s="285"/>
      <c r="D8" s="286"/>
      <c r="E8" s="287"/>
      <c r="F8" s="91" t="s">
        <v>146</v>
      </c>
      <c r="G8" s="92" t="s">
        <v>161</v>
      </c>
      <c r="H8" s="52"/>
      <c r="I8" s="52"/>
      <c r="J8" s="87"/>
    </row>
    <row r="9" spans="2:10" s="74" customFormat="1" ht="24.75" customHeight="1">
      <c r="B9" s="93">
        <v>1</v>
      </c>
      <c r="C9" s="293" t="s">
        <v>53</v>
      </c>
      <c r="D9" s="275"/>
      <c r="E9" s="276"/>
      <c r="F9" s="144">
        <v>98364464</v>
      </c>
      <c r="G9" s="144">
        <v>53262113</v>
      </c>
      <c r="J9" s="237"/>
    </row>
    <row r="10" spans="2:11" s="74" customFormat="1" ht="24.75" customHeight="1">
      <c r="B10" s="93">
        <v>2</v>
      </c>
      <c r="C10" s="274" t="s">
        <v>54</v>
      </c>
      <c r="D10" s="275"/>
      <c r="E10" s="276"/>
      <c r="F10" s="144">
        <f>1095+72800</f>
        <v>73895</v>
      </c>
      <c r="G10" s="144">
        <v>802</v>
      </c>
      <c r="J10" s="237"/>
      <c r="K10" s="239"/>
    </row>
    <row r="11" spans="2:10" s="74" customFormat="1" ht="24.75" customHeight="1">
      <c r="B11" s="71">
        <v>3</v>
      </c>
      <c r="C11" s="274" t="s">
        <v>158</v>
      </c>
      <c r="D11" s="275"/>
      <c r="E11" s="276"/>
      <c r="F11" s="145">
        <v>-2143995</v>
      </c>
      <c r="G11" s="145">
        <v>-4366000</v>
      </c>
      <c r="J11" s="238"/>
    </row>
    <row r="12" spans="2:11" s="74" customFormat="1" ht="24.75" customHeight="1">
      <c r="B12" s="71">
        <v>4</v>
      </c>
      <c r="C12" s="274" t="s">
        <v>130</v>
      </c>
      <c r="D12" s="275"/>
      <c r="E12" s="276"/>
      <c r="F12" s="145">
        <v>67005424</v>
      </c>
      <c r="G12" s="145">
        <f>40269532+469301+2366000</f>
        <v>43104833</v>
      </c>
      <c r="J12" s="87"/>
      <c r="K12" s="239"/>
    </row>
    <row r="13" spans="2:10" s="74" customFormat="1" ht="24.75" customHeight="1">
      <c r="B13" s="71">
        <v>5</v>
      </c>
      <c r="C13" s="274" t="s">
        <v>131</v>
      </c>
      <c r="D13" s="275"/>
      <c r="E13" s="276"/>
      <c r="F13" s="147">
        <f>F14+F15</f>
        <v>11203675</v>
      </c>
      <c r="G13" s="147">
        <f>G14+G15</f>
        <v>8862423</v>
      </c>
      <c r="J13" s="87"/>
    </row>
    <row r="14" spans="2:10" s="74" customFormat="1" ht="24.75" customHeight="1">
      <c r="B14" s="71"/>
      <c r="C14" s="94"/>
      <c r="D14" s="269" t="s">
        <v>132</v>
      </c>
      <c r="E14" s="270"/>
      <c r="F14" s="146">
        <f>9696829</f>
        <v>9696829</v>
      </c>
      <c r="G14" s="146">
        <v>7988050</v>
      </c>
      <c r="H14" s="61"/>
      <c r="I14" s="61"/>
      <c r="J14" s="87"/>
    </row>
    <row r="15" spans="2:10" s="74" customFormat="1" ht="24.75" customHeight="1">
      <c r="B15" s="71"/>
      <c r="C15" s="94"/>
      <c r="D15" s="269" t="s">
        <v>133</v>
      </c>
      <c r="E15" s="270"/>
      <c r="F15" s="146">
        <v>1506846</v>
      </c>
      <c r="G15" s="146">
        <v>874373</v>
      </c>
      <c r="H15" s="61"/>
      <c r="I15" s="61"/>
      <c r="J15" s="87"/>
    </row>
    <row r="16" spans="2:10" s="74" customFormat="1" ht="24.75" customHeight="1">
      <c r="B16" s="93">
        <v>6</v>
      </c>
      <c r="C16" s="274" t="s">
        <v>134</v>
      </c>
      <c r="D16" s="275"/>
      <c r="E16" s="276"/>
      <c r="F16" s="144">
        <v>2192040</v>
      </c>
      <c r="G16" s="144"/>
      <c r="J16" s="87"/>
    </row>
    <row r="17" spans="2:10" s="74" customFormat="1" ht="24.75" customHeight="1">
      <c r="B17" s="93">
        <v>7</v>
      </c>
      <c r="C17" s="274" t="s">
        <v>135</v>
      </c>
      <c r="D17" s="275"/>
      <c r="E17" s="276"/>
      <c r="F17" s="144">
        <f>16047037+190088</f>
        <v>16237125</v>
      </c>
      <c r="G17" s="144">
        <f>2274780</f>
        <v>2274780</v>
      </c>
      <c r="J17" s="87"/>
    </row>
    <row r="18" spans="2:10" s="74" customFormat="1" ht="39.75" customHeight="1">
      <c r="B18" s="148">
        <v>8</v>
      </c>
      <c r="C18" s="249" t="s">
        <v>136</v>
      </c>
      <c r="D18" s="250"/>
      <c r="E18" s="251"/>
      <c r="F18" s="149">
        <f>F12+F13+F17+F11+F16</f>
        <v>94494269</v>
      </c>
      <c r="G18" s="149">
        <f>G12+G13+G17+G11</f>
        <v>49876036</v>
      </c>
      <c r="H18" s="52"/>
      <c r="I18" s="52"/>
      <c r="J18" s="234"/>
    </row>
    <row r="19" spans="2:10" s="74" customFormat="1" ht="39.75" customHeight="1">
      <c r="B19" s="150">
        <v>9</v>
      </c>
      <c r="C19" s="290" t="s">
        <v>137</v>
      </c>
      <c r="D19" s="291"/>
      <c r="E19" s="292"/>
      <c r="F19" s="151">
        <f>F9+F10-F18</f>
        <v>3944090</v>
      </c>
      <c r="G19" s="151">
        <f>G9+G10-G18</f>
        <v>3386879</v>
      </c>
      <c r="H19" s="52"/>
      <c r="I19" s="52"/>
      <c r="J19" s="234"/>
    </row>
    <row r="20" spans="2:10" s="74" customFormat="1" ht="24.75" customHeight="1">
      <c r="B20" s="93">
        <v>10</v>
      </c>
      <c r="C20" s="274" t="s">
        <v>55</v>
      </c>
      <c r="D20" s="275"/>
      <c r="E20" s="276"/>
      <c r="F20" s="95"/>
      <c r="G20" s="95"/>
      <c r="J20" s="234"/>
    </row>
    <row r="21" spans="2:10" s="74" customFormat="1" ht="24.75" customHeight="1">
      <c r="B21" s="93">
        <v>11</v>
      </c>
      <c r="C21" s="274" t="s">
        <v>138</v>
      </c>
      <c r="D21" s="275"/>
      <c r="E21" s="276"/>
      <c r="F21" s="95">
        <v>450000</v>
      </c>
      <c r="G21" s="95"/>
      <c r="J21" s="234"/>
    </row>
    <row r="22" spans="2:10" s="74" customFormat="1" ht="24.75" customHeight="1">
      <c r="B22" s="93">
        <v>12</v>
      </c>
      <c r="C22" s="274" t="s">
        <v>56</v>
      </c>
      <c r="D22" s="275"/>
      <c r="E22" s="276"/>
      <c r="F22" s="95"/>
      <c r="G22" s="95"/>
      <c r="J22" s="87"/>
    </row>
    <row r="23" spans="2:10" s="74" customFormat="1" ht="24.75" customHeight="1">
      <c r="B23" s="93"/>
      <c r="C23" s="97">
        <v>121</v>
      </c>
      <c r="D23" s="269" t="s">
        <v>57</v>
      </c>
      <c r="E23" s="270"/>
      <c r="F23" s="60">
        <v>552099</v>
      </c>
      <c r="G23" s="60"/>
      <c r="H23" s="61"/>
      <c r="I23" s="61"/>
      <c r="J23" s="234"/>
    </row>
    <row r="24" spans="2:10" s="74" customFormat="1" ht="24.75" customHeight="1">
      <c r="B24" s="93"/>
      <c r="C24" s="94">
        <v>122</v>
      </c>
      <c r="D24" s="269" t="s">
        <v>139</v>
      </c>
      <c r="E24" s="270"/>
      <c r="F24" s="60">
        <v>34139</v>
      </c>
      <c r="G24" s="60">
        <f>136828</f>
        <v>136828</v>
      </c>
      <c r="H24" s="61"/>
      <c r="I24" s="61"/>
      <c r="J24" s="87"/>
    </row>
    <row r="25" spans="2:10" s="74" customFormat="1" ht="24.75" customHeight="1">
      <c r="B25" s="93"/>
      <c r="C25" s="94">
        <v>123</v>
      </c>
      <c r="D25" s="269" t="s">
        <v>58</v>
      </c>
      <c r="E25" s="270"/>
      <c r="F25" s="210"/>
      <c r="G25" s="60"/>
      <c r="H25" s="61"/>
      <c r="I25" s="61"/>
      <c r="J25" s="87"/>
    </row>
    <row r="26" spans="2:10" s="74" customFormat="1" ht="24.75" customHeight="1">
      <c r="B26" s="93"/>
      <c r="C26" s="94">
        <v>124</v>
      </c>
      <c r="D26" s="269" t="s">
        <v>201</v>
      </c>
      <c r="E26" s="270"/>
      <c r="F26" s="60">
        <v>113850</v>
      </c>
      <c r="G26" s="60"/>
      <c r="H26" s="61"/>
      <c r="I26" s="61"/>
      <c r="J26" s="87"/>
    </row>
    <row r="27" spans="2:10" s="74" customFormat="1" ht="39.75" customHeight="1">
      <c r="B27" s="148">
        <v>13</v>
      </c>
      <c r="C27" s="277" t="s">
        <v>59</v>
      </c>
      <c r="D27" s="278"/>
      <c r="E27" s="279"/>
      <c r="F27" s="138">
        <f>SUM(F20:F26)</f>
        <v>1150088</v>
      </c>
      <c r="G27" s="138">
        <f>SUM(G20:G26)</f>
        <v>136828</v>
      </c>
      <c r="H27" s="52"/>
      <c r="I27" s="52"/>
      <c r="J27" s="234"/>
    </row>
    <row r="28" spans="2:10" s="74" customFormat="1" ht="39.75" customHeight="1">
      <c r="B28" s="93">
        <v>14</v>
      </c>
      <c r="C28" s="271" t="s">
        <v>141</v>
      </c>
      <c r="D28" s="272"/>
      <c r="E28" s="273"/>
      <c r="F28" s="129">
        <f>F19-F27</f>
        <v>2794002</v>
      </c>
      <c r="G28" s="129">
        <f>G19-G27</f>
        <v>3250051</v>
      </c>
      <c r="H28" s="52"/>
      <c r="I28" s="52"/>
      <c r="J28" s="234"/>
    </row>
    <row r="29" spans="2:10" s="74" customFormat="1" ht="24.75" customHeight="1">
      <c r="B29" s="93">
        <v>15</v>
      </c>
      <c r="C29" s="274" t="s">
        <v>60</v>
      </c>
      <c r="D29" s="275"/>
      <c r="E29" s="276"/>
      <c r="F29" s="95">
        <f>(F28+450000)*10%</f>
        <v>324400.2</v>
      </c>
      <c r="G29" s="95">
        <f>(G28+469301)*10%</f>
        <v>371935.2</v>
      </c>
      <c r="J29" s="87"/>
    </row>
    <row r="30" spans="2:10" s="74" customFormat="1" ht="39.75" customHeight="1">
      <c r="B30" s="148">
        <v>16</v>
      </c>
      <c r="C30" s="277" t="s">
        <v>142</v>
      </c>
      <c r="D30" s="278"/>
      <c r="E30" s="279"/>
      <c r="F30" s="138">
        <f>F28-F29</f>
        <v>2469601.8</v>
      </c>
      <c r="G30" s="138">
        <f>G28-G29</f>
        <v>2878115.8</v>
      </c>
      <c r="H30" s="52"/>
      <c r="I30" s="52"/>
      <c r="J30" s="87"/>
    </row>
    <row r="31" spans="2:10" s="74" customFormat="1" ht="24.75" customHeight="1">
      <c r="B31" s="93">
        <v>17</v>
      </c>
      <c r="C31" s="274" t="s">
        <v>140</v>
      </c>
      <c r="D31" s="275"/>
      <c r="E31" s="276"/>
      <c r="F31" s="95"/>
      <c r="G31" s="95"/>
      <c r="J31" s="87"/>
    </row>
    <row r="32" spans="2:10" s="74" customFormat="1" ht="15.75" customHeight="1">
      <c r="B32" s="98"/>
      <c r="C32" s="98"/>
      <c r="D32" s="98"/>
      <c r="E32" s="99"/>
      <c r="F32" s="211"/>
      <c r="G32" s="100"/>
      <c r="J32" s="87"/>
    </row>
    <row r="33" spans="2:10" s="74" customFormat="1" ht="15.75" customHeight="1">
      <c r="B33" s="98"/>
      <c r="C33" s="98"/>
      <c r="D33" s="98"/>
      <c r="E33" s="99"/>
      <c r="F33" s="195"/>
      <c r="G33" s="100"/>
      <c r="J33" s="87"/>
    </row>
    <row r="34" spans="2:10" s="74" customFormat="1" ht="15.75" customHeight="1">
      <c r="B34" s="98"/>
      <c r="C34" s="98"/>
      <c r="D34" s="98"/>
      <c r="E34" s="99"/>
      <c r="F34" s="100"/>
      <c r="G34" s="100"/>
      <c r="J34" s="87"/>
    </row>
    <row r="35" spans="2:10" s="74" customFormat="1" ht="15.75" customHeight="1">
      <c r="B35" s="98"/>
      <c r="C35" s="98"/>
      <c r="D35" s="98"/>
      <c r="E35" s="99"/>
      <c r="F35" s="100"/>
      <c r="G35" s="100"/>
      <c r="J35" s="87"/>
    </row>
    <row r="36" spans="2:10" s="74" customFormat="1" ht="15.75" customHeight="1">
      <c r="B36" s="98"/>
      <c r="C36" s="98"/>
      <c r="D36" s="98"/>
      <c r="E36" s="99"/>
      <c r="F36" s="100"/>
      <c r="G36" s="100"/>
      <c r="J36" s="87"/>
    </row>
    <row r="37" spans="2:10" s="74" customFormat="1" ht="15.75" customHeight="1">
      <c r="B37" s="98"/>
      <c r="C37" s="98"/>
      <c r="D37" s="98"/>
      <c r="E37" s="99"/>
      <c r="F37" s="100"/>
      <c r="G37" s="100"/>
      <c r="J37" s="87"/>
    </row>
    <row r="38" spans="2:10" s="74" customFormat="1" ht="15.75" customHeight="1">
      <c r="B38" s="98"/>
      <c r="C38" s="98"/>
      <c r="D38" s="98"/>
      <c r="E38" s="99"/>
      <c r="F38" s="100"/>
      <c r="G38" s="100"/>
      <c r="J38" s="87"/>
    </row>
    <row r="39" spans="2:10" s="74" customFormat="1" ht="15.75" customHeight="1">
      <c r="B39" s="98"/>
      <c r="C39" s="98"/>
      <c r="D39" s="98"/>
      <c r="E39" s="99"/>
      <c r="F39" s="100"/>
      <c r="G39" s="100"/>
      <c r="J39" s="87"/>
    </row>
    <row r="40" spans="2:10" s="74" customFormat="1" ht="15.75" customHeight="1">
      <c r="B40" s="98"/>
      <c r="C40" s="98"/>
      <c r="D40" s="98"/>
      <c r="E40" s="99"/>
      <c r="F40" s="100"/>
      <c r="G40" s="100"/>
      <c r="J40" s="87"/>
    </row>
    <row r="41" spans="2:10" s="74" customFormat="1" ht="15.75" customHeight="1">
      <c r="B41" s="98"/>
      <c r="C41" s="98"/>
      <c r="D41" s="98"/>
      <c r="E41" s="98"/>
      <c r="F41" s="100"/>
      <c r="G41" s="100"/>
      <c r="J41" s="87"/>
    </row>
    <row r="42" spans="2:7" ht="12.75">
      <c r="B42" s="101"/>
      <c r="C42" s="101"/>
      <c r="D42" s="101"/>
      <c r="E42" s="31"/>
      <c r="F42" s="102"/>
      <c r="G42" s="102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.3" bottom="0.43" header="0.17" footer="0.51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0"/>
  <sheetViews>
    <sheetView zoomScalePageLayoutView="0" workbookViewId="0" topLeftCell="A28">
      <selection activeCell="F42" sqref="F42"/>
    </sheetView>
  </sheetViews>
  <sheetFormatPr defaultColWidth="9.140625" defaultRowHeight="12.75"/>
  <cols>
    <col min="1" max="1" width="6.00390625" style="70" customWidth="1"/>
    <col min="2" max="3" width="3.7109375" style="72" customWidth="1"/>
    <col min="4" max="4" width="3.57421875" style="72" customWidth="1"/>
    <col min="5" max="5" width="44.421875" style="70" customWidth="1"/>
    <col min="6" max="7" width="15.421875" style="73" customWidth="1"/>
    <col min="8" max="8" width="1.421875" style="70" customWidth="1"/>
    <col min="9" max="9" width="9.140625" style="70" customWidth="1"/>
    <col min="10" max="10" width="13.421875" style="70" customWidth="1"/>
    <col min="11" max="16384" width="9.140625" style="70" customWidth="1"/>
  </cols>
  <sheetData>
    <row r="2" spans="2:7" s="42" customFormat="1" ht="18">
      <c r="B2" s="39"/>
      <c r="C2" s="39"/>
      <c r="D2" s="40"/>
      <c r="E2" s="41"/>
      <c r="G2" s="86"/>
    </row>
    <row r="3" spans="2:7" s="42" customFormat="1" ht="7.5" customHeight="1">
      <c r="B3" s="39"/>
      <c r="C3" s="39"/>
      <c r="D3" s="40"/>
      <c r="E3" s="41"/>
      <c r="F3" s="108"/>
      <c r="G3" s="109"/>
    </row>
    <row r="4" spans="2:7" s="42" customFormat="1" ht="8.25" customHeight="1">
      <c r="B4" s="39"/>
      <c r="C4" s="39"/>
      <c r="D4" s="40"/>
      <c r="E4" s="41"/>
      <c r="F4" s="43"/>
      <c r="G4" s="86"/>
    </row>
    <row r="5" spans="2:7" s="88" customFormat="1" ht="18" customHeight="1">
      <c r="B5" s="280" t="s">
        <v>200</v>
      </c>
      <c r="C5" s="281"/>
      <c r="D5" s="281"/>
      <c r="E5" s="281"/>
      <c r="F5" s="281"/>
      <c r="G5" s="281"/>
    </row>
    <row r="6" spans="2:7" s="107" customFormat="1" ht="6.75" customHeight="1">
      <c r="B6" s="105"/>
      <c r="C6" s="105"/>
      <c r="D6" s="105"/>
      <c r="F6" s="106"/>
      <c r="G6" s="106"/>
    </row>
    <row r="7" spans="2:7" s="52" customFormat="1" ht="15.75" customHeight="1">
      <c r="B7" s="298" t="s">
        <v>2</v>
      </c>
      <c r="C7" s="282" t="s">
        <v>91</v>
      </c>
      <c r="D7" s="283"/>
      <c r="E7" s="284"/>
      <c r="F7" s="110" t="s">
        <v>145</v>
      </c>
      <c r="G7" s="110" t="s">
        <v>145</v>
      </c>
    </row>
    <row r="8" spans="2:7" s="52" customFormat="1" ht="15.75" customHeight="1">
      <c r="B8" s="297"/>
      <c r="C8" s="285"/>
      <c r="D8" s="286"/>
      <c r="E8" s="287"/>
      <c r="F8" s="112" t="s">
        <v>146</v>
      </c>
      <c r="G8" s="113" t="s">
        <v>161</v>
      </c>
    </row>
    <row r="9" spans="2:7" s="52" customFormat="1" ht="24.75" customHeight="1">
      <c r="B9" s="142"/>
      <c r="C9" s="155" t="s">
        <v>70</v>
      </c>
      <c r="D9" s="158"/>
      <c r="E9" s="159"/>
      <c r="F9" s="149">
        <f>F24</f>
        <v>16116227.8</v>
      </c>
      <c r="G9" s="138">
        <f>G24+G21</f>
        <v>-1286390</v>
      </c>
    </row>
    <row r="10" spans="2:10" s="52" customFormat="1" ht="19.5" customHeight="1">
      <c r="B10" s="53"/>
      <c r="C10" s="103"/>
      <c r="D10" s="55" t="s">
        <v>92</v>
      </c>
      <c r="E10" s="55"/>
      <c r="F10" s="152">
        <f>'Rez.1'!F28</f>
        <v>2794002</v>
      </c>
      <c r="G10" s="152">
        <f>'Rez.1'!G28</f>
        <v>3250051</v>
      </c>
      <c r="J10" s="235"/>
    </row>
    <row r="11" spans="2:7" s="52" customFormat="1" ht="19.5" customHeight="1">
      <c r="B11" s="53"/>
      <c r="C11" s="114"/>
      <c r="D11" s="115" t="s">
        <v>93</v>
      </c>
      <c r="F11" s="152"/>
      <c r="G11" s="152"/>
    </row>
    <row r="12" spans="2:7" s="52" customFormat="1" ht="19.5" customHeight="1">
      <c r="B12" s="53"/>
      <c r="C12" s="103"/>
      <c r="D12" s="104"/>
      <c r="E12" s="116" t="s">
        <v>102</v>
      </c>
      <c r="F12" s="152">
        <f>'Rez.1'!F16</f>
        <v>2192040</v>
      </c>
      <c r="G12" s="152">
        <v>0</v>
      </c>
    </row>
    <row r="13" spans="2:7" s="52" customFormat="1" ht="19.5" customHeight="1">
      <c r="B13" s="53"/>
      <c r="C13" s="103"/>
      <c r="D13" s="104"/>
      <c r="E13" s="116" t="s">
        <v>103</v>
      </c>
      <c r="F13" s="152"/>
      <c r="G13" s="152"/>
    </row>
    <row r="14" spans="2:7" s="52" customFormat="1" ht="19.5" customHeight="1">
      <c r="B14" s="53"/>
      <c r="C14" s="103"/>
      <c r="D14" s="104"/>
      <c r="E14" s="116" t="s">
        <v>104</v>
      </c>
      <c r="F14" s="152"/>
      <c r="G14" s="152"/>
    </row>
    <row r="15" spans="2:7" s="52" customFormat="1" ht="19.5" customHeight="1">
      <c r="B15" s="53"/>
      <c r="C15" s="103"/>
      <c r="D15" s="104"/>
      <c r="E15" s="132" t="s">
        <v>191</v>
      </c>
      <c r="F15" s="152"/>
      <c r="G15" s="152">
        <v>136828</v>
      </c>
    </row>
    <row r="16" spans="2:10" s="68" customFormat="1" ht="19.5" customHeight="1">
      <c r="B16" s="299"/>
      <c r="C16" s="282"/>
      <c r="D16" s="117" t="s">
        <v>94</v>
      </c>
      <c r="F16" s="294">
        <f>(Aktivet!H13-Aktivet!G13)</f>
        <v>-11096469</v>
      </c>
      <c r="G16" s="294">
        <v>5846856</v>
      </c>
      <c r="J16" s="69"/>
    </row>
    <row r="17" spans="2:7" s="68" customFormat="1" ht="19.5" customHeight="1">
      <c r="B17" s="300"/>
      <c r="C17" s="285"/>
      <c r="D17" s="118" t="s">
        <v>95</v>
      </c>
      <c r="F17" s="295"/>
      <c r="G17" s="295"/>
    </row>
    <row r="18" spans="2:10" s="52" customFormat="1" ht="19.5" customHeight="1">
      <c r="B18" s="111"/>
      <c r="C18" s="103"/>
      <c r="D18" s="55" t="s">
        <v>96</v>
      </c>
      <c r="E18" s="55"/>
      <c r="F18" s="153">
        <v>-2143995</v>
      </c>
      <c r="G18" s="153">
        <v>-4366000</v>
      </c>
      <c r="J18" s="235"/>
    </row>
    <row r="19" spans="2:7" s="52" customFormat="1" ht="19.5" customHeight="1">
      <c r="B19" s="296"/>
      <c r="C19" s="282"/>
      <c r="D19" s="117" t="s">
        <v>97</v>
      </c>
      <c r="E19" s="117"/>
      <c r="F19" s="294">
        <f>Pasivet!G13-Pasivet!H13</f>
        <v>24695050</v>
      </c>
      <c r="G19" s="294">
        <v>-5645362</v>
      </c>
    </row>
    <row r="20" spans="2:10" s="52" customFormat="1" ht="19.5" customHeight="1">
      <c r="B20" s="297"/>
      <c r="C20" s="285"/>
      <c r="D20" s="115" t="s">
        <v>98</v>
      </c>
      <c r="E20" s="115"/>
      <c r="F20" s="295"/>
      <c r="G20" s="295"/>
      <c r="J20" s="235"/>
    </row>
    <row r="21" spans="2:7" s="52" customFormat="1" ht="19.5" customHeight="1">
      <c r="B21" s="142"/>
      <c r="C21" s="155"/>
      <c r="D21" s="156" t="s">
        <v>99</v>
      </c>
      <c r="E21" s="156"/>
      <c r="F21" s="157">
        <f>SUM(F10:F20)</f>
        <v>16440628</v>
      </c>
      <c r="G21" s="157">
        <f>SUM(G10:G20)</f>
        <v>-777627</v>
      </c>
    </row>
    <row r="22" spans="2:10" s="52" customFormat="1" ht="19.5" customHeight="1">
      <c r="B22" s="53"/>
      <c r="C22" s="103"/>
      <c r="D22" s="55" t="s">
        <v>74</v>
      </c>
      <c r="E22" s="55"/>
      <c r="F22" s="152"/>
      <c r="G22" s="152">
        <v>-136828</v>
      </c>
      <c r="J22" s="235"/>
    </row>
    <row r="23" spans="2:7" s="52" customFormat="1" ht="19.5" customHeight="1">
      <c r="B23" s="53"/>
      <c r="C23" s="103"/>
      <c r="D23" s="55" t="s">
        <v>75</v>
      </c>
      <c r="E23" s="55"/>
      <c r="F23" s="152">
        <f>-'Rez.1'!F29</f>
        <v>-324400.2</v>
      </c>
      <c r="G23" s="152">
        <v>-371935</v>
      </c>
    </row>
    <row r="24" spans="2:7" s="61" customFormat="1" ht="19.5" customHeight="1">
      <c r="B24" s="142"/>
      <c r="C24" s="155"/>
      <c r="D24" s="160" t="s">
        <v>100</v>
      </c>
      <c r="E24" s="161"/>
      <c r="F24" s="149">
        <f>F21+F23</f>
        <v>16116227.8</v>
      </c>
      <c r="G24" s="149">
        <f>SUM(G22:G23)</f>
        <v>-508763</v>
      </c>
    </row>
    <row r="25" spans="2:7" s="52" customFormat="1" ht="24.75" customHeight="1">
      <c r="B25" s="62"/>
      <c r="C25" s="119" t="s">
        <v>76</v>
      </c>
      <c r="D25" s="104"/>
      <c r="E25" s="55"/>
      <c r="F25" s="152"/>
      <c r="G25" s="152"/>
    </row>
    <row r="26" spans="2:7" s="52" customFormat="1" ht="19.5" customHeight="1">
      <c r="B26" s="53"/>
      <c r="C26" s="103"/>
      <c r="D26" s="55" t="s">
        <v>77</v>
      </c>
      <c r="E26" s="55"/>
      <c r="F26" s="152"/>
      <c r="G26" s="152">
        <v>-224990</v>
      </c>
    </row>
    <row r="27" spans="2:10" s="52" customFormat="1" ht="19.5" customHeight="1">
      <c r="B27" s="53"/>
      <c r="C27" s="103"/>
      <c r="D27" s="55" t="s">
        <v>78</v>
      </c>
      <c r="E27" s="55"/>
      <c r="F27" s="152">
        <f>(Aktivet!H36-Aktivet!G36)-'Rez.1'!F16</f>
        <v>-857823</v>
      </c>
      <c r="G27" s="152"/>
      <c r="J27" s="235"/>
    </row>
    <row r="28" spans="2:7" s="52" customFormat="1" ht="19.5" customHeight="1">
      <c r="B28" s="53"/>
      <c r="C28" s="96"/>
      <c r="D28" s="55" t="s">
        <v>79</v>
      </c>
      <c r="E28" s="55"/>
      <c r="F28" s="152"/>
      <c r="G28" s="152"/>
    </row>
    <row r="29" spans="2:7" s="52" customFormat="1" ht="19.5" customHeight="1">
      <c r="B29" s="53"/>
      <c r="C29" s="63"/>
      <c r="D29" s="55" t="s">
        <v>80</v>
      </c>
      <c r="E29" s="55"/>
      <c r="F29" s="152"/>
      <c r="G29" s="152"/>
    </row>
    <row r="30" spans="2:7" s="52" customFormat="1" ht="19.5" customHeight="1">
      <c r="B30" s="53"/>
      <c r="C30" s="63"/>
      <c r="D30" s="55" t="s">
        <v>81</v>
      </c>
      <c r="E30" s="55"/>
      <c r="F30" s="152"/>
      <c r="G30" s="152"/>
    </row>
    <row r="31" spans="2:7" s="61" customFormat="1" ht="19.5" customHeight="1">
      <c r="B31" s="142"/>
      <c r="C31" s="162"/>
      <c r="D31" s="160" t="s">
        <v>82</v>
      </c>
      <c r="E31" s="161"/>
      <c r="F31" s="149">
        <f>SUM(F26:F30)</f>
        <v>-857823</v>
      </c>
      <c r="G31" s="149">
        <f>SUM(G26:G30)</f>
        <v>-224990</v>
      </c>
    </row>
    <row r="32" spans="2:7" s="52" customFormat="1" ht="24.75" customHeight="1">
      <c r="B32" s="62"/>
      <c r="C32" s="103" t="s">
        <v>83</v>
      </c>
      <c r="D32" s="120"/>
      <c r="E32" s="55"/>
      <c r="F32" s="152"/>
      <c r="G32" s="152"/>
    </row>
    <row r="33" spans="2:7" s="52" customFormat="1" ht="19.5" customHeight="1">
      <c r="B33" s="53"/>
      <c r="C33" s="63"/>
      <c r="D33" s="55" t="s">
        <v>90</v>
      </c>
      <c r="E33" s="55"/>
      <c r="F33" s="152"/>
      <c r="G33" s="152"/>
    </row>
    <row r="34" spans="2:7" s="52" customFormat="1" ht="19.5" customHeight="1">
      <c r="B34" s="53"/>
      <c r="C34" s="63"/>
      <c r="D34" s="55" t="s">
        <v>84</v>
      </c>
      <c r="E34" s="55"/>
      <c r="F34" s="152">
        <f>-(Pasivet!H12-Pasivet!G12)</f>
        <v>-13329050</v>
      </c>
      <c r="G34" s="152"/>
    </row>
    <row r="35" spans="2:7" s="52" customFormat="1" ht="19.5" customHeight="1">
      <c r="B35" s="53"/>
      <c r="C35" s="63"/>
      <c r="D35" s="55" t="s">
        <v>85</v>
      </c>
      <c r="E35" s="55"/>
      <c r="F35" s="152"/>
      <c r="G35" s="152"/>
    </row>
    <row r="36" spans="2:7" s="52" customFormat="1" ht="19.5" customHeight="1">
      <c r="B36" s="53"/>
      <c r="C36" s="63"/>
      <c r="D36" s="55" t="s">
        <v>86</v>
      </c>
      <c r="E36" s="55"/>
      <c r="F36" s="152"/>
      <c r="G36" s="152"/>
    </row>
    <row r="37" spans="2:10" s="61" customFormat="1" ht="19.5" customHeight="1">
      <c r="B37" s="142"/>
      <c r="C37" s="162"/>
      <c r="D37" s="160" t="s">
        <v>101</v>
      </c>
      <c r="E37" s="161"/>
      <c r="F37" s="149">
        <f>SUM(F33:F36)</f>
        <v>-13329050</v>
      </c>
      <c r="G37" s="149">
        <f>SUM(G33:G36)</f>
        <v>0</v>
      </c>
      <c r="J37" s="236"/>
    </row>
    <row r="38" spans="2:7" ht="25.5" customHeight="1">
      <c r="B38" s="121"/>
      <c r="C38" s="119" t="s">
        <v>87</v>
      </c>
      <c r="D38" s="122"/>
      <c r="E38" s="123"/>
      <c r="F38" s="163">
        <f>F37+F31+F24</f>
        <v>1929354.8000000007</v>
      </c>
      <c r="G38" s="163">
        <f>+G9+G31+G37</f>
        <v>-1511380</v>
      </c>
    </row>
    <row r="39" spans="2:7" ht="25.5" customHeight="1">
      <c r="B39" s="122"/>
      <c r="C39" s="119" t="s">
        <v>88</v>
      </c>
      <c r="D39" s="122"/>
      <c r="E39" s="123"/>
      <c r="F39" s="154">
        <f>Aktivet!H9</f>
        <v>786254</v>
      </c>
      <c r="G39" s="154">
        <v>2297636</v>
      </c>
    </row>
    <row r="40" spans="2:7" ht="25.5" customHeight="1">
      <c r="B40" s="122"/>
      <c r="C40" s="119" t="s">
        <v>89</v>
      </c>
      <c r="D40" s="122"/>
      <c r="E40" s="123"/>
      <c r="F40" s="154">
        <f>Aktivet!G9</f>
        <v>2715609</v>
      </c>
      <c r="G40" s="154">
        <f>G39+G38-2</f>
        <v>786254</v>
      </c>
    </row>
  </sheetData>
  <sheetProtection/>
  <mergeCells count="11"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</mergeCells>
  <printOptions horizontalCentered="1" verticalCentered="1"/>
  <pageMargins left="0" right="0" top="0" bottom="0.23" header="0.31" footer="0.39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0">
      <selection activeCell="C30" sqref="C30"/>
    </sheetView>
  </sheetViews>
  <sheetFormatPr defaultColWidth="17.7109375" defaultRowHeight="12.75"/>
  <cols>
    <col min="1" max="1" width="2.8515625" style="0" customWidth="1"/>
    <col min="2" max="2" width="31.421875" style="0" customWidth="1"/>
    <col min="3" max="3" width="12.8515625" style="0" customWidth="1"/>
    <col min="4" max="4" width="10.28125" style="0" customWidth="1"/>
    <col min="5" max="5" width="13.7109375" style="0" customWidth="1"/>
    <col min="6" max="6" width="11.7109375" style="0" customWidth="1"/>
    <col min="7" max="7" width="8.57421875" style="0" customWidth="1"/>
    <col min="8" max="8" width="16.00390625" style="0" customWidth="1"/>
    <col min="9" max="9" width="10.8515625" style="0" customWidth="1"/>
    <col min="10" max="10" width="2.7109375" style="0" customWidth="1"/>
  </cols>
  <sheetData>
    <row r="2" ht="15">
      <c r="B2" s="4"/>
    </row>
    <row r="3" ht="6.75" customHeight="1"/>
    <row r="4" spans="1:9" ht="25.5" customHeight="1">
      <c r="A4" s="301" t="s">
        <v>199</v>
      </c>
      <c r="B4" s="302"/>
      <c r="C4" s="302"/>
      <c r="D4" s="302"/>
      <c r="E4" s="302"/>
      <c r="F4" s="302"/>
      <c r="G4" s="302"/>
      <c r="H4" s="302"/>
      <c r="I4" s="302"/>
    </row>
    <row r="5" ht="6.75" customHeight="1"/>
    <row r="6" spans="2:8" ht="12.75" customHeight="1">
      <c r="B6" s="16" t="s">
        <v>66</v>
      </c>
      <c r="H6" s="5"/>
    </row>
    <row r="7" ht="6.75" customHeight="1"/>
    <row r="8" ht="6.75" customHeight="1" thickBot="1"/>
    <row r="9" spans="1:9" s="6" customFormat="1" ht="24.75" customHeight="1" thickTop="1">
      <c r="A9" s="303"/>
      <c r="B9" s="304"/>
      <c r="C9" s="164" t="s">
        <v>41</v>
      </c>
      <c r="D9" s="164" t="s">
        <v>42</v>
      </c>
      <c r="E9" s="165" t="s">
        <v>192</v>
      </c>
      <c r="F9" s="165" t="s">
        <v>193</v>
      </c>
      <c r="G9" s="165" t="s">
        <v>203</v>
      </c>
      <c r="H9" s="164" t="s">
        <v>178</v>
      </c>
      <c r="I9" s="166" t="s">
        <v>62</v>
      </c>
    </row>
    <row r="10" spans="1:9" s="11" customFormat="1" ht="30" customHeight="1">
      <c r="A10" s="21" t="s">
        <v>3</v>
      </c>
      <c r="B10" s="20" t="s">
        <v>177</v>
      </c>
      <c r="C10" s="9">
        <v>83300000</v>
      </c>
      <c r="D10" s="9">
        <v>0</v>
      </c>
      <c r="E10" s="213">
        <v>893000</v>
      </c>
      <c r="F10" s="9">
        <v>5636654</v>
      </c>
      <c r="G10" s="9">
        <v>0</v>
      </c>
      <c r="H10" s="9">
        <v>2415745</v>
      </c>
      <c r="I10" s="10">
        <f>+C10+E10+G10+H10+F10</f>
        <v>92245399</v>
      </c>
    </row>
    <row r="11" spans="1:9" s="11" customFormat="1" ht="19.5" customHeight="1">
      <c r="A11" s="7" t="s">
        <v>159</v>
      </c>
      <c r="B11" s="8" t="s">
        <v>63</v>
      </c>
      <c r="C11" s="9"/>
      <c r="D11" s="9"/>
      <c r="E11" s="13"/>
      <c r="F11" s="13"/>
      <c r="G11" s="13"/>
      <c r="H11" s="13">
        <v>2878116</v>
      </c>
      <c r="I11" s="10"/>
    </row>
    <row r="12" spans="1:9" s="11" customFormat="1" ht="19.5" customHeight="1">
      <c r="A12" s="21" t="s">
        <v>160</v>
      </c>
      <c r="B12" s="20" t="s">
        <v>61</v>
      </c>
      <c r="C12" s="9"/>
      <c r="D12" s="9"/>
      <c r="E12" s="13"/>
      <c r="F12" s="13"/>
      <c r="G12" s="13"/>
      <c r="H12" s="13"/>
      <c r="I12" s="9"/>
    </row>
    <row r="13" spans="1:9" s="11" customFormat="1" ht="19.5" customHeight="1">
      <c r="A13" s="15">
        <v>1</v>
      </c>
      <c r="B13" s="12" t="s">
        <v>65</v>
      </c>
      <c r="C13" s="13"/>
      <c r="D13" s="13"/>
      <c r="E13" s="13">
        <v>121000</v>
      </c>
      <c r="F13" s="13">
        <v>2294745</v>
      </c>
      <c r="G13" s="13"/>
      <c r="H13" s="13">
        <v>-2415745</v>
      </c>
      <c r="I13" s="14"/>
    </row>
    <row r="14" spans="1:9" s="11" customFormat="1" ht="19.5" customHeight="1">
      <c r="A14" s="15">
        <v>2</v>
      </c>
      <c r="B14" s="12" t="s">
        <v>64</v>
      </c>
      <c r="C14" s="13"/>
      <c r="D14" s="13"/>
      <c r="E14" s="13"/>
      <c r="F14" s="13"/>
      <c r="G14" s="13"/>
      <c r="H14" s="13"/>
      <c r="I14" s="14"/>
    </row>
    <row r="15" spans="1:9" s="11" customFormat="1" ht="19.5" customHeight="1">
      <c r="A15" s="15">
        <v>3</v>
      </c>
      <c r="B15" s="12" t="s">
        <v>67</v>
      </c>
      <c r="C15" s="13"/>
      <c r="D15" s="13"/>
      <c r="E15" s="13"/>
      <c r="F15" s="13"/>
      <c r="G15" s="13"/>
      <c r="H15" s="13"/>
      <c r="I15" s="14"/>
    </row>
    <row r="16" spans="1:9" s="11" customFormat="1" ht="19.5" customHeight="1">
      <c r="A16" s="15">
        <v>4</v>
      </c>
      <c r="B16" s="12" t="s">
        <v>68</v>
      </c>
      <c r="C16" s="13"/>
      <c r="D16" s="13"/>
      <c r="E16" s="13"/>
      <c r="F16" s="13"/>
      <c r="G16" s="13"/>
      <c r="H16" s="13"/>
      <c r="I16" s="14"/>
    </row>
    <row r="17" spans="1:9" s="11" customFormat="1" ht="30" customHeight="1">
      <c r="A17" s="168" t="s">
        <v>4</v>
      </c>
      <c r="B17" s="169" t="s">
        <v>184</v>
      </c>
      <c r="C17" s="170">
        <f aca="true" t="shared" si="0" ref="C17:H17">SUM(C10:C16)</f>
        <v>83300000</v>
      </c>
      <c r="D17" s="170">
        <f t="shared" si="0"/>
        <v>0</v>
      </c>
      <c r="E17" s="170">
        <f t="shared" si="0"/>
        <v>1014000</v>
      </c>
      <c r="F17" s="170">
        <f t="shared" si="0"/>
        <v>7931399</v>
      </c>
      <c r="G17" s="170">
        <f t="shared" si="0"/>
        <v>0</v>
      </c>
      <c r="H17" s="170">
        <f t="shared" si="0"/>
        <v>2878116</v>
      </c>
      <c r="I17" s="171">
        <f>+C17+E17+G17+H17+F17</f>
        <v>95123515</v>
      </c>
    </row>
    <row r="18" spans="1:9" s="11" customFormat="1" ht="19.5" customHeight="1">
      <c r="A18" s="7" t="s">
        <v>159</v>
      </c>
      <c r="B18" s="8" t="s">
        <v>63</v>
      </c>
      <c r="C18" s="13"/>
      <c r="D18" s="13"/>
      <c r="E18" s="13"/>
      <c r="F18" s="13"/>
      <c r="G18" s="13"/>
      <c r="H18" s="13"/>
      <c r="I18" s="14">
        <f>+H18</f>
        <v>0</v>
      </c>
    </row>
    <row r="19" spans="1:9" s="11" customFormat="1" ht="19.5" customHeight="1">
      <c r="A19" s="21" t="s">
        <v>160</v>
      </c>
      <c r="B19" s="20" t="s">
        <v>61</v>
      </c>
      <c r="C19" s="13"/>
      <c r="D19" s="13"/>
      <c r="E19" s="13">
        <v>144000</v>
      </c>
      <c r="F19" s="13">
        <v>2734116</v>
      </c>
      <c r="G19" s="13"/>
      <c r="H19" s="13">
        <v>-2878116</v>
      </c>
      <c r="I19" s="14"/>
    </row>
    <row r="20" spans="1:9" s="11" customFormat="1" ht="19.5" customHeight="1">
      <c r="A20" s="7">
        <v>1</v>
      </c>
      <c r="B20" s="12" t="s">
        <v>65</v>
      </c>
      <c r="C20" s="13"/>
      <c r="D20" s="13"/>
      <c r="E20" s="13"/>
      <c r="F20" s="13"/>
      <c r="G20" s="13"/>
      <c r="H20" s="13">
        <v>2469602</v>
      </c>
      <c r="I20" s="14">
        <f>SUM(E20:H20)</f>
        <v>2469602</v>
      </c>
    </row>
    <row r="21" spans="1:9" s="11" customFormat="1" ht="19.5" customHeight="1">
      <c r="A21" s="7">
        <v>2</v>
      </c>
      <c r="B21" s="12" t="s">
        <v>64</v>
      </c>
      <c r="C21" s="13"/>
      <c r="D21" s="13"/>
      <c r="E21" s="13"/>
      <c r="F21" s="13"/>
      <c r="G21" s="13"/>
      <c r="H21" s="13"/>
      <c r="I21" s="14"/>
    </row>
    <row r="22" spans="1:9" s="11" customFormat="1" ht="19.5" customHeight="1">
      <c r="A22" s="7">
        <v>3</v>
      </c>
      <c r="B22" s="12" t="s">
        <v>67</v>
      </c>
      <c r="C22" s="13"/>
      <c r="D22" s="13"/>
      <c r="E22" s="13"/>
      <c r="F22" s="13"/>
      <c r="G22" s="13"/>
      <c r="H22" s="13"/>
      <c r="I22" s="14"/>
    </row>
    <row r="23" spans="1:9" s="11" customFormat="1" ht="30" customHeight="1" thickBot="1">
      <c r="A23" s="172" t="s">
        <v>37</v>
      </c>
      <c r="B23" s="173" t="s">
        <v>202</v>
      </c>
      <c r="C23" s="174">
        <f>+C17+C21</f>
        <v>83300000</v>
      </c>
      <c r="D23" s="174"/>
      <c r="E23" s="174">
        <f>SUM(E17:E22)</f>
        <v>1158000</v>
      </c>
      <c r="F23" s="174">
        <f>SUM(F17:F22)</f>
        <v>10665515</v>
      </c>
      <c r="G23" s="174">
        <f>SUM(G17:G22)</f>
        <v>0</v>
      </c>
      <c r="H23" s="174">
        <f>SUM(H17:H22)</f>
        <v>2469602</v>
      </c>
      <c r="I23" s="175">
        <f>+I17+I18+I20</f>
        <v>97593117</v>
      </c>
    </row>
    <row r="24" ht="13.5" customHeight="1" thickTop="1"/>
    <row r="25" ht="13.5" customHeight="1">
      <c r="I25" s="167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spans="2:3" ht="13.5" customHeight="1">
      <c r="B34">
        <v>1158000</v>
      </c>
      <c r="C34">
        <v>1014000</v>
      </c>
    </row>
    <row r="35" spans="2:3" ht="13.5" customHeight="1">
      <c r="B35">
        <v>10665515</v>
      </c>
      <c r="C35">
        <v>7931399</v>
      </c>
    </row>
    <row r="36" ht="13.5" customHeight="1"/>
    <row r="37" spans="2:3" ht="13.5" customHeight="1">
      <c r="B37">
        <v>2469601.8</v>
      </c>
      <c r="C37">
        <v>2878116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I4"/>
  </mergeCells>
  <printOptions horizontalCentered="1"/>
  <pageMargins left="0.17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B1">
      <selection activeCell="G26" sqref="G26"/>
    </sheetView>
  </sheetViews>
  <sheetFormatPr defaultColWidth="4.7109375" defaultRowHeight="12.75"/>
  <cols>
    <col min="1" max="1" width="0.85546875" style="0" hidden="1" customWidth="1"/>
    <col min="2" max="2" width="4.57421875" style="0" customWidth="1"/>
    <col min="3" max="3" width="8.57421875" style="0" customWidth="1"/>
    <col min="4" max="4" width="3.57421875" style="0" customWidth="1"/>
    <col min="5" max="5" width="16.57421875" style="0" customWidth="1"/>
    <col min="6" max="6" width="11.8515625" style="0" customWidth="1"/>
    <col min="7" max="7" width="10.851562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1" ht="13.5" thickBot="1"/>
    <row r="2" spans="2:10" ht="13.5" thickTop="1">
      <c r="B2" s="196"/>
      <c r="C2" s="197"/>
      <c r="D2" s="197"/>
      <c r="E2" s="197"/>
      <c r="F2" s="197"/>
      <c r="G2" s="197"/>
      <c r="H2" s="197"/>
      <c r="I2" s="197"/>
      <c r="J2" s="198"/>
    </row>
    <row r="3" spans="2:10" ht="12.75">
      <c r="B3" s="199"/>
      <c r="C3" s="1"/>
      <c r="D3" s="1"/>
      <c r="E3" s="1"/>
      <c r="F3" s="1"/>
      <c r="G3" s="1"/>
      <c r="H3" s="1"/>
      <c r="I3" s="1"/>
      <c r="J3" s="200"/>
    </row>
    <row r="4" spans="2:10" s="3" customFormat="1" ht="33" customHeight="1">
      <c r="B4" s="307" t="s">
        <v>69</v>
      </c>
      <c r="C4" s="308"/>
      <c r="D4" s="308"/>
      <c r="E4" s="308"/>
      <c r="F4" s="308"/>
      <c r="G4" s="308"/>
      <c r="H4" s="308"/>
      <c r="I4" s="308"/>
      <c r="J4" s="309"/>
    </row>
    <row r="5" spans="2:10" s="126" customFormat="1" ht="15.75">
      <c r="B5" s="201"/>
      <c r="C5" s="214" t="s">
        <v>164</v>
      </c>
      <c r="D5" s="215"/>
      <c r="E5" s="215"/>
      <c r="F5" s="215"/>
      <c r="G5" s="216"/>
      <c r="H5" s="216"/>
      <c r="I5" s="125"/>
      <c r="J5" s="202"/>
    </row>
    <row r="6" spans="2:10" s="126" customFormat="1" ht="15.75">
      <c r="B6" s="201"/>
      <c r="C6" s="217"/>
      <c r="D6" s="218" t="s">
        <v>165</v>
      </c>
      <c r="E6" s="218"/>
      <c r="F6" s="218"/>
      <c r="G6" s="218"/>
      <c r="H6" s="218"/>
      <c r="I6" s="127"/>
      <c r="J6" s="202"/>
    </row>
    <row r="7" spans="2:10" s="126" customFormat="1" ht="15.75">
      <c r="B7" s="201"/>
      <c r="C7" s="217"/>
      <c r="D7" s="218" t="s">
        <v>167</v>
      </c>
      <c r="E7" s="218"/>
      <c r="F7" s="218"/>
      <c r="G7" s="218"/>
      <c r="H7" s="218"/>
      <c r="I7" s="127"/>
      <c r="J7" s="202"/>
    </row>
    <row r="8" spans="2:10" s="126" customFormat="1" ht="15.75">
      <c r="B8" s="201"/>
      <c r="C8" s="217" t="s">
        <v>168</v>
      </c>
      <c r="D8" s="219"/>
      <c r="E8" s="219"/>
      <c r="F8" s="219"/>
      <c r="G8" s="219"/>
      <c r="H8" s="219"/>
      <c r="I8" s="127"/>
      <c r="J8" s="202"/>
    </row>
    <row r="9" spans="2:10" s="126" customFormat="1" ht="15.75">
      <c r="B9" s="201"/>
      <c r="C9" s="217"/>
      <c r="D9" s="218"/>
      <c r="E9" s="218" t="s">
        <v>166</v>
      </c>
      <c r="F9" s="218"/>
      <c r="G9" s="219"/>
      <c r="H9" s="219"/>
      <c r="I9" s="127"/>
      <c r="J9" s="202"/>
    </row>
    <row r="10" spans="2:10" s="126" customFormat="1" ht="15.75">
      <c r="B10" s="201"/>
      <c r="C10" s="220"/>
      <c r="D10" s="221"/>
      <c r="E10" s="218" t="s">
        <v>169</v>
      </c>
      <c r="F10" s="218"/>
      <c r="G10" s="219"/>
      <c r="H10" s="219"/>
      <c r="I10" s="127"/>
      <c r="J10" s="202"/>
    </row>
    <row r="11" spans="2:10" s="126" customFormat="1" ht="15.75">
      <c r="B11" s="201"/>
      <c r="C11" s="222"/>
      <c r="D11" s="223"/>
      <c r="E11" s="223" t="s">
        <v>170</v>
      </c>
      <c r="F11" s="223"/>
      <c r="G11" s="223"/>
      <c r="H11" s="223"/>
      <c r="I11" s="128"/>
      <c r="J11" s="202"/>
    </row>
    <row r="12" spans="2:10" s="126" customFormat="1" ht="15.75">
      <c r="B12" s="201"/>
      <c r="C12" s="218"/>
      <c r="D12" s="218"/>
      <c r="E12" s="218"/>
      <c r="F12" s="218"/>
      <c r="G12" s="218"/>
      <c r="H12" s="218"/>
      <c r="I12" s="124"/>
      <c r="J12" s="202"/>
    </row>
    <row r="13" spans="2:10" ht="15.75">
      <c r="B13" s="199"/>
      <c r="C13" s="218" t="s">
        <v>185</v>
      </c>
      <c r="D13" s="218"/>
      <c r="E13" s="224"/>
      <c r="F13" s="224"/>
      <c r="G13" s="218"/>
      <c r="H13" s="218"/>
      <c r="I13" s="1"/>
      <c r="J13" s="200"/>
    </row>
    <row r="14" spans="2:10" ht="15.75">
      <c r="B14" s="199"/>
      <c r="C14" s="225" t="s">
        <v>204</v>
      </c>
      <c r="D14" s="218"/>
      <c r="E14" s="226"/>
      <c r="F14" s="227" t="s">
        <v>205</v>
      </c>
      <c r="G14" s="228"/>
      <c r="H14" s="218"/>
      <c r="I14" s="1"/>
      <c r="J14" s="200"/>
    </row>
    <row r="15" spans="2:10" ht="15.75">
      <c r="B15" s="199"/>
      <c r="C15" s="218"/>
      <c r="D15" s="218"/>
      <c r="E15" s="221"/>
      <c r="F15" s="227"/>
      <c r="G15" s="229"/>
      <c r="H15" s="229"/>
      <c r="I15" s="17"/>
      <c r="J15" s="200"/>
    </row>
    <row r="16" spans="2:10" ht="15.75">
      <c r="B16" s="199"/>
      <c r="C16" s="218"/>
      <c r="D16" s="218"/>
      <c r="E16" s="224"/>
      <c r="F16" s="224"/>
      <c r="G16" s="224"/>
      <c r="H16" s="224"/>
      <c r="I16" s="124"/>
      <c r="J16" s="200"/>
    </row>
    <row r="17" spans="2:10" ht="15.75">
      <c r="B17" s="199"/>
      <c r="C17" s="218" t="s">
        <v>186</v>
      </c>
      <c r="D17" s="218"/>
      <c r="E17" s="221"/>
      <c r="F17" s="230"/>
      <c r="G17" s="228"/>
      <c r="H17" s="218"/>
      <c r="I17" s="124"/>
      <c r="J17" s="200"/>
    </row>
    <row r="18" spans="2:10" ht="15.75">
      <c r="B18" s="199"/>
      <c r="C18" s="218"/>
      <c r="D18" s="218"/>
      <c r="E18" s="221" t="s">
        <v>187</v>
      </c>
      <c r="F18" s="230"/>
      <c r="G18" s="231"/>
      <c r="H18" s="218"/>
      <c r="I18" s="124"/>
      <c r="J18" s="200"/>
    </row>
    <row r="19" spans="2:10" ht="15.75">
      <c r="B19" s="199"/>
      <c r="C19" s="218"/>
      <c r="D19" s="218"/>
      <c r="E19" s="221" t="s">
        <v>188</v>
      </c>
      <c r="F19" s="230"/>
      <c r="G19" s="218"/>
      <c r="H19" s="232"/>
      <c r="I19" s="124"/>
      <c r="J19" s="200"/>
    </row>
    <row r="20" spans="2:10" ht="15.75">
      <c r="B20" s="199"/>
      <c r="C20" s="218"/>
      <c r="D20" s="218"/>
      <c r="E20" s="221" t="s">
        <v>189</v>
      </c>
      <c r="F20" s="218"/>
      <c r="G20" s="218"/>
      <c r="H20" s="218"/>
      <c r="I20" s="134"/>
      <c r="J20" s="200"/>
    </row>
    <row r="21" spans="2:10" ht="15.75">
      <c r="B21" s="199"/>
      <c r="C21" s="218"/>
      <c r="D21" s="218"/>
      <c r="E21" s="221" t="s">
        <v>190</v>
      </c>
      <c r="F21" s="218"/>
      <c r="G21" s="218"/>
      <c r="H21" s="233"/>
      <c r="I21" s="1"/>
      <c r="J21" s="200"/>
    </row>
    <row r="22" spans="2:10" ht="15.75">
      <c r="B22" s="199"/>
      <c r="C22" s="218"/>
      <c r="D22" s="218"/>
      <c r="E22" s="221"/>
      <c r="F22" s="218"/>
      <c r="G22" s="218"/>
      <c r="H22" s="233"/>
      <c r="I22" s="1"/>
      <c r="J22" s="200"/>
    </row>
    <row r="23" spans="2:10" ht="15.75">
      <c r="B23" s="199"/>
      <c r="C23" s="218" t="s">
        <v>206</v>
      </c>
      <c r="D23" s="218"/>
      <c r="E23" s="221"/>
      <c r="F23" s="218"/>
      <c r="G23" s="218"/>
      <c r="H23" s="218"/>
      <c r="I23" s="1"/>
      <c r="J23" s="200"/>
    </row>
    <row r="24" spans="2:10" ht="15.75">
      <c r="B24" s="199"/>
      <c r="C24" s="218"/>
      <c r="D24" s="218"/>
      <c r="E24" s="224"/>
      <c r="F24" s="224"/>
      <c r="G24" s="224"/>
      <c r="H24" s="224"/>
      <c r="I24" s="1"/>
      <c r="J24" s="200"/>
    </row>
    <row r="25" spans="2:10" ht="15.75">
      <c r="B25" s="199"/>
      <c r="C25" s="218"/>
      <c r="D25" s="218"/>
      <c r="E25" s="221"/>
      <c r="F25" s="230"/>
      <c r="G25" s="228"/>
      <c r="H25" s="218"/>
      <c r="I25" s="1"/>
      <c r="J25" s="200"/>
    </row>
    <row r="26" spans="2:10" ht="12.75">
      <c r="B26" s="199"/>
      <c r="C26" s="1"/>
      <c r="D26" s="1"/>
      <c r="E26" s="133"/>
      <c r="F26" s="208"/>
      <c r="G26" s="209"/>
      <c r="H26" s="134"/>
      <c r="I26" s="1"/>
      <c r="J26" s="200"/>
    </row>
    <row r="27" spans="2:10" ht="12.75">
      <c r="B27" s="199"/>
      <c r="C27" s="1"/>
      <c r="D27" s="1"/>
      <c r="E27" s="133"/>
      <c r="F27" s="208"/>
      <c r="G27" s="134"/>
      <c r="H27" s="136"/>
      <c r="I27" s="1"/>
      <c r="J27" s="200"/>
    </row>
    <row r="28" spans="2:10" ht="12.75">
      <c r="B28" s="199"/>
      <c r="C28" s="1"/>
      <c r="D28" s="1"/>
      <c r="E28" s="133"/>
      <c r="F28" s="134"/>
      <c r="G28" s="134"/>
      <c r="H28" s="134"/>
      <c r="I28" s="1"/>
      <c r="J28" s="200"/>
    </row>
    <row r="29" spans="2:10" ht="12.75">
      <c r="B29" s="199"/>
      <c r="C29" s="1"/>
      <c r="D29" s="1"/>
      <c r="E29" s="133"/>
      <c r="F29" s="1"/>
      <c r="G29" s="1"/>
      <c r="H29" s="135"/>
      <c r="I29" s="1"/>
      <c r="J29" s="200"/>
    </row>
    <row r="30" spans="2:10" ht="12.75">
      <c r="B30" s="199"/>
      <c r="C30" s="1"/>
      <c r="D30" s="1"/>
      <c r="E30" s="133"/>
      <c r="F30" s="1"/>
      <c r="G30" s="1"/>
      <c r="H30" s="135"/>
      <c r="I30" s="1"/>
      <c r="J30" s="200"/>
    </row>
    <row r="31" spans="2:10" ht="12.75">
      <c r="B31" s="199"/>
      <c r="C31" s="134"/>
      <c r="D31" s="1"/>
      <c r="E31" s="133"/>
      <c r="F31" s="1"/>
      <c r="G31" s="1"/>
      <c r="H31" s="1"/>
      <c r="I31" s="1"/>
      <c r="J31" s="200"/>
    </row>
    <row r="32" spans="2:10" ht="12.75">
      <c r="B32" s="199"/>
      <c r="C32" s="1"/>
      <c r="D32" s="1"/>
      <c r="E32" s="1"/>
      <c r="F32" s="1"/>
      <c r="G32" s="1"/>
      <c r="H32" s="1"/>
      <c r="I32" s="1"/>
      <c r="J32" s="200"/>
    </row>
    <row r="33" spans="2:10" ht="12.75">
      <c r="B33" s="199"/>
      <c r="C33" s="1"/>
      <c r="D33" s="1"/>
      <c r="E33" s="1"/>
      <c r="F33" s="1"/>
      <c r="G33" s="1"/>
      <c r="H33" s="1"/>
      <c r="I33" s="1"/>
      <c r="J33" s="200"/>
    </row>
    <row r="34" spans="2:10" ht="12.75">
      <c r="B34" s="199"/>
      <c r="C34" s="1"/>
      <c r="D34" s="1"/>
      <c r="E34" s="1"/>
      <c r="F34" s="1"/>
      <c r="G34" s="1"/>
      <c r="H34" s="1"/>
      <c r="I34" s="1"/>
      <c r="J34" s="200"/>
    </row>
    <row r="35" spans="2:10" ht="12.75">
      <c r="B35" s="199"/>
      <c r="C35" s="1"/>
      <c r="D35" s="1"/>
      <c r="E35" s="1"/>
      <c r="F35" s="1"/>
      <c r="G35" s="1"/>
      <c r="H35" s="1"/>
      <c r="I35" s="1"/>
      <c r="J35" s="200"/>
    </row>
    <row r="36" spans="2:10" ht="12.75">
      <c r="B36" s="199"/>
      <c r="C36" s="1"/>
      <c r="D36" s="1"/>
      <c r="E36" s="133"/>
      <c r="F36" s="1"/>
      <c r="G36" s="1"/>
      <c r="H36" s="1"/>
      <c r="I36" s="1"/>
      <c r="J36" s="200"/>
    </row>
    <row r="37" spans="2:10" ht="12.75">
      <c r="B37" s="199"/>
      <c r="C37" s="1"/>
      <c r="D37" s="1"/>
      <c r="E37" s="133"/>
      <c r="F37" s="1"/>
      <c r="G37" s="1"/>
      <c r="H37" s="1"/>
      <c r="I37" s="1"/>
      <c r="J37" s="200"/>
    </row>
    <row r="38" spans="2:10" ht="12.75">
      <c r="B38" s="199"/>
      <c r="C38" s="1"/>
      <c r="D38" s="1"/>
      <c r="E38" s="133"/>
      <c r="F38" s="1"/>
      <c r="G38" s="1"/>
      <c r="H38" s="1"/>
      <c r="I38" s="1"/>
      <c r="J38" s="200"/>
    </row>
    <row r="39" spans="2:10" ht="12.75">
      <c r="B39" s="199"/>
      <c r="C39" s="1"/>
      <c r="D39" s="1"/>
      <c r="E39" s="133"/>
      <c r="F39" s="1"/>
      <c r="G39" s="1"/>
      <c r="H39" s="1"/>
      <c r="I39" s="1"/>
      <c r="J39" s="200"/>
    </row>
    <row r="40" spans="2:10" ht="12.75">
      <c r="B40" s="199"/>
      <c r="C40" s="1"/>
      <c r="D40" s="1"/>
      <c r="E40" s="133"/>
      <c r="F40" s="1"/>
      <c r="G40" s="1"/>
      <c r="H40" s="1"/>
      <c r="I40" s="1"/>
      <c r="J40" s="200"/>
    </row>
    <row r="41" spans="2:10" ht="12.75">
      <c r="B41" s="199"/>
      <c r="C41" s="1"/>
      <c r="D41" s="1"/>
      <c r="E41" s="1"/>
      <c r="F41" s="1"/>
      <c r="G41" s="1"/>
      <c r="H41" s="1"/>
      <c r="I41" s="1"/>
      <c r="J41" s="200"/>
    </row>
    <row r="42" spans="2:10" ht="12.75">
      <c r="B42" s="199"/>
      <c r="C42" s="1"/>
      <c r="D42" s="1"/>
      <c r="E42" s="1"/>
      <c r="F42" s="1"/>
      <c r="G42" s="1"/>
      <c r="H42" s="1"/>
      <c r="I42" s="1"/>
      <c r="J42" s="200"/>
    </row>
    <row r="43" spans="2:10" ht="12.75">
      <c r="B43" s="199"/>
      <c r="C43" s="1"/>
      <c r="D43" s="1"/>
      <c r="E43" s="1"/>
      <c r="F43" s="1"/>
      <c r="G43" s="1"/>
      <c r="H43" s="1"/>
      <c r="I43" s="1"/>
      <c r="J43" s="200"/>
    </row>
    <row r="44" spans="2:10" ht="12.75">
      <c r="B44" s="199"/>
      <c r="C44" s="1"/>
      <c r="D44" s="1"/>
      <c r="E44" s="1"/>
      <c r="F44" s="1"/>
      <c r="G44" s="1"/>
      <c r="H44" s="1"/>
      <c r="I44" s="1"/>
      <c r="J44" s="200"/>
    </row>
    <row r="45" spans="2:10" ht="12.75">
      <c r="B45" s="199"/>
      <c r="C45" s="1"/>
      <c r="D45" s="1"/>
      <c r="E45" s="1"/>
      <c r="F45" s="1"/>
      <c r="G45" s="1"/>
      <c r="H45" s="1"/>
      <c r="I45" s="1"/>
      <c r="J45" s="200"/>
    </row>
    <row r="46" spans="2:10" s="18" customFormat="1" ht="12.75">
      <c r="B46" s="199"/>
      <c r="C46" s="1"/>
      <c r="D46" s="1"/>
      <c r="E46" s="1"/>
      <c r="F46" s="1"/>
      <c r="G46" s="1"/>
      <c r="H46" s="1"/>
      <c r="I46" s="1"/>
      <c r="J46" s="200"/>
    </row>
    <row r="47" spans="2:10" s="18" customFormat="1" ht="12.75">
      <c r="B47" s="199"/>
      <c r="C47" s="1"/>
      <c r="D47" s="1"/>
      <c r="E47" s="1"/>
      <c r="F47" s="1"/>
      <c r="G47" s="1"/>
      <c r="H47" s="1"/>
      <c r="I47" s="1"/>
      <c r="J47" s="200"/>
    </row>
    <row r="48" spans="2:10" s="18" customFormat="1" ht="12.75">
      <c r="B48" s="203"/>
      <c r="C48" s="17"/>
      <c r="D48" s="17"/>
      <c r="E48" s="17"/>
      <c r="F48" s="17"/>
      <c r="G48" s="17"/>
      <c r="H48" s="17"/>
      <c r="I48" s="17"/>
      <c r="J48" s="204"/>
    </row>
    <row r="49" spans="2:10" s="18" customFormat="1" ht="15">
      <c r="B49" s="203"/>
      <c r="C49" s="17"/>
      <c r="D49" s="17"/>
      <c r="E49" s="2"/>
      <c r="F49" s="2"/>
      <c r="G49" s="2"/>
      <c r="H49" s="2"/>
      <c r="I49" s="2"/>
      <c r="J49" s="204"/>
    </row>
    <row r="50" spans="2:10" s="18" customFormat="1" ht="15">
      <c r="B50" s="203"/>
      <c r="C50" s="17"/>
      <c r="D50" s="17"/>
      <c r="E50" s="2"/>
      <c r="F50" s="2"/>
      <c r="G50" s="2"/>
      <c r="H50" s="2"/>
      <c r="I50" s="2"/>
      <c r="J50" s="204"/>
    </row>
    <row r="51" spans="2:10" s="18" customFormat="1" ht="15">
      <c r="B51" s="203"/>
      <c r="C51" s="17"/>
      <c r="D51" s="17"/>
      <c r="E51" s="2"/>
      <c r="F51" s="2"/>
      <c r="G51" s="2"/>
      <c r="H51" s="2"/>
      <c r="I51" s="2"/>
      <c r="J51" s="204"/>
    </row>
    <row r="52" spans="2:10" ht="15">
      <c r="B52" s="203"/>
      <c r="C52" s="17"/>
      <c r="D52" s="17"/>
      <c r="E52" s="2"/>
      <c r="F52" s="2"/>
      <c r="G52" s="2"/>
      <c r="H52" s="2"/>
      <c r="I52" s="2"/>
      <c r="J52" s="204"/>
    </row>
    <row r="53" spans="2:10" ht="15">
      <c r="B53" s="203"/>
      <c r="C53" s="17"/>
      <c r="D53" s="17"/>
      <c r="E53" s="2"/>
      <c r="F53" s="2"/>
      <c r="G53" s="305" t="s">
        <v>71</v>
      </c>
      <c r="H53" s="305"/>
      <c r="I53" s="305"/>
      <c r="J53" s="204"/>
    </row>
    <row r="54" spans="2:10" ht="15.75">
      <c r="B54" s="199"/>
      <c r="C54" s="1"/>
      <c r="D54" s="1"/>
      <c r="E54" s="19"/>
      <c r="F54" s="19"/>
      <c r="G54" s="306" t="s">
        <v>179</v>
      </c>
      <c r="H54" s="306"/>
      <c r="I54" s="306"/>
      <c r="J54" s="200"/>
    </row>
    <row r="55" spans="2:10" ht="12.75">
      <c r="B55" s="199"/>
      <c r="C55" s="1"/>
      <c r="D55" s="1"/>
      <c r="E55" s="1"/>
      <c r="F55" s="1"/>
      <c r="G55" s="1"/>
      <c r="H55" s="1"/>
      <c r="I55" s="1"/>
      <c r="J55" s="200"/>
    </row>
    <row r="56" spans="2:10" ht="12.75">
      <c r="B56" s="199"/>
      <c r="C56" s="1"/>
      <c r="D56" s="1"/>
      <c r="E56" s="1"/>
      <c r="F56" s="1"/>
      <c r="G56" s="1"/>
      <c r="H56" s="1"/>
      <c r="I56" s="1"/>
      <c r="J56" s="200"/>
    </row>
    <row r="57" spans="2:10" ht="13.5" thickBot="1">
      <c r="B57" s="205"/>
      <c r="C57" s="206"/>
      <c r="D57" s="206"/>
      <c r="E57" s="206"/>
      <c r="F57" s="206"/>
      <c r="G57" s="206"/>
      <c r="H57" s="206"/>
      <c r="I57" s="206"/>
      <c r="J57" s="207"/>
    </row>
    <row r="58" ht="13.5" thickTop="1"/>
  </sheetData>
  <sheetProtection/>
  <mergeCells count="3">
    <mergeCell ref="G53:I53"/>
    <mergeCell ref="G54:I54"/>
    <mergeCell ref="B4:J4"/>
  </mergeCells>
  <printOptions horizontalCentered="1" verticalCentered="1"/>
  <pageMargins left="0.27" right="0.37" top="0.17" bottom="0.18" header="0.17" footer="0.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2013-04-06T14:02:49Z</cp:lastPrinted>
  <dcterms:created xsi:type="dcterms:W3CDTF">2002-02-16T18:16:52Z</dcterms:created>
  <dcterms:modified xsi:type="dcterms:W3CDTF">2013-07-26T07:04:42Z</dcterms:modified>
  <cp:category/>
  <cp:version/>
  <cp:contentType/>
  <cp:contentStatus/>
</cp:coreProperties>
</file>