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firstSheet="3" activeTab="6"/>
  </bookViews>
  <sheets>
    <sheet name="KAPAKU " sheetId="1" r:id="rId1"/>
    <sheet name="AKTIVI PASIV  09 " sheetId="2" r:id="rId2"/>
    <sheet name="Te ardhura+shpenzime" sheetId="3" r:id="rId3"/>
    <sheet name="MET INDIREKTE" sheetId="4" r:id="rId4"/>
    <sheet name="Ndryshimet ne Kapital 2 (2)" sheetId="5" r:id="rId5"/>
    <sheet name="kapitalet e veta" sheetId="6" r:id="rId6"/>
    <sheet name="PASQYRA E AMORTIZIMIT" sheetId="7" r:id="rId7"/>
    <sheet name="Sheet2" sheetId="8" r:id="rId8"/>
    <sheet name="KAPAKU" sheetId="9" r:id="rId9"/>
    <sheet name="Sheet4" sheetId="10" r:id="rId10"/>
    <sheet name="Sheet5" sheetId="11" r:id="rId11"/>
    <sheet name="Sheet6" sheetId="12" r:id="rId12"/>
    <sheet name="Sheet7" sheetId="13" r:id="rId1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<sst xmlns="http://schemas.openxmlformats.org/spreadsheetml/2006/main" count="532" uniqueCount="325">
  <si>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</si>
  <si>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</si>
  <si>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</si>
  <si>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</si>
  <si>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</si>
  <si>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</si>
  <si>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</si>
  <si>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</si>
  <si>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</si>
  <si>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</si>
  <si>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</si>
  <si>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</si>
  <si>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Instrumenta te tjera borxhi</t>
  </si>
  <si>
    <t>(iv)</t>
  </si>
  <si>
    <t>(iii)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</si>
  <si>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</si>
  <si>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</si>
  <si>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</si>
  <si>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</si>
  <si>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</si>
  <si>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</si>
  <si>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</si>
  <si>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</si>
  <si>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</si>
  <si>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</si>
  <si>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</si>
  <si>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</si>
  <si>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</si>
  <si>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</si>
  <si>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</si>
  <si>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</si>
  <si>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</si>
  <si>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</si>
  <si>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</si>
  <si>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</si>
  <si>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</si>
  <si>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</si>
  <si>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</si>
  <si>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</si>
  <si>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</si>
  <si>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</si>
  <si>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</si>
  <si>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</si>
  <si>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</si>
  <si>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</si>
  <si>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</si>
  <si>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</si>
  <si>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</si>
  <si>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</si>
  <si>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</si>
  <si>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</si>
  <si>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</si>
  <si>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</si>
  <si>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</si>
  <si>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</si>
  <si>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</si>
  <si>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Huat dhe parapagimet</t>
  </si>
  <si>
    <t>Huat dhe obligacionet afatshkurtra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</si>
  <si>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</si>
  <si>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</si>
  <si>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</si>
  <si>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</si>
  <si>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</si>
  <si>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</si>
  <si>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</si>
  <si>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</si>
  <si>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</si>
  <si>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</si>
  <si>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</si>
  <si>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</si>
  <si>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</si>
  <si>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</si>
  <si>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</si>
  <si>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</si>
  <si>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</si>
  <si>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</si>
  <si>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</si>
  <si>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</si>
  <si>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</si>
  <si>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</si>
  <si>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</si>
  <si>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</si>
  <si>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</si>
  <si>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</si>
  <si>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</si>
  <si>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</si>
  <si>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</si>
  <si>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Materialet e konsumuara</t>
  </si>
  <si>
    <t>Kosto e punes</t>
  </si>
  <si>
    <t xml:space="preserve"> - pagat e personelit</t>
  </si>
  <si>
    <t xml:space="preserve"> - te tjera personeli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</si>
  <si>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</si>
  <si>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</si>
  <si>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</si>
  <si>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</si>
  <si>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</si>
  <si>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</si>
  <si>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nga interesi</t>
  </si>
  <si>
    <t>Fitimet (humbjet) nga kursi i kembimit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</si>
  <si>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</si>
  <si>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</si>
  <si>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</si>
  <si>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</si>
  <si>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>Ne lek</t>
  </si>
  <si>
    <t>Efekti i ndryshimeve ne politikat kontabel</t>
  </si>
  <si>
    <t>Pozicioni i rregulluar</t>
  </si>
  <si>
    <t>Pozicioni me 31 dhjetor 2008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</si>
  <si>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</si>
  <si>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</si>
  <si>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</si>
  <si>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</si>
  <si>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</si>
  <si>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</si>
  <si>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</si>
  <si>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</si>
  <si>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</si>
  <si>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</si>
  <si>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</si>
  <si>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</si>
  <si>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</si>
  <si>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</si>
  <si>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</si>
  <si>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</si>
  <si>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</si>
  <si>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</si>
  <si>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</si>
  <si>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</si>
  <si>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</si>
  <si>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</si>
  <si>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</si>
  <si>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</si>
  <si>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</si>
  <si>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</si>
  <si>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</si>
  <si>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</si>
  <si>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</si>
  <si>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</si>
  <si>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</si>
  <si>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</si>
  <si>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</si>
  <si>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</si>
  <si>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Shpenzime ne avance</t>
  </si>
  <si>
    <t>Leke</t>
  </si>
  <si>
    <t>Diferenca konvertimi</t>
  </si>
  <si>
    <t>Depozita ne banke dhellogari te tjera</t>
  </si>
  <si>
    <t>Para ne dore ( Arka)</t>
  </si>
  <si>
    <t>Te tjera iventar</t>
  </si>
  <si>
    <t>Emetimi i kapitalit aksionar</t>
  </si>
  <si>
    <t>Aksione te thesarit te riblera</t>
  </si>
  <si>
    <t>AKTIVET   AFATSHKURTRA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</si>
  <si>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</si>
  <si>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</si>
  <si>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</si>
  <si>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</si>
  <si>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</si>
  <si>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</si>
  <si>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</si>
  <si>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</si>
  <si>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</si>
  <si>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</si>
  <si>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</si>
  <si>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</si>
  <si>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</si>
  <si>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</si>
  <si>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</si>
  <si>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</si>
  <si>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</si>
  <si>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</si>
  <si>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</si>
  <si>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</si>
  <si>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Te ardhura te  shtyra</t>
  </si>
  <si>
    <t>Pozicioni me 31 dhjetor 2009</t>
  </si>
  <si>
    <t>SIGURIME SHOQ.SHEN</t>
  </si>
  <si>
    <t xml:space="preserve">TE ARDHURAT GJITHSEJ  NGA SHERBIMI </t>
  </si>
  <si>
    <t xml:space="preserve"> </t>
  </si>
  <si>
    <t>S H E N I M E T          S P J E G U E S E</t>
  </si>
  <si>
    <t>Sqarim: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</si>
  <si>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</si>
  <si>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</si>
  <si>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</si>
  <si>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a) Informacion i përgjithsëm dhe politikat kontabël</t>
  </si>
  <si>
    <t>b)Shënimet qe shpjegojnë zërat e ndryshëm të pasqyrave financiare</t>
  </si>
  <si>
    <t>c) Shënime të tjera shpjegeuse</t>
  </si>
  <si>
    <t>Te ardhurat dhe shpenzimet financiare nga investime te tjera financiare afatgjatate pa njohura  rezultatin fiskal</t>
  </si>
  <si>
    <t>31.12.2010</t>
  </si>
  <si>
    <t>Llogari/Kerkesa te tjera te arketueshme tvsh</t>
  </si>
  <si>
    <t xml:space="preserve">Detyrime tatimore  TAP  </t>
  </si>
  <si>
    <t xml:space="preserve"> t.Fitimi </t>
  </si>
  <si>
    <t>Viti 2010</t>
  </si>
  <si>
    <t>amortiz</t>
  </si>
  <si>
    <t>Pozicioni me 31 dhjetor 2010</t>
  </si>
  <si>
    <t>Bilanci është një nga pasqyrat financiare që tregon pozicionin</t>
  </si>
  <si>
    <t>financiar (aktivet, pasivet dhe kapitalin) e një njësie ekonomike</t>
  </si>
  <si>
    <t>raportuese në një datë të caktuar.</t>
  </si>
  <si>
    <t>Pasqyra e të ardhurave dhe shpenzimeve është një nga pasqyrat</t>
  </si>
  <si>
    <t>financiare që tregon performancën ekonomike (të ardhurat,</t>
  </si>
  <si>
    <t>shpenzimet dhe fitimin/humbjen) të një njësie ekonomike</t>
  </si>
  <si>
    <t>raportuese gjatë një periudhe kontabël.</t>
  </si>
  <si>
    <t>Pasqyrat financiare u pregatiten mbi bazen e politikave kontabel te Standarteve Kombetare te Kontabilitetit.</t>
  </si>
  <si>
    <t xml:space="preserve">Koncepti I materialit  eshte zbatuar ne zerat materiale.Pasqyrat u ndertuan ne parimet baze te kontabilitetit. </t>
  </si>
  <si>
    <t xml:space="preserve">  Bilanci tregon gjendjen e aktiveve dhe pasiveve ne fund te periudhes 31.12.2010.</t>
  </si>
  <si>
    <t xml:space="preserve">TATIM FITIMI </t>
  </si>
  <si>
    <t>Shpenzimet perfaqesohen nga kostua e mallrave te shitura vlersuar me kosto te plote sipas ligjit.</t>
  </si>
  <si>
    <t>Shpenzimet e ndryshme perfaqesojne :</t>
  </si>
  <si>
    <t xml:space="preserve">gjoba penalitete kontrolli </t>
  </si>
  <si>
    <t xml:space="preserve">shuma </t>
  </si>
  <si>
    <t>Huamarrje te tjera afatgjata ORTAKU</t>
  </si>
  <si>
    <r>
      <t>Te ardhura dhe shpenzime te tjera financiare</t>
    </r>
    <r>
      <rPr>
        <sz val="10"/>
        <color indexed="10"/>
        <rFont val="Arial"/>
        <family val="2"/>
      </rPr>
      <t xml:space="preserve"> </t>
    </r>
  </si>
  <si>
    <t xml:space="preserve">Ushqim per mallrat per shitje (v </t>
  </si>
  <si>
    <t>0 leke</t>
  </si>
  <si>
    <t xml:space="preserve">         Per Drejtimin  e Njesise  Ekonomike</t>
  </si>
  <si>
    <t xml:space="preserve">395652 leke </t>
  </si>
  <si>
    <t>TIRANE</t>
  </si>
  <si>
    <t>PULLA MANSON</t>
  </si>
  <si>
    <t>NR   1</t>
  </si>
  <si>
    <t>NR   2</t>
  </si>
  <si>
    <t>NR   3</t>
  </si>
  <si>
    <t>NR   4</t>
  </si>
  <si>
    <t>NR   5</t>
  </si>
  <si>
    <t>NR   6</t>
  </si>
  <si>
    <t>NR   7</t>
  </si>
  <si>
    <t>NR   8</t>
  </si>
  <si>
    <t>NR   100</t>
  </si>
  <si>
    <t>NR   101</t>
  </si>
  <si>
    <t>NR   102</t>
  </si>
  <si>
    <t>NR   103</t>
  </si>
  <si>
    <t>PULLA KOMARDARE</t>
  </si>
  <si>
    <t>NR   11</t>
  </si>
  <si>
    <t>NR   01</t>
  </si>
  <si>
    <t>NR   02</t>
  </si>
  <si>
    <t>NR   04</t>
  </si>
  <si>
    <t>NR   03</t>
  </si>
  <si>
    <t>inv 31.12.2010</t>
  </si>
  <si>
    <t>lenda e pare</t>
  </si>
  <si>
    <t xml:space="preserve">gome perge </t>
  </si>
  <si>
    <t>stuko</t>
  </si>
  <si>
    <t>etiketa</t>
  </si>
  <si>
    <t>plasmas</t>
  </si>
  <si>
    <t>PVC</t>
  </si>
  <si>
    <t>Vaj</t>
  </si>
  <si>
    <t>brumi</t>
  </si>
  <si>
    <t>Celofona plastik</t>
  </si>
  <si>
    <t>gr</t>
  </si>
  <si>
    <t>cop</t>
  </si>
  <si>
    <t>gr/cop</t>
  </si>
  <si>
    <t>rreshire</t>
  </si>
  <si>
    <t>kg</t>
  </si>
  <si>
    <t>oksid zinku</t>
  </si>
  <si>
    <t>dyll paraf.</t>
  </si>
  <si>
    <t>acid</t>
  </si>
  <si>
    <t>qese plast</t>
  </si>
  <si>
    <t>totali</t>
  </si>
  <si>
    <t>834 kg</t>
  </si>
  <si>
    <t>596kg</t>
  </si>
  <si>
    <t>476.5kg</t>
  </si>
  <si>
    <t>190.5kg</t>
  </si>
  <si>
    <t>persh gome</t>
  </si>
  <si>
    <t>715kg</t>
  </si>
  <si>
    <t>cope</t>
  </si>
  <si>
    <t>KJO ESHTE NE RREGULL</t>
  </si>
  <si>
    <t xml:space="preserve">Te ardhura dhe shpenzime te tjera financiare </t>
  </si>
  <si>
    <t>Shuma per tatim</t>
  </si>
  <si>
    <t>Tatimi mbi fitimin 10%</t>
  </si>
  <si>
    <t>Fitimi (humbja) neto e vitit financiar (14-15)</t>
  </si>
  <si>
    <t>Nr.</t>
  </si>
  <si>
    <t>Emertimi</t>
  </si>
  <si>
    <t xml:space="preserve">Kapitali Aksionar </t>
  </si>
  <si>
    <t>Primi i Aksionit</t>
  </si>
  <si>
    <t>Aksionet e Thesarit</t>
  </si>
  <si>
    <t>Fitimi i Pashperndare</t>
  </si>
  <si>
    <t>TOTALI</t>
  </si>
  <si>
    <t>A</t>
  </si>
  <si>
    <t>B</t>
  </si>
  <si>
    <t>Rritja e rezerves te kapitalit</t>
  </si>
  <si>
    <t>II</t>
  </si>
  <si>
    <t>Fitimi neto per periudhen kontabel</t>
  </si>
  <si>
    <t>III</t>
  </si>
  <si>
    <t>Pozicioni me 31 dhjetor 2011</t>
  </si>
  <si>
    <t>(       Dritan Sulaj   )</t>
  </si>
  <si>
    <t>Qera</t>
  </si>
  <si>
    <t xml:space="preserve"> Te ardhurat  e deklaruara  ne bilanc jane nga shitja e mallrave ne shumen  leke. 7994316</t>
  </si>
  <si>
    <t>Per vitin 2011 shoqeria ka fituar te ardhura financiare nga veprimet e bankes ne shumen .</t>
  </si>
  <si>
    <t>Viti   2011</t>
  </si>
  <si>
    <t>01.01.2011</t>
  </si>
  <si>
    <t>31.12.2011</t>
  </si>
  <si>
    <t>31.03.2012</t>
  </si>
  <si>
    <t xml:space="preserve">    1.  BILANC  KONTABEL     DATE  31.12.2011</t>
  </si>
  <si>
    <t xml:space="preserve">                               01 Janar - 31 Dhjetor 2011</t>
  </si>
  <si>
    <t>Viti 2011</t>
  </si>
  <si>
    <t>Pasqyra e Ndryshimeve ne Kapital 2011</t>
  </si>
  <si>
    <t xml:space="preserve">kostua e mallrave te blera per vitin 2010 ne shumen0 leke. </t>
  </si>
  <si>
    <t xml:space="preserve">Mallrat e shitura perbehen nga kostua e stokut te mbetur ne 31.12.2010 per shumen 23786052 leke dhe </t>
  </si>
  <si>
    <t>Gjendja e stokut ne 31.12.2011 eshte zero.</t>
  </si>
  <si>
    <t>TEATER TV STUDIO</t>
  </si>
  <si>
    <t>Rr.BESIM IMAMI NR.78</t>
  </si>
  <si>
    <t>06.03.2006</t>
  </si>
  <si>
    <t>TREGTI MONTIM PAJISJE ELEKTRONIKE</t>
  </si>
  <si>
    <t>DHE ELEKTRIKE</t>
  </si>
  <si>
    <t>K22224001M</t>
  </si>
  <si>
    <t>Detyrime tatimore per TVSH-ne</t>
  </si>
  <si>
    <t>____________</t>
  </si>
  <si>
    <t>Sasia</t>
  </si>
  <si>
    <t>Gjendje</t>
  </si>
  <si>
    <t>Shtesa</t>
  </si>
  <si>
    <t>Pakesime</t>
  </si>
  <si>
    <t>Mjete transporti</t>
  </si>
  <si>
    <t>Pajisje energjetike</t>
  </si>
  <si>
    <t xml:space="preserve">             TOTALI</t>
  </si>
  <si>
    <t>Pajisje Informative</t>
  </si>
  <si>
    <t>Aktivet Afatgjata Materiale  2011</t>
  </si>
  <si>
    <t>Pajisje informative</t>
  </si>
  <si>
    <t>Amortizimi A.A.Materiale    2011</t>
  </si>
  <si>
    <t>Vlera Kontabel Neto e A.A.Materiale  2011</t>
  </si>
  <si>
    <t>Rezervat Stat.ligjore</t>
  </si>
  <si>
    <t>I</t>
  </si>
  <si>
    <t>Pozicioni me 31 dhjetor 2006</t>
  </si>
  <si>
    <t>Emetimi i aksioneve</t>
  </si>
  <si>
    <t>Pozicioni me 31 dhjetor 2007</t>
  </si>
  <si>
    <t>Llogari/Kerkesa te arketueshme(KLIENT)</t>
  </si>
  <si>
    <t xml:space="preserve">                       01 Janar - 31 Dhjetor 2011</t>
  </si>
  <si>
    <t xml:space="preserve">                                                                                                            </t>
  </si>
  <si>
    <t>Per Drejtimin e Njesise Ekonomike</t>
  </si>
  <si>
    <t>(</t>
  </si>
  <si>
    <t>)</t>
  </si>
  <si>
    <t xml:space="preserve">                                                SHENIMET SHPJEGUESE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</si>
</sst>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_);_(* \(#,##0.0\);_(* &quot;-&quot;??_);_(@_)"/>
    <numFmt numFmtId="173" formatCode="_(* #,##0_);_(* \(#,##0\);_(* &quot;-&quot;??_);_(@_)"/>
    <numFmt numFmtId="174" formatCode="[$-409]h:mm:ss\ AM/PM"/>
    <numFmt numFmtId="175" formatCode="0.0"/>
    <numFmt numFmtId="176" formatCode="#,##0\ &quot;Δρχ&quot;;\-#,##0\ &quot;Δρχ&quot;"/>
    <numFmt numFmtId="177" formatCode="#,##0\ &quot;Δρχ&quot;;[Red]\-#,##0\ &quot;Δρχ&quot;"/>
    <numFmt numFmtId="178" formatCode="#,##0.00\ &quot;Δρχ&quot;;\-#,##0.00\ &quot;Δρχ&quot;"/>
    <numFmt numFmtId="179" formatCode="#,##0.00\ &quot;Δρχ&quot;;[Red]\-#,##0.00\ &quot;Δρχ&quot;"/>
    <numFmt numFmtId="180" formatCode="_-* #,##0\ &quot;Δρχ&quot;_-;\-* #,##0\ &quot;Δρχ&quot;_-;_-* &quot;-&quot;\ &quot;Δρχ&quot;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.00\ _Δ_ρ_χ_-;\-* #,##0.00\ _Δ_ρ_χ_-;_-* &quot;-&quot;??\ _Δ_ρ_χ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0;\(0\)"/>
    <numFmt numFmtId="193" formatCode="000000000000"/>
    <numFmt numFmtId="194" formatCode="###,000\ &quot;$&quot;"/>
    <numFmt numFmtId="195" formatCode="###\ &quot;$&quot;"/>
    <numFmt numFmtId="196" formatCode="m/d"/>
    <numFmt numFmtId="197" formatCode="d\-mmm\-yyyy"/>
    <numFmt numFmtId="198" formatCode="#,##0.00\ [$€-1]_);[Red]\(#,##0.00\ [$€-1]\)"/>
    <numFmt numFmtId="199" formatCode="#,##0.000\ [$€-1]_);[Red]\(#,##0.000\ [$€-1]\)"/>
    <numFmt numFmtId="200" formatCode="#,##0.0\ [$€-1]_);[Red]\(#,##0.0\ [$€-1]\)"/>
    <numFmt numFmtId="201" formatCode="#,##0\ [$€-1]_);[Red]\(#,##0\ [$€-1]\)"/>
    <numFmt numFmtId="202" formatCode="#,##0.00\ [$€-1]"/>
    <numFmt numFmtId="203" formatCode="#,##0.0\ [$€-1]"/>
    <numFmt numFmtId="204" formatCode="#,##0\ [$€-1]"/>
    <numFmt numFmtId="205" formatCode="0.0000"/>
    <numFmt numFmtId="206" formatCode="0.000"/>
    <numFmt numFmtId="207" formatCode="#,##0.0"/>
    <numFmt numFmtId="208" formatCode="[$-41C]h:mm:ss\.AM/PM"/>
    <numFmt numFmtId="209" formatCode="&quot;€&quot;\ #,##0;\-&quot;€&quot;\ #,##0"/>
    <numFmt numFmtId="210" formatCode="&quot;€&quot;\ #,##0;[Red]\-&quot;€&quot;\ #,##0"/>
    <numFmt numFmtId="211" formatCode="&quot;€&quot;\ #,##0.00;\-&quot;€&quot;\ #,##0.00"/>
    <numFmt numFmtId="212" formatCode="&quot;€&quot;\ #,##0.00;[Red]\-&quot;€&quot;\ #,##0.00"/>
    <numFmt numFmtId="213" formatCode="_-&quot;€&quot;\ * #,##0_-;\-&quot;€&quot;\ * #,##0_-;_-&quot;€&quot;\ * &quot;-&quot;_-;_-@_-"/>
    <numFmt numFmtId="214" formatCode="_-&quot;€&quot;\ * #,##0.00_-;\-&quot;€&quot;\ * #,##0.00_-;_-&quot;€&quot;\ * &quot;-&quot;??_-;_-@_-"/>
    <numFmt numFmtId="215" formatCode="0.00_);\(0.00\)"/>
    <numFmt numFmtId="216" formatCode="[$-409]dddd\,\ mmmm\ dd\,\ yyyy"/>
    <numFmt numFmtId="217" formatCode="_-[$£-809]* #,##0.00_-;\-[$£-809]* #,##0.00_-;_-[$£-809]* &quot;-&quot;??_-;_-@_-"/>
  </numFmts>
  <fonts count="62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name val="Arial"/>
      <family val="0"/>
    </font>
    <font>
      <sz val="9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i/>
      <sz val="24"/>
      <name val="Arial Narrow"/>
      <family val="2"/>
    </font>
    <font>
      <i/>
      <sz val="24"/>
      <name val="Arial"/>
      <family val="2"/>
    </font>
    <font>
      <sz val="12"/>
      <name val="Arial"/>
      <family val="0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4"/>
      <name val="Arial"/>
      <family val="2"/>
    </font>
    <font>
      <sz val="8"/>
      <name val="Calibri"/>
      <family val="2"/>
    </font>
    <font>
      <sz val="16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double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22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42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0" xfId="0" applyFont="1" applyFill="1" applyAlignment="1">
      <alignment/>
    </xf>
    <xf numFmtId="0" fontId="10" fillId="32" borderId="13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0" fillId="32" borderId="14" xfId="0" applyFont="1" applyFill="1" applyBorder="1" applyAlignment="1">
      <alignment/>
    </xf>
    <xf numFmtId="0" fontId="10" fillId="32" borderId="0" xfId="0" applyFont="1" applyFill="1" applyAlignment="1">
      <alignment/>
    </xf>
    <xf numFmtId="0" fontId="11" fillId="32" borderId="15" xfId="0" applyFont="1" applyFill="1" applyBorder="1" applyAlignment="1">
      <alignment horizontal="center"/>
    </xf>
    <xf numFmtId="0" fontId="11" fillId="32" borderId="16" xfId="0" applyFont="1" applyFill="1" applyBorder="1" applyAlignment="1">
      <alignment/>
    </xf>
    <xf numFmtId="0" fontId="11" fillId="32" borderId="0" xfId="0" applyFont="1" applyFill="1" applyBorder="1" applyAlignment="1">
      <alignment horizontal="center"/>
    </xf>
    <xf numFmtId="14" fontId="11" fillId="32" borderId="16" xfId="0" applyNumberFormat="1" applyFont="1" applyFill="1" applyBorder="1" applyAlignment="1">
      <alignment/>
    </xf>
    <xf numFmtId="0" fontId="11" fillId="32" borderId="0" xfId="0" applyNumberFormat="1" applyFont="1" applyFill="1" applyBorder="1" applyAlignment="1">
      <alignment horizontal="center"/>
    </xf>
    <xf numFmtId="0" fontId="11" fillId="32" borderId="15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15" fillId="32" borderId="13" xfId="0" applyFont="1" applyFill="1" applyBorder="1" applyAlignment="1">
      <alignment/>
    </xf>
    <xf numFmtId="0" fontId="15" fillId="32" borderId="14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32" borderId="17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0" xfId="0" applyFill="1" applyAlignment="1">
      <alignment horizontal="right"/>
    </xf>
    <xf numFmtId="0" fontId="0" fillId="32" borderId="0" xfId="0" applyFill="1" applyAlignment="1">
      <alignment/>
    </xf>
    <xf numFmtId="43" fontId="0" fillId="32" borderId="0" xfId="42" applyFill="1" applyAlignment="1">
      <alignment/>
    </xf>
    <xf numFmtId="43" fontId="3" fillId="32" borderId="0" xfId="42" applyFont="1" applyFill="1" applyAlignment="1">
      <alignment/>
    </xf>
    <xf numFmtId="0" fontId="3" fillId="32" borderId="0" xfId="0" applyFont="1" applyFill="1" applyAlignment="1">
      <alignment/>
    </xf>
    <xf numFmtId="0" fontId="8" fillId="32" borderId="0" xfId="0" applyFont="1" applyFill="1" applyAlignment="1">
      <alignment horizontal="right"/>
    </xf>
    <xf numFmtId="0" fontId="3" fillId="32" borderId="20" xfId="0" applyFont="1" applyFill="1" applyBorder="1" applyAlignment="1">
      <alignment horizontal="right"/>
    </xf>
    <xf numFmtId="0" fontId="3" fillId="32" borderId="21" xfId="0" applyFont="1" applyFill="1" applyBorder="1" applyAlignment="1">
      <alignment horizontal="center"/>
    </xf>
    <xf numFmtId="0" fontId="3" fillId="32" borderId="21" xfId="0" applyFont="1" applyFill="1" applyBorder="1" applyAlignment="1">
      <alignment/>
    </xf>
    <xf numFmtId="43" fontId="3" fillId="32" borderId="21" xfId="42" applyFont="1" applyFill="1" applyBorder="1" applyAlignment="1">
      <alignment horizontal="center"/>
    </xf>
    <xf numFmtId="43" fontId="3" fillId="32" borderId="22" xfId="42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3" fillId="32" borderId="24" xfId="0" applyFont="1" applyFill="1" applyBorder="1" applyAlignment="1">
      <alignment/>
    </xf>
    <xf numFmtId="173" fontId="3" fillId="32" borderId="24" xfId="42" applyNumberFormat="1" applyFont="1" applyFill="1" applyBorder="1" applyAlignment="1">
      <alignment/>
    </xf>
    <xf numFmtId="173" fontId="3" fillId="32" borderId="25" xfId="42" applyNumberFormat="1" applyFont="1" applyFill="1" applyBorder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/>
    </xf>
    <xf numFmtId="173" fontId="0" fillId="32" borderId="24" xfId="42" applyNumberFormat="1" applyFill="1" applyBorder="1" applyAlignment="1">
      <alignment/>
    </xf>
    <xf numFmtId="173" fontId="0" fillId="32" borderId="25" xfId="42" applyNumberFormat="1" applyFill="1" applyBorder="1" applyAlignment="1">
      <alignment/>
    </xf>
    <xf numFmtId="0" fontId="2" fillId="32" borderId="24" xfId="0" applyFont="1" applyFill="1" applyBorder="1" applyAlignment="1">
      <alignment/>
    </xf>
    <xf numFmtId="0" fontId="0" fillId="32" borderId="24" xfId="0" applyFill="1" applyBorder="1" applyAlignment="1">
      <alignment horizontal="left" vertical="center" wrapText="1" shrinkToFit="1"/>
    </xf>
    <xf numFmtId="0" fontId="0" fillId="32" borderId="24" xfId="0" applyFill="1" applyBorder="1" applyAlignment="1">
      <alignment vertical="center" wrapText="1" shrinkToFit="1"/>
    </xf>
    <xf numFmtId="0" fontId="0" fillId="32" borderId="23" xfId="0" applyFont="1" applyFill="1" applyBorder="1" applyAlignment="1">
      <alignment horizontal="center"/>
    </xf>
    <xf numFmtId="0" fontId="0" fillId="32" borderId="24" xfId="0" applyFont="1" applyFill="1" applyBorder="1" applyAlignment="1">
      <alignment/>
    </xf>
    <xf numFmtId="173" fontId="0" fillId="32" borderId="24" xfId="42" applyNumberFormat="1" applyFont="1" applyFill="1" applyBorder="1" applyAlignment="1">
      <alignment/>
    </xf>
    <xf numFmtId="173" fontId="0" fillId="32" borderId="25" xfId="42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3" fillId="32" borderId="26" xfId="0" applyFont="1" applyFill="1" applyBorder="1" applyAlignment="1">
      <alignment/>
    </xf>
    <xf numFmtId="173" fontId="3" fillId="32" borderId="26" xfId="42" applyNumberFormat="1" applyFont="1" applyFill="1" applyBorder="1" applyAlignment="1">
      <alignment/>
    </xf>
    <xf numFmtId="173" fontId="3" fillId="32" borderId="27" xfId="42" applyNumberFormat="1" applyFont="1" applyFill="1" applyBorder="1" applyAlignment="1">
      <alignment/>
    </xf>
    <xf numFmtId="173" fontId="0" fillId="32" borderId="0" xfId="0" applyNumberFormat="1" applyFill="1" applyAlignment="1">
      <alignment/>
    </xf>
    <xf numFmtId="0" fontId="3" fillId="32" borderId="28" xfId="0" applyFont="1" applyFill="1" applyBorder="1" applyAlignment="1">
      <alignment horizontal="right"/>
    </xf>
    <xf numFmtId="173" fontId="0" fillId="32" borderId="0" xfId="42" applyNumberFormat="1" applyFill="1" applyAlignment="1">
      <alignment/>
    </xf>
    <xf numFmtId="0" fontId="3" fillId="32" borderId="0" xfId="0" applyFont="1" applyFill="1" applyAlignment="1">
      <alignment horizontal="left"/>
    </xf>
    <xf numFmtId="0" fontId="3" fillId="32" borderId="20" xfId="0" applyFont="1" applyFill="1" applyBorder="1" applyAlignment="1">
      <alignment/>
    </xf>
    <xf numFmtId="0" fontId="3" fillId="32" borderId="22" xfId="0" applyFont="1" applyFill="1" applyBorder="1" applyAlignment="1">
      <alignment horizont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vertical="center" wrapText="1"/>
    </xf>
    <xf numFmtId="0" fontId="0" fillId="32" borderId="0" xfId="0" applyFill="1" applyAlignment="1">
      <alignment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vertical="center" wrapText="1"/>
    </xf>
    <xf numFmtId="0" fontId="3" fillId="32" borderId="0" xfId="0" applyFont="1" applyFill="1" applyAlignment="1">
      <alignment vertical="center" wrapText="1"/>
    </xf>
    <xf numFmtId="173" fontId="3" fillId="32" borderId="0" xfId="0" applyNumberFormat="1" applyFont="1" applyFill="1" applyAlignment="1">
      <alignment vertical="center" wrapText="1"/>
    </xf>
    <xf numFmtId="173" fontId="3" fillId="32" borderId="0" xfId="0" applyNumberFormat="1" applyFont="1" applyFill="1" applyAlignment="1">
      <alignment/>
    </xf>
    <xf numFmtId="0" fontId="0" fillId="32" borderId="28" xfId="0" applyFill="1" applyBorder="1" applyAlignment="1">
      <alignment horizontal="center"/>
    </xf>
    <xf numFmtId="0" fontId="0" fillId="32" borderId="26" xfId="0" applyFill="1" applyBorder="1" applyAlignment="1">
      <alignment/>
    </xf>
    <xf numFmtId="0" fontId="4" fillId="32" borderId="0" xfId="0" applyFont="1" applyFill="1" applyAlignment="1">
      <alignment/>
    </xf>
    <xf numFmtId="0" fontId="0" fillId="32" borderId="20" xfId="0" applyFill="1" applyBorder="1" applyAlignment="1">
      <alignment/>
    </xf>
    <xf numFmtId="0" fontId="3" fillId="32" borderId="21" xfId="0" applyFont="1" applyFill="1" applyBorder="1" applyAlignment="1">
      <alignment/>
    </xf>
    <xf numFmtId="0" fontId="0" fillId="32" borderId="23" xfId="0" applyFill="1" applyBorder="1" applyAlignment="1">
      <alignment/>
    </xf>
    <xf numFmtId="173" fontId="3" fillId="32" borderId="24" xfId="0" applyNumberFormat="1" applyFont="1" applyFill="1" applyBorder="1" applyAlignment="1">
      <alignment/>
    </xf>
    <xf numFmtId="173" fontId="3" fillId="32" borderId="25" xfId="0" applyNumberFormat="1" applyFont="1" applyFill="1" applyBorder="1" applyAlignment="1">
      <alignment/>
    </xf>
    <xf numFmtId="173" fontId="0" fillId="32" borderId="25" xfId="0" applyNumberFormat="1" applyFill="1" applyBorder="1" applyAlignment="1">
      <alignment/>
    </xf>
    <xf numFmtId="0" fontId="0" fillId="32" borderId="23" xfId="0" applyFont="1" applyFill="1" applyBorder="1" applyAlignment="1">
      <alignment vertical="center" wrapText="1"/>
    </xf>
    <xf numFmtId="0" fontId="0" fillId="32" borderId="24" xfId="0" applyFont="1" applyFill="1" applyBorder="1" applyAlignment="1">
      <alignment horizontal="left" vertical="center" wrapText="1" indent="3"/>
    </xf>
    <xf numFmtId="173" fontId="0" fillId="32" borderId="24" xfId="42" applyNumberFormat="1" applyFont="1" applyFill="1" applyBorder="1" applyAlignment="1">
      <alignment vertical="center" wrapText="1"/>
    </xf>
    <xf numFmtId="173" fontId="0" fillId="32" borderId="25" xfId="42" applyNumberFormat="1" applyFont="1" applyFill="1" applyBorder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0" fillId="32" borderId="23" xfId="0" applyFont="1" applyFill="1" applyBorder="1" applyAlignment="1">
      <alignment/>
    </xf>
    <xf numFmtId="0" fontId="0" fillId="32" borderId="24" xfId="0" applyFont="1" applyFill="1" applyBorder="1" applyAlignment="1">
      <alignment horizontal="left" indent="3"/>
    </xf>
    <xf numFmtId="0" fontId="0" fillId="32" borderId="24" xfId="0" applyFont="1" applyFill="1" applyBorder="1" applyAlignment="1">
      <alignment vertical="center" wrapText="1"/>
    </xf>
    <xf numFmtId="173" fontId="0" fillId="32" borderId="0" xfId="0" applyNumberFormat="1" applyFont="1" applyFill="1" applyAlignment="1">
      <alignment/>
    </xf>
    <xf numFmtId="0" fontId="2" fillId="32" borderId="23" xfId="0" applyFont="1" applyFill="1" applyBorder="1" applyAlignment="1">
      <alignment/>
    </xf>
    <xf numFmtId="173" fontId="2" fillId="32" borderId="24" xfId="42" applyNumberFormat="1" applyFont="1" applyFill="1" applyBorder="1" applyAlignment="1">
      <alignment/>
    </xf>
    <xf numFmtId="173" fontId="2" fillId="32" borderId="25" xfId="42" applyNumberFormat="1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28" xfId="0" applyFill="1" applyBorder="1" applyAlignment="1">
      <alignment/>
    </xf>
    <xf numFmtId="173" fontId="0" fillId="32" borderId="27" xfId="0" applyNumberFormat="1" applyFill="1" applyBorder="1" applyAlignment="1">
      <alignment/>
    </xf>
    <xf numFmtId="0" fontId="3" fillId="32" borderId="24" xfId="0" applyFont="1" applyFill="1" applyBorder="1" applyAlignment="1">
      <alignment/>
    </xf>
    <xf numFmtId="173" fontId="0" fillId="32" borderId="24" xfId="0" applyNumberFormat="1" applyFont="1" applyFill="1" applyBorder="1" applyAlignment="1">
      <alignment/>
    </xf>
    <xf numFmtId="173" fontId="0" fillId="32" borderId="25" xfId="0" applyNumberFormat="1" applyFont="1" applyFill="1" applyBorder="1" applyAlignment="1">
      <alignment/>
    </xf>
    <xf numFmtId="0" fontId="4" fillId="32" borderId="24" xfId="0" applyFont="1" applyFill="1" applyBorder="1" applyAlignment="1">
      <alignment/>
    </xf>
    <xf numFmtId="3" fontId="3" fillId="32" borderId="24" xfId="0" applyNumberFormat="1" applyFont="1" applyFill="1" applyBorder="1" applyAlignment="1">
      <alignment/>
    </xf>
    <xf numFmtId="3" fontId="0" fillId="32" borderId="24" xfId="0" applyNumberFormat="1" applyFill="1" applyBorder="1" applyAlignment="1">
      <alignment/>
    </xf>
    <xf numFmtId="3" fontId="0" fillId="32" borderId="24" xfId="0" applyNumberFormat="1" applyFont="1" applyFill="1" applyBorder="1" applyAlignment="1">
      <alignment/>
    </xf>
    <xf numFmtId="3" fontId="3" fillId="32" borderId="26" xfId="0" applyNumberFormat="1" applyFont="1" applyFill="1" applyBorder="1" applyAlignment="1">
      <alignment/>
    </xf>
    <xf numFmtId="3" fontId="0" fillId="32" borderId="24" xfId="0" applyNumberFormat="1" applyFill="1" applyBorder="1" applyAlignment="1">
      <alignment vertical="center" wrapText="1" shrinkToFit="1"/>
    </xf>
    <xf numFmtId="215" fontId="0" fillId="32" borderId="25" xfId="42" applyNumberFormat="1" applyFont="1" applyFill="1" applyBorder="1" applyAlignment="1">
      <alignment/>
    </xf>
    <xf numFmtId="0" fontId="0" fillId="32" borderId="29" xfId="0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0" fillId="32" borderId="30" xfId="0" applyFill="1" applyBorder="1" applyAlignment="1">
      <alignment horizontal="center" vertical="center" wrapText="1" shrinkToFit="1"/>
    </xf>
    <xf numFmtId="0" fontId="3" fillId="32" borderId="31" xfId="0" applyFont="1" applyFill="1" applyBorder="1" applyAlignment="1">
      <alignment horizontal="center"/>
    </xf>
    <xf numFmtId="173" fontId="0" fillId="32" borderId="25" xfId="42" applyNumberFormat="1" applyFill="1" applyBorder="1" applyAlignment="1">
      <alignment vertical="center" wrapText="1" shrinkToFit="1"/>
    </xf>
    <xf numFmtId="0" fontId="0" fillId="0" borderId="0" xfId="0" applyBorder="1" applyAlignment="1">
      <alignment/>
    </xf>
    <xf numFmtId="0" fontId="17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16" xfId="0" applyBorder="1" applyAlignment="1">
      <alignment/>
    </xf>
    <xf numFmtId="0" fontId="0" fillId="0" borderId="46" xfId="0" applyBorder="1" applyAlignment="1">
      <alignment/>
    </xf>
    <xf numFmtId="0" fontId="21" fillId="32" borderId="1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2" borderId="0" xfId="0" applyFill="1" applyAlignment="1">
      <alignment/>
    </xf>
    <xf numFmtId="0" fontId="0" fillId="10" borderId="0" xfId="0" applyFill="1" applyAlignment="1">
      <alignment/>
    </xf>
    <xf numFmtId="0" fontId="0" fillId="5" borderId="0" xfId="0" applyFill="1" applyAlignment="1">
      <alignment/>
    </xf>
    <xf numFmtId="0" fontId="3" fillId="0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32" borderId="24" xfId="0" applyNumberFormat="1" applyFill="1" applyBorder="1" applyAlignment="1">
      <alignment horizontal="right" vertical="center" wrapText="1"/>
    </xf>
    <xf numFmtId="173" fontId="0" fillId="32" borderId="25" xfId="42" applyNumberFormat="1" applyFont="1" applyFill="1" applyBorder="1" applyAlignment="1">
      <alignment horizontal="right" vertical="center" wrapText="1"/>
    </xf>
    <xf numFmtId="37" fontId="0" fillId="32" borderId="24" xfId="0" applyNumberFormat="1" applyFill="1" applyBorder="1" applyAlignment="1">
      <alignment horizontal="right"/>
    </xf>
    <xf numFmtId="3" fontId="0" fillId="32" borderId="24" xfId="0" applyNumberFormat="1" applyFill="1" applyBorder="1" applyAlignment="1">
      <alignment horizontal="right"/>
    </xf>
    <xf numFmtId="173" fontId="0" fillId="32" borderId="25" xfId="42" applyNumberFormat="1" applyFont="1" applyFill="1" applyBorder="1" applyAlignment="1">
      <alignment horizontal="right"/>
    </xf>
    <xf numFmtId="37" fontId="0" fillId="32" borderId="24" xfId="0" applyNumberFormat="1" applyFill="1" applyBorder="1" applyAlignment="1">
      <alignment horizontal="right" vertical="center" wrapText="1"/>
    </xf>
    <xf numFmtId="173" fontId="0" fillId="32" borderId="24" xfId="42" applyNumberFormat="1" applyFont="1" applyFill="1" applyBorder="1" applyAlignment="1">
      <alignment horizontal="right"/>
    </xf>
    <xf numFmtId="37" fontId="0" fillId="32" borderId="24" xfId="0" applyNumberFormat="1" applyFill="1" applyBorder="1" applyAlignment="1">
      <alignment/>
    </xf>
    <xf numFmtId="173" fontId="3" fillId="0" borderId="0" xfId="42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42" applyNumberFormat="1" applyFill="1" applyBorder="1" applyAlignment="1">
      <alignment/>
    </xf>
    <xf numFmtId="173" fontId="3" fillId="0" borderId="47" xfId="42" applyNumberFormat="1" applyFont="1" applyFill="1" applyBorder="1" applyAlignment="1">
      <alignment/>
    </xf>
    <xf numFmtId="173" fontId="3" fillId="0" borderId="48" xfId="42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0" fillId="0" borderId="24" xfId="0" applyNumberFormat="1" applyFill="1" applyBorder="1" applyAlignment="1">
      <alignment/>
    </xf>
    <xf numFmtId="173" fontId="0" fillId="0" borderId="49" xfId="42" applyNumberFormat="1" applyFill="1" applyBorder="1" applyAlignment="1">
      <alignment/>
    </xf>
    <xf numFmtId="0" fontId="0" fillId="0" borderId="50" xfId="0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0" xfId="0" applyBorder="1" applyAlignment="1">
      <alignment/>
    </xf>
    <xf numFmtId="3" fontId="0" fillId="0" borderId="50" xfId="44" applyNumberFormat="1" applyBorder="1" applyAlignment="1">
      <alignment/>
    </xf>
    <xf numFmtId="0" fontId="0" fillId="0" borderId="50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50" xfId="0" applyFont="1" applyBorder="1" applyAlignment="1">
      <alignment horizontal="center" vertical="center"/>
    </xf>
    <xf numFmtId="3" fontId="20" fillId="0" borderId="50" xfId="44" applyNumberFormat="1" applyFont="1" applyBorder="1" applyAlignment="1">
      <alignment vertical="center"/>
    </xf>
    <xf numFmtId="14" fontId="0" fillId="0" borderId="52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4" fillId="0" borderId="0" xfId="58" applyFont="1" applyAlignment="1">
      <alignment horizontal="center"/>
      <protection/>
    </xf>
    <xf numFmtId="0" fontId="22" fillId="0" borderId="0" xfId="58">
      <alignment/>
      <protection/>
    </xf>
    <xf numFmtId="0" fontId="24" fillId="0" borderId="0" xfId="58" applyFont="1" applyBorder="1" applyAlignment="1">
      <alignment horizontal="center"/>
      <protection/>
    </xf>
    <xf numFmtId="0" fontId="25" fillId="0" borderId="0" xfId="58" applyFont="1">
      <alignment/>
      <protection/>
    </xf>
    <xf numFmtId="0" fontId="22" fillId="0" borderId="50" xfId="58" applyBorder="1" applyAlignment="1">
      <alignment horizontal="center" vertical="center"/>
      <protection/>
    </xf>
    <xf numFmtId="0" fontId="23" fillId="0" borderId="50" xfId="58" applyFont="1" applyBorder="1" applyAlignment="1">
      <alignment vertical="center"/>
      <protection/>
    </xf>
    <xf numFmtId="3" fontId="23" fillId="0" borderId="50" xfId="58" applyNumberFormat="1" applyFont="1" applyBorder="1">
      <alignment/>
      <protection/>
    </xf>
    <xf numFmtId="0" fontId="22" fillId="0" borderId="50" xfId="58" applyBorder="1" applyAlignment="1">
      <alignment vertical="center"/>
      <protection/>
    </xf>
    <xf numFmtId="3" fontId="22" fillId="0" borderId="50" xfId="58" applyNumberFormat="1" applyBorder="1">
      <alignment/>
      <protection/>
    </xf>
    <xf numFmtId="0" fontId="22" fillId="0" borderId="50" xfId="58" applyBorder="1" applyAlignment="1">
      <alignment vertical="center" wrapText="1"/>
      <protection/>
    </xf>
    <xf numFmtId="3" fontId="3" fillId="32" borderId="24" xfId="0" applyNumberFormat="1" applyFont="1" applyFill="1" applyBorder="1" applyAlignment="1">
      <alignment horizontal="right"/>
    </xf>
    <xf numFmtId="173" fontId="3" fillId="32" borderId="25" xfId="42" applyNumberFormat="1" applyFont="1" applyFill="1" applyBorder="1" applyAlignment="1">
      <alignment horizontal="right"/>
    </xf>
    <xf numFmtId="173" fontId="3" fillId="32" borderId="24" xfId="42" applyNumberFormat="1" applyFont="1" applyFill="1" applyBorder="1" applyAlignment="1">
      <alignment horizontal="right" vertical="center" wrapText="1"/>
    </xf>
    <xf numFmtId="173" fontId="3" fillId="32" borderId="25" xfId="42" applyNumberFormat="1" applyFont="1" applyFill="1" applyBorder="1" applyAlignment="1">
      <alignment horizontal="right" vertical="center" wrapText="1"/>
    </xf>
    <xf numFmtId="37" fontId="0" fillId="32" borderId="24" xfId="0" applyNumberFormat="1" applyFont="1" applyFill="1" applyBorder="1" applyAlignment="1">
      <alignment horizontal="right"/>
    </xf>
    <xf numFmtId="173" fontId="3" fillId="32" borderId="24" xfId="42" applyNumberFormat="1" applyFont="1" applyFill="1" applyBorder="1" applyAlignment="1">
      <alignment horizontal="right"/>
    </xf>
    <xf numFmtId="173" fontId="0" fillId="32" borderId="26" xfId="42" applyNumberFormat="1" applyFont="1" applyFill="1" applyBorder="1" applyAlignment="1">
      <alignment horizontal="right"/>
    </xf>
    <xf numFmtId="173" fontId="0" fillId="32" borderId="27" xfId="4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29" fillId="0" borderId="0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4" fillId="32" borderId="13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1" fillId="32" borderId="15" xfId="0" applyFont="1" applyFill="1" applyBorder="1" applyAlignment="1">
      <alignment horizontal="center"/>
    </xf>
    <xf numFmtId="0" fontId="13" fillId="32" borderId="13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46" fontId="11" fillId="32" borderId="0" xfId="0" applyNumberFormat="1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21" fontId="11" fillId="32" borderId="0" xfId="0" applyNumberFormat="1" applyFont="1" applyFill="1" applyBorder="1" applyAlignment="1">
      <alignment horizontal="center"/>
    </xf>
    <xf numFmtId="0" fontId="7" fillId="32" borderId="0" xfId="0" applyFont="1" applyFill="1" applyAlignment="1">
      <alignment horizontal="center"/>
    </xf>
    <xf numFmtId="173" fontId="0" fillId="32" borderId="0" xfId="0" applyNumberFormat="1" applyFont="1" applyFill="1" applyAlignment="1">
      <alignment horizontal="center"/>
    </xf>
    <xf numFmtId="0" fontId="24" fillId="0" borderId="0" xfId="58" applyFont="1" applyAlignment="1">
      <alignment horizontal="center"/>
      <protection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4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eater Tv Studio-BILANC222 200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0.85546875" style="5" customWidth="1"/>
    <col min="2" max="2" width="3.140625" style="5" customWidth="1"/>
    <col min="3" max="3" width="16.57421875" style="5" customWidth="1"/>
    <col min="4" max="4" width="12.57421875" style="5" customWidth="1"/>
    <col min="5" max="5" width="11.421875" style="5" customWidth="1"/>
    <col min="6" max="6" width="12.8515625" style="5" customWidth="1"/>
    <col min="7" max="7" width="5.421875" style="5" customWidth="1"/>
    <col min="8" max="8" width="9.140625" style="5" customWidth="1"/>
    <col min="9" max="9" width="10.57421875" style="5" customWidth="1"/>
    <col min="10" max="10" width="7.421875" style="5" customWidth="1"/>
    <col min="11" max="11" width="9.140625" style="5" customWidth="1"/>
    <col min="12" max="12" width="1.8515625" style="5" customWidth="1"/>
    <col min="13" max="16384" width="9.140625" style="5" customWidth="1"/>
  </cols>
  <sheetData>
    <row r="1" ht="6.75" customHeight="1" thickBot="1"/>
    <row r="2" spans="2:11" s="9" customFormat="1" ht="15" thickTop="1">
      <c r="B2" s="6"/>
      <c r="C2" s="7"/>
      <c r="D2" s="7"/>
      <c r="E2" s="7"/>
      <c r="F2" s="7"/>
      <c r="G2" s="7"/>
      <c r="H2" s="7"/>
      <c r="I2" s="7"/>
      <c r="J2" s="7"/>
      <c r="K2" s="8"/>
    </row>
    <row r="3" spans="2:11" s="15" customFormat="1" ht="13.5" customHeight="1">
      <c r="B3" s="10"/>
      <c r="C3" s="11" t="s">
        <v>150</v>
      </c>
      <c r="D3" s="11"/>
      <c r="E3" s="11"/>
      <c r="F3" s="232" t="s">
        <v>293</v>
      </c>
      <c r="G3" s="232"/>
      <c r="H3" s="232"/>
      <c r="I3" s="12"/>
      <c r="J3" s="13"/>
      <c r="K3" s="14"/>
    </row>
    <row r="4" spans="2:11" s="15" customFormat="1" ht="13.5" customHeight="1">
      <c r="B4" s="10"/>
      <c r="C4" s="11" t="s">
        <v>151</v>
      </c>
      <c r="D4" s="11"/>
      <c r="E4" s="11"/>
      <c r="F4" s="236" t="s">
        <v>298</v>
      </c>
      <c r="G4" s="236"/>
      <c r="H4" s="236"/>
      <c r="I4" s="11"/>
      <c r="J4" s="13"/>
      <c r="K4" s="14"/>
    </row>
    <row r="5" spans="2:11" s="15" customFormat="1" ht="13.5" customHeight="1">
      <c r="B5" s="10"/>
      <c r="C5" s="11" t="s">
        <v>152</v>
      </c>
      <c r="D5" s="11"/>
      <c r="E5" s="11"/>
      <c r="F5" s="17" t="s">
        <v>294</v>
      </c>
      <c r="G5" s="17"/>
      <c r="H5" s="17"/>
      <c r="I5" s="11"/>
      <c r="J5" s="13"/>
      <c r="K5" s="14"/>
    </row>
    <row r="6" spans="2:11" s="15" customFormat="1" ht="13.5" customHeight="1">
      <c r="B6" s="10"/>
      <c r="C6" s="11"/>
      <c r="D6" s="11"/>
      <c r="E6" s="11"/>
      <c r="F6" s="11"/>
      <c r="G6" s="11"/>
      <c r="H6" s="16" t="s">
        <v>212</v>
      </c>
      <c r="I6" s="18"/>
      <c r="J6" s="13"/>
      <c r="K6" s="14"/>
    </row>
    <row r="7" spans="2:11" s="15" customFormat="1" ht="13.5" customHeight="1">
      <c r="B7" s="10"/>
      <c r="C7" s="11" t="s">
        <v>153</v>
      </c>
      <c r="D7" s="11"/>
      <c r="E7" s="11"/>
      <c r="G7" s="20"/>
      <c r="H7" s="11"/>
      <c r="I7" s="11"/>
      <c r="J7" s="13"/>
      <c r="K7" s="14"/>
    </row>
    <row r="8" spans="2:11" s="15" customFormat="1" ht="13.5" customHeight="1">
      <c r="B8" s="10"/>
      <c r="C8" s="11" t="s">
        <v>154</v>
      </c>
      <c r="D8" s="11"/>
      <c r="E8" s="11"/>
      <c r="G8" s="19" t="s">
        <v>295</v>
      </c>
      <c r="H8" s="11"/>
      <c r="I8" s="11"/>
      <c r="J8" s="13"/>
      <c r="K8" s="14"/>
    </row>
    <row r="9" spans="2:11" s="15" customFormat="1" ht="13.5" customHeight="1">
      <c r="B9" s="10"/>
      <c r="C9" s="11"/>
      <c r="D9" s="11"/>
      <c r="E9" s="11"/>
      <c r="F9" s="11"/>
      <c r="G9" s="149"/>
      <c r="H9" s="11"/>
      <c r="I9" s="11"/>
      <c r="J9" s="13"/>
      <c r="K9" s="14"/>
    </row>
    <row r="10" spans="2:11" s="15" customFormat="1" ht="13.5" customHeight="1">
      <c r="B10" s="10"/>
      <c r="C10" s="11" t="s">
        <v>155</v>
      </c>
      <c r="D10" s="11"/>
      <c r="E10" s="11"/>
      <c r="F10" s="17" t="s">
        <v>296</v>
      </c>
      <c r="G10" s="17"/>
      <c r="H10" s="17"/>
      <c r="I10" s="17"/>
      <c r="J10" s="13"/>
      <c r="K10" s="14"/>
    </row>
    <row r="11" spans="2:11" s="15" customFormat="1" ht="13.5" customHeight="1">
      <c r="B11" s="10"/>
      <c r="C11" s="11"/>
      <c r="D11" s="11"/>
      <c r="E11" s="11"/>
      <c r="F11" s="21" t="s">
        <v>297</v>
      </c>
      <c r="G11" s="21"/>
      <c r="H11" s="21"/>
      <c r="I11" s="21"/>
      <c r="J11" s="13"/>
      <c r="K11" s="14"/>
    </row>
    <row r="12" spans="2:11" s="15" customFormat="1" ht="13.5" customHeight="1">
      <c r="B12" s="10"/>
      <c r="C12" s="11"/>
      <c r="D12" s="11"/>
      <c r="E12" s="11"/>
      <c r="F12" s="21"/>
      <c r="G12" s="21"/>
      <c r="H12" s="21"/>
      <c r="I12" s="21"/>
      <c r="J12" s="13"/>
      <c r="K12" s="14"/>
    </row>
    <row r="13" spans="2:11" s="9" customFormat="1" ht="12.75">
      <c r="B13" s="22"/>
      <c r="C13" s="23"/>
      <c r="D13" s="23"/>
      <c r="E13" s="23"/>
      <c r="F13" s="23"/>
      <c r="G13" s="23"/>
      <c r="H13" s="23"/>
      <c r="I13" s="23"/>
      <c r="J13" s="23"/>
      <c r="K13" s="24"/>
    </row>
    <row r="14" spans="2:11" s="9" customFormat="1" ht="12.75">
      <c r="B14" s="22"/>
      <c r="C14" s="23"/>
      <c r="D14" s="23"/>
      <c r="E14" s="23"/>
      <c r="F14" s="23"/>
      <c r="G14" s="23"/>
      <c r="H14" s="23"/>
      <c r="I14" s="23"/>
      <c r="J14" s="23"/>
      <c r="K14" s="24"/>
    </row>
    <row r="15" spans="2:11" s="9" customFormat="1" ht="12.75">
      <c r="B15" s="22"/>
      <c r="C15" s="23"/>
      <c r="D15" s="23"/>
      <c r="E15" s="23"/>
      <c r="F15" s="23"/>
      <c r="G15" s="23"/>
      <c r="H15" s="23"/>
      <c r="I15" s="23"/>
      <c r="J15" s="23"/>
      <c r="K15" s="24"/>
    </row>
    <row r="16" spans="2:11" s="9" customFormat="1" ht="12.75">
      <c r="B16" s="22"/>
      <c r="C16" s="23"/>
      <c r="D16" s="23"/>
      <c r="E16" s="23"/>
      <c r="F16" s="23"/>
      <c r="G16" s="23"/>
      <c r="H16" s="23"/>
      <c r="I16" s="23"/>
      <c r="J16" s="23"/>
      <c r="K16" s="24"/>
    </row>
    <row r="17" spans="2:11" s="9" customFormat="1" ht="12.75">
      <c r="B17" s="22"/>
      <c r="C17" s="23"/>
      <c r="D17" s="23"/>
      <c r="E17" s="23"/>
      <c r="F17" s="23"/>
      <c r="G17" s="23"/>
      <c r="H17" s="23"/>
      <c r="I17" s="23"/>
      <c r="J17" s="23"/>
      <c r="K17" s="24"/>
    </row>
    <row r="18" spans="2:11" s="9" customFormat="1" ht="12.75">
      <c r="B18" s="22"/>
      <c r="C18" s="23"/>
      <c r="D18" s="23"/>
      <c r="E18" s="23"/>
      <c r="F18" s="23"/>
      <c r="G18" s="23"/>
      <c r="H18" s="23"/>
      <c r="I18" s="23"/>
      <c r="J18" s="23"/>
      <c r="K18" s="24"/>
    </row>
    <row r="19" spans="2:11" s="9" customFormat="1" ht="12.75">
      <c r="B19" s="22"/>
      <c r="C19" s="23"/>
      <c r="D19" s="23"/>
      <c r="E19" s="23"/>
      <c r="F19" s="23"/>
      <c r="G19" s="23"/>
      <c r="H19" s="23"/>
      <c r="I19" s="23"/>
      <c r="J19" s="23"/>
      <c r="K19" s="24"/>
    </row>
    <row r="20" spans="2:11" s="9" customFormat="1" ht="12.75">
      <c r="B20" s="22"/>
      <c r="C20" s="23"/>
      <c r="D20" s="23"/>
      <c r="E20" s="23"/>
      <c r="F20" s="23"/>
      <c r="G20" s="23"/>
      <c r="H20" s="23"/>
      <c r="I20" s="23"/>
      <c r="J20" s="23"/>
      <c r="K20" s="24"/>
    </row>
    <row r="21" spans="2:11" s="9" customFormat="1" ht="12.75">
      <c r="B21" s="22"/>
      <c r="C21" s="23"/>
      <c r="D21" s="23"/>
      <c r="E21" s="23"/>
      <c r="F21" s="23"/>
      <c r="G21" s="23"/>
      <c r="H21" s="23"/>
      <c r="I21" s="23"/>
      <c r="J21" s="23"/>
      <c r="K21" s="24"/>
    </row>
    <row r="22" spans="2:11" s="9" customFormat="1" ht="12.75">
      <c r="B22" s="22"/>
      <c r="C22" s="23"/>
      <c r="D22" s="23"/>
      <c r="E22" s="23"/>
      <c r="F22" s="23"/>
      <c r="G22" s="23"/>
      <c r="H22" s="23"/>
      <c r="I22" s="23"/>
      <c r="J22" s="23"/>
      <c r="K22" s="24"/>
    </row>
    <row r="23" spans="2:11" s="9" customFormat="1" ht="12.75">
      <c r="B23" s="22"/>
      <c r="C23" s="23"/>
      <c r="D23" s="23"/>
      <c r="E23" s="23"/>
      <c r="F23" s="23"/>
      <c r="G23" s="23"/>
      <c r="H23" s="23"/>
      <c r="I23" s="23"/>
      <c r="J23" s="23"/>
      <c r="K23" s="24"/>
    </row>
    <row r="24" spans="2:11" s="9" customFormat="1" ht="12.75">
      <c r="B24" s="22"/>
      <c r="C24" s="23"/>
      <c r="D24" s="23"/>
      <c r="E24" s="23"/>
      <c r="F24" s="23"/>
      <c r="G24" s="23"/>
      <c r="H24" s="23"/>
      <c r="I24" s="23"/>
      <c r="J24" s="23"/>
      <c r="K24" s="24"/>
    </row>
    <row r="25" spans="2:11" s="9" customFormat="1" ht="30">
      <c r="B25" s="237" t="s">
        <v>156</v>
      </c>
      <c r="C25" s="238"/>
      <c r="D25" s="238"/>
      <c r="E25" s="238"/>
      <c r="F25" s="238"/>
      <c r="G25" s="238"/>
      <c r="H25" s="238"/>
      <c r="I25" s="238"/>
      <c r="J25" s="238"/>
      <c r="K25" s="239"/>
    </row>
    <row r="26" spans="2:11" s="9" customFormat="1" ht="12.75">
      <c r="B26" s="25"/>
      <c r="C26" s="231" t="s">
        <v>157</v>
      </c>
      <c r="D26" s="231"/>
      <c r="E26" s="231"/>
      <c r="F26" s="231"/>
      <c r="G26" s="231"/>
      <c r="H26" s="231"/>
      <c r="I26" s="231"/>
      <c r="J26" s="231"/>
      <c r="K26" s="26"/>
    </row>
    <row r="27" spans="2:11" s="9" customFormat="1" ht="12.75">
      <c r="B27" s="25"/>
      <c r="C27" s="231" t="s">
        <v>158</v>
      </c>
      <c r="D27" s="231"/>
      <c r="E27" s="231"/>
      <c r="F27" s="231"/>
      <c r="G27" s="231"/>
      <c r="H27" s="231"/>
      <c r="I27" s="231"/>
      <c r="J27" s="231"/>
      <c r="K27" s="26"/>
    </row>
    <row r="28" spans="2:11" s="9" customFormat="1" ht="12.75">
      <c r="B28" s="25"/>
      <c r="C28" s="27"/>
      <c r="D28" s="27"/>
      <c r="E28" s="27"/>
      <c r="F28" s="27"/>
      <c r="G28" s="27"/>
      <c r="H28" s="27"/>
      <c r="I28" s="27"/>
      <c r="J28" s="27"/>
      <c r="K28" s="26"/>
    </row>
    <row r="29" spans="2:11" s="9" customFormat="1" ht="12.75">
      <c r="B29" s="25"/>
      <c r="C29" s="27"/>
      <c r="D29" s="27"/>
      <c r="E29" s="27"/>
      <c r="F29" s="27"/>
      <c r="G29" s="27"/>
      <c r="H29" s="27"/>
      <c r="I29" s="27"/>
      <c r="J29" s="27"/>
      <c r="K29" s="26"/>
    </row>
    <row r="30" spans="2:11" s="9" customFormat="1" ht="12.75" customHeight="1">
      <c r="B30" s="233" t="s">
        <v>282</v>
      </c>
      <c r="C30" s="234"/>
      <c r="D30" s="234"/>
      <c r="E30" s="234"/>
      <c r="F30" s="234"/>
      <c r="G30" s="234"/>
      <c r="H30" s="234"/>
      <c r="I30" s="234"/>
      <c r="J30" s="234"/>
      <c r="K30" s="235"/>
    </row>
    <row r="31" spans="2:11" s="9" customFormat="1" ht="37.5" customHeight="1">
      <c r="B31" s="233"/>
      <c r="C31" s="234"/>
      <c r="D31" s="234"/>
      <c r="E31" s="234"/>
      <c r="F31" s="234"/>
      <c r="G31" s="234"/>
      <c r="H31" s="234"/>
      <c r="I31" s="234"/>
      <c r="J31" s="234"/>
      <c r="K31" s="235"/>
    </row>
    <row r="32" spans="2:11" s="9" customFormat="1" ht="12.75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s="9" customFormat="1" ht="12.75">
      <c r="B33" s="22"/>
      <c r="C33" s="23"/>
      <c r="D33" s="23"/>
      <c r="E33" s="23"/>
      <c r="F33" s="23"/>
      <c r="G33" s="23"/>
      <c r="H33" s="23"/>
      <c r="I33" s="23"/>
      <c r="J33" s="23"/>
      <c r="K33" s="24"/>
    </row>
    <row r="34" spans="2:11" s="9" customFormat="1" ht="12.75">
      <c r="B34" s="22"/>
      <c r="C34" s="23"/>
      <c r="D34" s="23"/>
      <c r="E34" s="23"/>
      <c r="F34" s="23"/>
      <c r="G34" s="23"/>
      <c r="H34" s="23"/>
      <c r="I34" s="23"/>
      <c r="J34" s="23"/>
      <c r="K34" s="24"/>
    </row>
    <row r="35" spans="2:11" s="9" customFormat="1" ht="12.75">
      <c r="B35" s="22"/>
      <c r="C35" s="23"/>
      <c r="D35" s="23"/>
      <c r="E35" s="23"/>
      <c r="F35" s="23"/>
      <c r="G35" s="23"/>
      <c r="H35" s="23"/>
      <c r="I35" s="23"/>
      <c r="J35" s="23"/>
      <c r="K35" s="24"/>
    </row>
    <row r="36" spans="2:11" s="9" customFormat="1" ht="12.75">
      <c r="B36" s="22"/>
      <c r="C36" s="23"/>
      <c r="D36" s="23"/>
      <c r="E36" s="23"/>
      <c r="F36" s="23"/>
      <c r="G36" s="23"/>
      <c r="H36" s="23"/>
      <c r="I36" s="23"/>
      <c r="J36" s="23"/>
      <c r="K36" s="24"/>
    </row>
    <row r="37" spans="2:11" s="9" customFormat="1" ht="12.75">
      <c r="B37" s="22"/>
      <c r="C37" s="23"/>
      <c r="D37" s="23"/>
      <c r="E37" s="23"/>
      <c r="F37" s="23"/>
      <c r="G37" s="23"/>
      <c r="H37" s="23"/>
      <c r="I37" s="23"/>
      <c r="J37" s="23"/>
      <c r="K37" s="24"/>
    </row>
    <row r="38" spans="2:11" s="9" customFormat="1" ht="12.75">
      <c r="B38" s="22"/>
      <c r="C38" s="23"/>
      <c r="D38" s="23"/>
      <c r="E38" s="23"/>
      <c r="F38" s="23"/>
      <c r="G38" s="23"/>
      <c r="H38" s="23"/>
      <c r="I38" s="23"/>
      <c r="J38" s="23"/>
      <c r="K38" s="24"/>
    </row>
    <row r="39" spans="2:11" s="9" customFormat="1" ht="12.75">
      <c r="B39" s="22"/>
      <c r="C39" s="23"/>
      <c r="D39" s="23"/>
      <c r="E39" s="23"/>
      <c r="F39" s="23"/>
      <c r="G39" s="23"/>
      <c r="H39" s="23"/>
      <c r="I39" s="23"/>
      <c r="J39" s="23"/>
      <c r="K39" s="24"/>
    </row>
    <row r="40" spans="2:11" s="9" customFormat="1" ht="12.75">
      <c r="B40" s="22"/>
      <c r="C40" s="23"/>
      <c r="D40" s="23"/>
      <c r="E40" s="23"/>
      <c r="F40" s="23"/>
      <c r="G40" s="23"/>
      <c r="H40" s="23"/>
      <c r="I40" s="23"/>
      <c r="J40" s="23"/>
      <c r="K40" s="24"/>
    </row>
    <row r="41" spans="2:11" s="9" customFormat="1" ht="12.75">
      <c r="B41" s="22"/>
      <c r="C41" s="23"/>
      <c r="D41" s="23"/>
      <c r="E41" s="23"/>
      <c r="F41" s="23"/>
      <c r="G41" s="23"/>
      <c r="H41" s="23"/>
      <c r="I41" s="23"/>
      <c r="J41" s="23"/>
      <c r="K41" s="24"/>
    </row>
    <row r="42" spans="2:11" s="9" customFormat="1" ht="12.75">
      <c r="B42" s="22"/>
      <c r="C42" s="23"/>
      <c r="D42" s="23"/>
      <c r="E42" s="23"/>
      <c r="F42" s="23"/>
      <c r="G42" s="23"/>
      <c r="H42" s="23"/>
      <c r="I42" s="23"/>
      <c r="J42" s="23"/>
      <c r="K42" s="24"/>
    </row>
    <row r="43" spans="2:11" s="9" customFormat="1" ht="9" customHeight="1">
      <c r="B43" s="22"/>
      <c r="C43" s="23"/>
      <c r="D43" s="23"/>
      <c r="E43" s="23"/>
      <c r="F43" s="23"/>
      <c r="G43" s="23"/>
      <c r="H43" s="23"/>
      <c r="I43" s="23"/>
      <c r="J43" s="23"/>
      <c r="K43" s="24"/>
    </row>
    <row r="44" spans="2:11" s="9" customFormat="1" ht="12.75">
      <c r="B44" s="22"/>
      <c r="C44" s="23"/>
      <c r="D44" s="23"/>
      <c r="E44" s="23"/>
      <c r="F44" s="23"/>
      <c r="G44" s="23"/>
      <c r="H44" s="23"/>
      <c r="I44" s="23"/>
      <c r="J44" s="23"/>
      <c r="K44" s="24"/>
    </row>
    <row r="45" spans="2:11" s="9" customFormat="1" ht="13.5" customHeight="1">
      <c r="B45" s="22"/>
      <c r="C45" s="23"/>
      <c r="D45" s="23"/>
      <c r="E45" s="23"/>
      <c r="F45" s="23"/>
      <c r="G45" s="23"/>
      <c r="H45" s="23"/>
      <c r="I45" s="23"/>
      <c r="J45" s="23"/>
      <c r="K45" s="24"/>
    </row>
    <row r="46" spans="2:11" s="15" customFormat="1" ht="13.5" customHeight="1">
      <c r="B46" s="10"/>
      <c r="C46" s="11" t="s">
        <v>159</v>
      </c>
      <c r="D46" s="11"/>
      <c r="E46" s="11"/>
      <c r="F46" s="11"/>
      <c r="G46" s="11"/>
      <c r="H46" s="232" t="s">
        <v>160</v>
      </c>
      <c r="I46" s="232"/>
      <c r="J46" s="13"/>
      <c r="K46" s="14"/>
    </row>
    <row r="47" spans="2:11" s="15" customFormat="1" ht="13.5" customHeight="1">
      <c r="B47" s="10"/>
      <c r="C47" s="11" t="s">
        <v>161</v>
      </c>
      <c r="D47" s="11"/>
      <c r="E47" s="11"/>
      <c r="F47" s="11"/>
      <c r="G47" s="11"/>
      <c r="H47" s="236" t="s">
        <v>162</v>
      </c>
      <c r="I47" s="236"/>
      <c r="J47" s="13"/>
      <c r="K47" s="14"/>
    </row>
    <row r="48" spans="2:11" s="15" customFormat="1" ht="13.5" customHeight="1">
      <c r="B48" s="10"/>
      <c r="C48" s="11" t="s">
        <v>163</v>
      </c>
      <c r="D48" s="11"/>
      <c r="E48" s="11"/>
      <c r="F48" s="11"/>
      <c r="G48" s="11"/>
      <c r="H48" s="236" t="s">
        <v>164</v>
      </c>
      <c r="I48" s="236"/>
      <c r="J48" s="13"/>
      <c r="K48" s="14"/>
    </row>
    <row r="49" spans="2:11" s="15" customFormat="1" ht="13.5" customHeight="1">
      <c r="B49" s="10"/>
      <c r="C49" s="11" t="s">
        <v>165</v>
      </c>
      <c r="D49" s="11"/>
      <c r="E49" s="11"/>
      <c r="F49" s="11"/>
      <c r="G49" s="11"/>
      <c r="H49" s="236" t="s">
        <v>162</v>
      </c>
      <c r="I49" s="236"/>
      <c r="J49" s="13"/>
      <c r="K49" s="14"/>
    </row>
    <row r="50" spans="2:11" s="9" customFormat="1" ht="13.5" customHeight="1">
      <c r="B50" s="22"/>
      <c r="C50" s="11"/>
      <c r="D50" s="11"/>
      <c r="E50" s="11"/>
      <c r="F50" s="11"/>
      <c r="G50" s="11"/>
      <c r="H50" s="11"/>
      <c r="I50" s="11"/>
      <c r="J50" s="13"/>
      <c r="K50" s="24"/>
    </row>
    <row r="51" spans="2:11" s="30" customFormat="1" ht="13.5" customHeight="1">
      <c r="B51" s="28"/>
      <c r="C51" s="11" t="s">
        <v>166</v>
      </c>
      <c r="D51" s="11"/>
      <c r="E51" s="11"/>
      <c r="F51" s="11"/>
      <c r="G51" s="18" t="s">
        <v>167</v>
      </c>
      <c r="H51" s="242" t="s">
        <v>283</v>
      </c>
      <c r="I51" s="241"/>
      <c r="J51" s="13"/>
      <c r="K51" s="29"/>
    </row>
    <row r="52" spans="2:11" s="30" customFormat="1" ht="13.5" customHeight="1">
      <c r="B52" s="28"/>
      <c r="C52" s="11"/>
      <c r="D52" s="11"/>
      <c r="E52" s="11"/>
      <c r="F52" s="11"/>
      <c r="G52" s="18" t="s">
        <v>168</v>
      </c>
      <c r="H52" s="240" t="s">
        <v>284</v>
      </c>
      <c r="I52" s="241"/>
      <c r="J52" s="13"/>
      <c r="K52" s="29"/>
    </row>
    <row r="53" spans="2:11" s="30" customFormat="1" ht="13.5" customHeight="1">
      <c r="B53" s="28"/>
      <c r="C53" s="11"/>
      <c r="D53" s="11"/>
      <c r="E53" s="11"/>
      <c r="F53" s="11"/>
      <c r="G53" s="18"/>
      <c r="H53" s="18"/>
      <c r="I53" s="18"/>
      <c r="J53" s="13"/>
      <c r="K53" s="29"/>
    </row>
    <row r="54" spans="2:11" s="30" customFormat="1" ht="13.5" customHeight="1">
      <c r="B54" s="28"/>
      <c r="C54" s="11" t="s">
        <v>169</v>
      </c>
      <c r="D54" s="11"/>
      <c r="E54" s="11"/>
      <c r="F54" s="18"/>
      <c r="G54" s="11"/>
      <c r="H54" s="232" t="s">
        <v>285</v>
      </c>
      <c r="I54" s="232"/>
      <c r="J54" s="13"/>
      <c r="K54" s="29"/>
    </row>
    <row r="55" spans="2:11" s="9" customFormat="1" ht="22.5" customHeight="1" thickBot="1">
      <c r="B55" s="31"/>
      <c r="C55" s="32"/>
      <c r="D55" s="32"/>
      <c r="E55" s="32"/>
      <c r="F55" s="32"/>
      <c r="G55" s="32"/>
      <c r="H55" s="32"/>
      <c r="I55" s="32"/>
      <c r="J55" s="32"/>
      <c r="K55" s="33"/>
    </row>
    <row r="56" s="9" customFormat="1" ht="6.75" customHeight="1" thickTop="1"/>
    <row r="57" s="9" customFormat="1" ht="12.75"/>
    <row r="58" s="9" customFormat="1" ht="12.75"/>
  </sheetData>
  <sheetProtection/>
  <mergeCells count="13">
    <mergeCell ref="H54:I54"/>
    <mergeCell ref="H52:I52"/>
    <mergeCell ref="H47:I47"/>
    <mergeCell ref="H48:I48"/>
    <mergeCell ref="H49:I49"/>
    <mergeCell ref="H51:I51"/>
    <mergeCell ref="C27:J27"/>
    <mergeCell ref="H46:I46"/>
    <mergeCell ref="B30:K31"/>
    <mergeCell ref="F3:H3"/>
    <mergeCell ref="F4:H4"/>
    <mergeCell ref="B25:K25"/>
    <mergeCell ref="C26:J26"/>
  </mergeCells>
  <printOptions horizontalCentered="1" verticalCentered="1"/>
  <pageMargins left="0" right="0" top="0" bottom="0" header="0.17" footer="0.24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9">
      <selection activeCell="D43" sqref="D43"/>
    </sheetView>
  </sheetViews>
  <sheetFormatPr defaultColWidth="9.140625" defaultRowHeight="12.75"/>
  <cols>
    <col min="5" max="5" width="8.57421875" style="0" customWidth="1"/>
  </cols>
  <sheetData>
    <row r="1" spans="1:6" ht="12.75">
      <c r="A1" s="2" t="s">
        <v>213</v>
      </c>
      <c r="B1" s="2"/>
      <c r="C1" s="2"/>
      <c r="D1" s="2"/>
      <c r="E1" s="2">
        <v>2010</v>
      </c>
      <c r="F1" s="2">
        <v>2009</v>
      </c>
    </row>
    <row r="3" spans="1:6" ht="12.75">
      <c r="A3" s="3" t="s">
        <v>214</v>
      </c>
      <c r="B3" s="3">
        <v>36000</v>
      </c>
      <c r="C3">
        <v>12.54</v>
      </c>
      <c r="D3">
        <f>B3*C3</f>
        <v>451439.99999999994</v>
      </c>
      <c r="F3">
        <f>B3*C3</f>
        <v>451439.99999999994</v>
      </c>
    </row>
    <row r="4" spans="1:6" ht="12.75">
      <c r="A4" s="3" t="s">
        <v>215</v>
      </c>
      <c r="B4" s="3">
        <v>22500</v>
      </c>
      <c r="C4">
        <v>18.838</v>
      </c>
      <c r="D4">
        <f aca="true" t="shared" si="0" ref="D4:D14">B4*C4</f>
        <v>423855</v>
      </c>
      <c r="F4">
        <f>B4*C4</f>
        <v>423855</v>
      </c>
    </row>
    <row r="5" spans="1:6" ht="12.75">
      <c r="A5" s="3" t="s">
        <v>216</v>
      </c>
      <c r="B5" s="3">
        <v>16300</v>
      </c>
      <c r="C5">
        <v>25.424</v>
      </c>
      <c r="D5">
        <f t="shared" si="0"/>
        <v>414411.2</v>
      </c>
      <c r="F5">
        <f>B5*C5</f>
        <v>414411.2</v>
      </c>
    </row>
    <row r="6" spans="1:6" ht="12.75">
      <c r="A6" s="3" t="s">
        <v>217</v>
      </c>
      <c r="B6" s="3">
        <v>9000</v>
      </c>
      <c r="C6">
        <v>60.467</v>
      </c>
      <c r="D6">
        <f t="shared" si="0"/>
        <v>544203</v>
      </c>
      <c r="F6">
        <f>B6*C6</f>
        <v>544203</v>
      </c>
    </row>
    <row r="7" spans="1:6" ht="12.75">
      <c r="A7" s="3" t="s">
        <v>218</v>
      </c>
      <c r="B7" s="3">
        <v>2200</v>
      </c>
      <c r="C7">
        <v>75.785</v>
      </c>
      <c r="D7">
        <f t="shared" si="0"/>
        <v>166727</v>
      </c>
      <c r="E7">
        <v>155381</v>
      </c>
      <c r="F7">
        <f>D7-E7</f>
        <v>11346</v>
      </c>
    </row>
    <row r="8" spans="1:5" ht="12.75">
      <c r="A8" s="3" t="s">
        <v>219</v>
      </c>
      <c r="B8" s="3">
        <v>2500</v>
      </c>
      <c r="C8">
        <v>120</v>
      </c>
      <c r="D8">
        <f t="shared" si="0"/>
        <v>300000</v>
      </c>
      <c r="E8">
        <f>B8*C8</f>
        <v>300000</v>
      </c>
    </row>
    <row r="9" spans="1:5" ht="12.75">
      <c r="A9" s="3" t="s">
        <v>220</v>
      </c>
      <c r="B9" s="3">
        <v>1600</v>
      </c>
      <c r="C9">
        <v>248.67</v>
      </c>
      <c r="D9">
        <f t="shared" si="0"/>
        <v>397872</v>
      </c>
      <c r="E9">
        <f aca="true" t="shared" si="1" ref="E9:E14">B9*C9</f>
        <v>397872</v>
      </c>
    </row>
    <row r="10" spans="1:5" ht="12.75">
      <c r="A10" s="3" t="s">
        <v>221</v>
      </c>
      <c r="B10" s="3">
        <v>1600</v>
      </c>
      <c r="C10">
        <v>309</v>
      </c>
      <c r="D10">
        <f t="shared" si="0"/>
        <v>494400</v>
      </c>
      <c r="E10">
        <f t="shared" si="1"/>
        <v>494400</v>
      </c>
    </row>
    <row r="11" spans="1:5" ht="12.75">
      <c r="A11" s="3" t="s">
        <v>222</v>
      </c>
      <c r="B11" s="3">
        <v>200</v>
      </c>
      <c r="C11">
        <v>17.863</v>
      </c>
      <c r="D11">
        <f t="shared" si="0"/>
        <v>3572.6</v>
      </c>
      <c r="E11">
        <f t="shared" si="1"/>
        <v>3572.6</v>
      </c>
    </row>
    <row r="12" spans="1:5" ht="12.75">
      <c r="A12" s="3" t="s">
        <v>223</v>
      </c>
      <c r="B12" s="3">
        <v>37000</v>
      </c>
      <c r="C12">
        <v>29.738</v>
      </c>
      <c r="D12">
        <f t="shared" si="0"/>
        <v>1100306</v>
      </c>
      <c r="E12">
        <f t="shared" si="1"/>
        <v>1100306</v>
      </c>
    </row>
    <row r="13" spans="1:5" ht="12.75">
      <c r="A13" s="3" t="s">
        <v>224</v>
      </c>
      <c r="B13" s="3">
        <v>16000</v>
      </c>
      <c r="C13">
        <v>57.847</v>
      </c>
      <c r="D13">
        <f t="shared" si="0"/>
        <v>925552</v>
      </c>
      <c r="E13">
        <f t="shared" si="1"/>
        <v>925552</v>
      </c>
    </row>
    <row r="14" spans="1:5" ht="12.75">
      <c r="A14" s="3" t="s">
        <v>225</v>
      </c>
      <c r="B14" s="3">
        <v>2500</v>
      </c>
      <c r="C14">
        <v>125.368</v>
      </c>
      <c r="D14">
        <f t="shared" si="0"/>
        <v>313420</v>
      </c>
      <c r="E14">
        <f t="shared" si="1"/>
        <v>313420</v>
      </c>
    </row>
    <row r="15" spans="1:6" ht="12.75">
      <c r="A15" s="3"/>
      <c r="B15" s="3"/>
      <c r="D15" s="2">
        <f>SUM(D3:D14)</f>
        <v>5535758.800000001</v>
      </c>
      <c r="E15" s="2">
        <f>SUM(E7:E14)</f>
        <v>3690503.6</v>
      </c>
      <c r="F15" s="2">
        <f>SUM(F3:F14)</f>
        <v>1845255.2</v>
      </c>
    </row>
    <row r="16" spans="1:6" ht="12.75">
      <c r="A16" s="3"/>
      <c r="B16" s="3"/>
      <c r="D16" s="2"/>
      <c r="E16" s="2"/>
      <c r="F16" s="2"/>
    </row>
    <row r="17" spans="1:6" ht="12.75">
      <c r="A17" s="3"/>
      <c r="B17" s="3"/>
      <c r="D17" s="2"/>
      <c r="E17" s="2"/>
      <c r="F17" s="2"/>
    </row>
    <row r="18" spans="1:2" ht="12.75">
      <c r="A18" s="3"/>
      <c r="B18" s="3"/>
    </row>
    <row r="19" spans="1:6" ht="12.75">
      <c r="A19" s="2" t="s">
        <v>226</v>
      </c>
      <c r="B19" s="2"/>
      <c r="C19" s="2"/>
      <c r="D19" s="2"/>
      <c r="E19" s="2">
        <v>2010</v>
      </c>
      <c r="F19" s="2">
        <v>2009</v>
      </c>
    </row>
    <row r="20" spans="1:2" ht="12.75">
      <c r="A20" s="3"/>
      <c r="B20" s="3"/>
    </row>
    <row r="21" spans="1:6" ht="12.75">
      <c r="A21" s="3" t="s">
        <v>214</v>
      </c>
      <c r="B21" s="3">
        <v>350000</v>
      </c>
      <c r="C21">
        <v>2.21</v>
      </c>
      <c r="D21">
        <f>B21*C21</f>
        <v>773500</v>
      </c>
      <c r="F21">
        <f>B21*C21</f>
        <v>773500</v>
      </c>
    </row>
    <row r="22" spans="1:6" ht="12.75">
      <c r="A22" s="3" t="s">
        <v>215</v>
      </c>
      <c r="B22" s="3">
        <v>220000</v>
      </c>
      <c r="C22">
        <v>3.75</v>
      </c>
      <c r="D22">
        <f>B22*C22</f>
        <v>825000</v>
      </c>
      <c r="F22">
        <f>B22*C22</f>
        <v>825000</v>
      </c>
    </row>
    <row r="23" spans="1:6" ht="12.75">
      <c r="A23" s="3" t="s">
        <v>216</v>
      </c>
      <c r="B23" s="3">
        <v>150000</v>
      </c>
      <c r="C23">
        <v>4.751</v>
      </c>
      <c r="D23">
        <f>B23*C23</f>
        <v>712650</v>
      </c>
      <c r="F23">
        <f>B23*C23</f>
        <v>712650</v>
      </c>
    </row>
    <row r="24" spans="1:6" ht="12.75">
      <c r="A24" s="3" t="s">
        <v>217</v>
      </c>
      <c r="B24" s="3">
        <v>110000</v>
      </c>
      <c r="C24">
        <v>5.908</v>
      </c>
      <c r="D24">
        <f aca="true" t="shared" si="2" ref="D24:D33">B24*C24</f>
        <v>649880</v>
      </c>
      <c r="E24">
        <f>649880-90785</f>
        <v>559095</v>
      </c>
      <c r="F24">
        <f>D24-E24</f>
        <v>90785</v>
      </c>
    </row>
    <row r="25" spans="1:5" ht="12.75">
      <c r="A25" s="3" t="s">
        <v>218</v>
      </c>
      <c r="B25" s="3">
        <v>80000</v>
      </c>
      <c r="C25">
        <v>7.83</v>
      </c>
      <c r="D25">
        <f t="shared" si="2"/>
        <v>626400</v>
      </c>
      <c r="E25">
        <f>B25*C25</f>
        <v>626400</v>
      </c>
    </row>
    <row r="26" spans="1:5" ht="12.75">
      <c r="A26" s="3" t="s">
        <v>219</v>
      </c>
      <c r="B26" s="3">
        <v>45000</v>
      </c>
      <c r="C26">
        <v>9.019</v>
      </c>
      <c r="D26">
        <f t="shared" si="2"/>
        <v>405855</v>
      </c>
      <c r="E26">
        <f aca="true" t="shared" si="3" ref="E26:E33">B26*C26</f>
        <v>405855</v>
      </c>
    </row>
    <row r="27" spans="1:5" ht="12.75">
      <c r="A27" s="3" t="s">
        <v>220</v>
      </c>
      <c r="B27" s="3">
        <v>22000</v>
      </c>
      <c r="C27">
        <v>12.257</v>
      </c>
      <c r="D27">
        <f t="shared" si="2"/>
        <v>269654</v>
      </c>
      <c r="E27">
        <f t="shared" si="3"/>
        <v>269654</v>
      </c>
    </row>
    <row r="28" spans="1:5" ht="12.75">
      <c r="A28" s="3" t="s">
        <v>221</v>
      </c>
      <c r="B28" s="3">
        <v>15000</v>
      </c>
      <c r="C28">
        <v>15.583</v>
      </c>
      <c r="D28">
        <f t="shared" si="2"/>
        <v>233745</v>
      </c>
      <c r="E28">
        <f t="shared" si="3"/>
        <v>233745</v>
      </c>
    </row>
    <row r="29" spans="1:5" ht="12.75">
      <c r="A29" s="3" t="s">
        <v>227</v>
      </c>
      <c r="B29" s="3">
        <v>40000</v>
      </c>
      <c r="C29">
        <v>9.14</v>
      </c>
      <c r="D29">
        <f t="shared" si="2"/>
        <v>365600</v>
      </c>
      <c r="E29">
        <f t="shared" si="3"/>
        <v>365600</v>
      </c>
    </row>
    <row r="30" spans="1:5" ht="12.75">
      <c r="A30" s="3" t="s">
        <v>228</v>
      </c>
      <c r="B30" s="3">
        <v>120000</v>
      </c>
      <c r="C30">
        <v>5.149</v>
      </c>
      <c r="D30">
        <f t="shared" si="2"/>
        <v>617880</v>
      </c>
      <c r="E30">
        <f t="shared" si="3"/>
        <v>617880</v>
      </c>
    </row>
    <row r="31" spans="1:5" ht="12.75">
      <c r="A31" s="3" t="s">
        <v>229</v>
      </c>
      <c r="B31" s="3">
        <v>110000</v>
      </c>
      <c r="C31">
        <v>6.04</v>
      </c>
      <c r="D31">
        <f t="shared" si="2"/>
        <v>664400</v>
      </c>
      <c r="E31">
        <f t="shared" si="3"/>
        <v>664400</v>
      </c>
    </row>
    <row r="32" spans="1:5" ht="12.75">
      <c r="A32" s="3" t="s">
        <v>230</v>
      </c>
      <c r="B32" s="3">
        <v>45000</v>
      </c>
      <c r="C32">
        <v>9.663</v>
      </c>
      <c r="D32">
        <f t="shared" si="2"/>
        <v>434835</v>
      </c>
      <c r="E32">
        <f t="shared" si="3"/>
        <v>434835</v>
      </c>
    </row>
    <row r="33" spans="1:5" ht="12.75">
      <c r="A33" s="3" t="s">
        <v>231</v>
      </c>
      <c r="B33" s="3">
        <v>80000</v>
      </c>
      <c r="C33">
        <v>7.83</v>
      </c>
      <c r="D33">
        <f t="shared" si="2"/>
        <v>626400</v>
      </c>
      <c r="E33">
        <f t="shared" si="3"/>
        <v>626400</v>
      </c>
    </row>
    <row r="34" spans="4:6" ht="12.75">
      <c r="D34" s="2">
        <f>SUM(D21:D33)</f>
        <v>7205799</v>
      </c>
      <c r="E34" s="2">
        <f>SUM(E24:E33)</f>
        <v>4803864</v>
      </c>
      <c r="F34" s="2">
        <f>SUM(F21:F33)</f>
        <v>2401935</v>
      </c>
    </row>
    <row r="35" spans="4:6" ht="12.75">
      <c r="D35" s="2"/>
      <c r="E35" s="2"/>
      <c r="F35" s="2"/>
    </row>
    <row r="36" spans="4:6" ht="12.75">
      <c r="D36" s="2"/>
      <c r="E36" s="2"/>
      <c r="F36" s="2"/>
    </row>
    <row r="37" spans="1:2" ht="12.75">
      <c r="A37" s="3"/>
      <c r="B37" s="3"/>
    </row>
    <row r="38" spans="1:6" ht="12.75">
      <c r="A38" s="3">
        <v>605</v>
      </c>
      <c r="B38" s="3">
        <v>4628230</v>
      </c>
      <c r="C38">
        <v>3690504</v>
      </c>
      <c r="D38">
        <v>4803364</v>
      </c>
      <c r="E38" s="150">
        <f>B38+C38+D38</f>
        <v>13122098</v>
      </c>
      <c r="F38" s="2">
        <f>E38+19698</f>
        <v>13141796</v>
      </c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3" spans="1:7" ht="12.75">
      <c r="A43" t="s">
        <v>232</v>
      </c>
      <c r="C43">
        <v>10900000</v>
      </c>
      <c r="D43">
        <v>13141796</v>
      </c>
      <c r="E43">
        <v>255744</v>
      </c>
      <c r="F43">
        <f>C43+D43-E43</f>
        <v>23786052</v>
      </c>
      <c r="G43" s="3" t="s">
        <v>259</v>
      </c>
    </row>
    <row r="44" ht="12.75">
      <c r="F44">
        <v>23786052</v>
      </c>
    </row>
    <row r="45" ht="12.75">
      <c r="A45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28">
      <selection activeCell="A54" sqref="A54"/>
    </sheetView>
  </sheetViews>
  <sheetFormatPr defaultColWidth="9.140625" defaultRowHeight="12.75"/>
  <cols>
    <col min="5" max="5" width="8.28125" style="0" customWidth="1"/>
    <col min="6" max="6" width="7.7109375" style="0" customWidth="1"/>
    <col min="7" max="7" width="6.421875" style="0" customWidth="1"/>
    <col min="8" max="8" width="8.140625" style="0" customWidth="1"/>
    <col min="9" max="9" width="6.421875" style="0" customWidth="1"/>
    <col min="10" max="10" width="7.421875" style="0" customWidth="1"/>
    <col min="11" max="11" width="6.421875" style="0" customWidth="1"/>
    <col min="12" max="12" width="7.421875" style="0" customWidth="1"/>
    <col min="13" max="13" width="6.421875" style="0" customWidth="1"/>
    <col min="14" max="14" width="7.28125" style="0" customWidth="1"/>
    <col min="15" max="15" width="6.421875" style="0" customWidth="1"/>
    <col min="16" max="16" width="7.28125" style="0" customWidth="1"/>
  </cols>
  <sheetData>
    <row r="1" ht="12.75">
      <c r="A1" s="3" t="s">
        <v>233</v>
      </c>
    </row>
    <row r="3" spans="1:4" ht="12.75">
      <c r="A3" s="3" t="s">
        <v>234</v>
      </c>
      <c r="B3" s="3" t="s">
        <v>246</v>
      </c>
      <c r="C3">
        <v>50</v>
      </c>
      <c r="D3">
        <v>715</v>
      </c>
    </row>
    <row r="4" spans="1:4" ht="12.75">
      <c r="A4" s="152" t="s">
        <v>235</v>
      </c>
      <c r="B4" s="3" t="s">
        <v>246</v>
      </c>
      <c r="C4">
        <v>35</v>
      </c>
      <c r="D4">
        <v>190.5</v>
      </c>
    </row>
    <row r="5" spans="1:3" ht="12.75">
      <c r="A5" s="3" t="s">
        <v>236</v>
      </c>
      <c r="B5" s="3" t="s">
        <v>258</v>
      </c>
      <c r="C5">
        <v>1000</v>
      </c>
    </row>
    <row r="6" spans="1:5" ht="12.75">
      <c r="A6" s="152" t="s">
        <v>237</v>
      </c>
      <c r="B6" s="3" t="s">
        <v>246</v>
      </c>
      <c r="C6">
        <v>1200</v>
      </c>
      <c r="D6">
        <v>834</v>
      </c>
      <c r="E6">
        <f>C6-D6</f>
        <v>366</v>
      </c>
    </row>
    <row r="7" spans="1:4" ht="12.75">
      <c r="A7" s="3" t="s">
        <v>238</v>
      </c>
      <c r="B7" s="3" t="s">
        <v>246</v>
      </c>
      <c r="C7">
        <v>1500</v>
      </c>
      <c r="D7">
        <v>891</v>
      </c>
    </row>
    <row r="8" spans="1:3" ht="12.75">
      <c r="A8" s="3" t="s">
        <v>239</v>
      </c>
      <c r="B8" s="3" t="s">
        <v>246</v>
      </c>
      <c r="C8">
        <v>16</v>
      </c>
    </row>
    <row r="9" spans="1:3" ht="12.75">
      <c r="A9" s="3" t="s">
        <v>239</v>
      </c>
      <c r="B9" s="3" t="s">
        <v>246</v>
      </c>
      <c r="C9">
        <v>20</v>
      </c>
    </row>
    <row r="10" spans="1:5" ht="12.75">
      <c r="A10" s="152" t="s">
        <v>245</v>
      </c>
      <c r="B10" s="3" t="s">
        <v>246</v>
      </c>
      <c r="C10">
        <v>1233.38</v>
      </c>
      <c r="D10">
        <v>476.5</v>
      </c>
      <c r="E10">
        <f>C10-D10</f>
        <v>756.8800000000001</v>
      </c>
    </row>
    <row r="11" spans="1:4" ht="12.75">
      <c r="A11" s="152" t="s">
        <v>247</v>
      </c>
      <c r="B11" s="3" t="s">
        <v>246</v>
      </c>
      <c r="C11">
        <v>90</v>
      </c>
      <c r="D11">
        <v>715</v>
      </c>
    </row>
    <row r="12" spans="1:3" ht="12.75">
      <c r="A12" s="3" t="s">
        <v>248</v>
      </c>
      <c r="B12" s="3" t="s">
        <v>246</v>
      </c>
      <c r="C12">
        <v>110</v>
      </c>
    </row>
    <row r="13" spans="1:4" ht="12.75">
      <c r="A13" s="152" t="s">
        <v>249</v>
      </c>
      <c r="B13" s="3" t="s">
        <v>246</v>
      </c>
      <c r="C13">
        <v>25</v>
      </c>
      <c r="D13">
        <v>596</v>
      </c>
    </row>
    <row r="14" spans="1:4" ht="12.75">
      <c r="A14" s="3" t="s">
        <v>250</v>
      </c>
      <c r="B14" s="3" t="s">
        <v>246</v>
      </c>
      <c r="C14">
        <v>400</v>
      </c>
      <c r="D14">
        <v>313.2</v>
      </c>
    </row>
    <row r="15" spans="1:2" ht="12.75">
      <c r="A15" s="3"/>
      <c r="B15" s="3"/>
    </row>
    <row r="16" spans="1:2" ht="12.75">
      <c r="A16" s="3"/>
      <c r="B16" s="3"/>
    </row>
    <row r="17" spans="1:2" ht="12.75">
      <c r="A17" s="3"/>
      <c r="B17" s="3"/>
    </row>
    <row r="18" spans="1:20" ht="12.75">
      <c r="A18" s="2" t="s">
        <v>213</v>
      </c>
      <c r="B18" s="2"/>
      <c r="C18" s="3" t="s">
        <v>240</v>
      </c>
      <c r="E18" s="3" t="s">
        <v>242</v>
      </c>
      <c r="R18" s="3" t="s">
        <v>242</v>
      </c>
      <c r="S18" s="3" t="s">
        <v>243</v>
      </c>
      <c r="T18" s="3" t="s">
        <v>244</v>
      </c>
    </row>
    <row r="19" spans="3:18" ht="12.75">
      <c r="C19" s="155"/>
      <c r="D19" s="265" t="s">
        <v>237</v>
      </c>
      <c r="E19" s="265"/>
      <c r="F19" s="265" t="s">
        <v>249</v>
      </c>
      <c r="G19" s="265"/>
      <c r="H19" s="265" t="s">
        <v>245</v>
      </c>
      <c r="I19" s="265"/>
      <c r="J19" s="265" t="s">
        <v>247</v>
      </c>
      <c r="K19" s="265"/>
      <c r="L19" s="265" t="s">
        <v>235</v>
      </c>
      <c r="M19" s="265"/>
      <c r="N19" s="265" t="s">
        <v>256</v>
      </c>
      <c r="O19" s="265"/>
      <c r="P19" s="265" t="s">
        <v>238</v>
      </c>
      <c r="Q19" s="265"/>
      <c r="R19" s="3" t="s">
        <v>241</v>
      </c>
    </row>
    <row r="20" spans="1:23" ht="12.75">
      <c r="A20" s="3" t="s">
        <v>214</v>
      </c>
      <c r="B20" s="154">
        <v>36000</v>
      </c>
      <c r="C20">
        <v>2.33</v>
      </c>
      <c r="D20" s="153">
        <f>B20*E20</f>
        <v>29358</v>
      </c>
      <c r="E20" s="153">
        <f>(2.33*350)/1000</f>
        <v>0.8155</v>
      </c>
      <c r="F20" s="157">
        <f>B20*G20</f>
        <v>20970</v>
      </c>
      <c r="G20" s="157">
        <f>(C20*250)/1000</f>
        <v>0.5825</v>
      </c>
      <c r="H20" s="158">
        <f>B20*I20</f>
        <v>16776</v>
      </c>
      <c r="I20" s="158">
        <f>(C20*200)/1000</f>
        <v>0.466</v>
      </c>
      <c r="J20" s="160">
        <f>B20*K20</f>
        <v>25164</v>
      </c>
      <c r="K20" s="160">
        <f>(C20*300)/1000</f>
        <v>0.699</v>
      </c>
      <c r="L20" s="161">
        <f>B20*M20</f>
        <v>6710.400000000001</v>
      </c>
      <c r="M20" s="161">
        <f>(C20*80)/1000</f>
        <v>0.1864</v>
      </c>
      <c r="N20" s="163">
        <f>B20*O20</f>
        <v>25164</v>
      </c>
      <c r="O20" s="163">
        <f>(C20*300)/1000</f>
        <v>0.699</v>
      </c>
      <c r="P20" s="159">
        <v>0.8</v>
      </c>
      <c r="Q20" s="159">
        <f aca="true" t="shared" si="0" ref="Q20:Q31">B20*P20</f>
        <v>28800</v>
      </c>
      <c r="R20">
        <v>30</v>
      </c>
      <c r="S20">
        <v>42</v>
      </c>
      <c r="T20" s="160">
        <v>0.71</v>
      </c>
      <c r="U20" s="160">
        <f aca="true" t="shared" si="1" ref="U20:U31">B20*T20</f>
        <v>25560</v>
      </c>
      <c r="W20">
        <f>R20/T20</f>
        <v>42.25352112676057</v>
      </c>
    </row>
    <row r="21" spans="1:21" ht="12.75">
      <c r="A21" s="3" t="s">
        <v>215</v>
      </c>
      <c r="B21" s="154">
        <v>22500</v>
      </c>
      <c r="C21">
        <v>2</v>
      </c>
      <c r="D21" s="153">
        <f aca="true" t="shared" si="2" ref="D21:D31">B21*E21</f>
        <v>15749.999999999998</v>
      </c>
      <c r="E21" s="153">
        <f>(2*350)/1000</f>
        <v>0.7</v>
      </c>
      <c r="F21" s="157">
        <f aca="true" t="shared" si="3" ref="F21:F31">B21*G21</f>
        <v>11250</v>
      </c>
      <c r="G21" s="157">
        <f aca="true" t="shared" si="4" ref="G21:G47">(C21*250)/1000</f>
        <v>0.5</v>
      </c>
      <c r="H21" s="158">
        <f aca="true" t="shared" si="5" ref="H21:H31">B21*I21</f>
        <v>9000</v>
      </c>
      <c r="I21" s="158">
        <f aca="true" t="shared" si="6" ref="I21:I47">(C21*200)/1000</f>
        <v>0.4</v>
      </c>
      <c r="J21" s="160">
        <f aca="true" t="shared" si="7" ref="J21:J31">B21*K21</f>
        <v>13500</v>
      </c>
      <c r="K21" s="160">
        <f>(C21*300)/1000</f>
        <v>0.6</v>
      </c>
      <c r="L21" s="161">
        <f aca="true" t="shared" si="8" ref="L21:L31">B21*M21</f>
        <v>3600</v>
      </c>
      <c r="M21" s="161">
        <f aca="true" t="shared" si="9" ref="M21:M47">(C21*80)/1000</f>
        <v>0.16</v>
      </c>
      <c r="N21" s="163">
        <f aca="true" t="shared" si="10" ref="N21:N31">B21*O21</f>
        <v>13500</v>
      </c>
      <c r="O21" s="163">
        <f aca="true" t="shared" si="11" ref="O21:O47">(C21*300)/1000</f>
        <v>0.6</v>
      </c>
      <c r="P21" s="159">
        <v>2.7</v>
      </c>
      <c r="Q21" s="159">
        <f t="shared" si="0"/>
        <v>60750.00000000001</v>
      </c>
      <c r="R21">
        <v>30</v>
      </c>
      <c r="S21">
        <v>20</v>
      </c>
      <c r="T21" s="160">
        <v>1.5</v>
      </c>
      <c r="U21" s="160">
        <f t="shared" si="1"/>
        <v>33750</v>
      </c>
    </row>
    <row r="22" spans="1:21" ht="12.75">
      <c r="A22" s="3" t="s">
        <v>216</v>
      </c>
      <c r="B22" s="154">
        <v>16300</v>
      </c>
      <c r="C22">
        <v>1</v>
      </c>
      <c r="D22" s="153">
        <f t="shared" si="2"/>
        <v>5705</v>
      </c>
      <c r="E22" s="153">
        <f>(1*350)/1000</f>
        <v>0.35</v>
      </c>
      <c r="F22" s="157">
        <f t="shared" si="3"/>
        <v>4075</v>
      </c>
      <c r="G22" s="157">
        <f t="shared" si="4"/>
        <v>0.25</v>
      </c>
      <c r="H22" s="158">
        <f t="shared" si="5"/>
        <v>3260</v>
      </c>
      <c r="I22" s="158">
        <f t="shared" si="6"/>
        <v>0.2</v>
      </c>
      <c r="J22" s="160">
        <f t="shared" si="7"/>
        <v>4890</v>
      </c>
      <c r="K22" s="160">
        <f>(C22*300)/1000</f>
        <v>0.3</v>
      </c>
      <c r="L22" s="161">
        <f t="shared" si="8"/>
        <v>1304</v>
      </c>
      <c r="M22" s="161">
        <f t="shared" si="9"/>
        <v>0.08</v>
      </c>
      <c r="N22" s="163">
        <f t="shared" si="10"/>
        <v>4890</v>
      </c>
      <c r="O22" s="163">
        <f t="shared" si="11"/>
        <v>0.3</v>
      </c>
      <c r="P22" s="159">
        <v>3</v>
      </c>
      <c r="Q22" s="159">
        <f t="shared" si="0"/>
        <v>48900</v>
      </c>
      <c r="R22">
        <v>30</v>
      </c>
      <c r="S22">
        <v>12</v>
      </c>
      <c r="T22" s="160">
        <v>2.5</v>
      </c>
      <c r="U22" s="160">
        <f t="shared" si="1"/>
        <v>40750</v>
      </c>
    </row>
    <row r="23" spans="1:21" ht="12.75">
      <c r="A23" s="3" t="s">
        <v>217</v>
      </c>
      <c r="B23" s="154">
        <v>9000</v>
      </c>
      <c r="C23">
        <v>8.33</v>
      </c>
      <c r="D23" s="153">
        <f t="shared" si="2"/>
        <v>26239.500000000004</v>
      </c>
      <c r="E23" s="153">
        <f>(8.33*350)/1000</f>
        <v>2.9155</v>
      </c>
      <c r="F23" s="157">
        <f t="shared" si="3"/>
        <v>18742.5</v>
      </c>
      <c r="G23" s="157">
        <f t="shared" si="4"/>
        <v>2.0825</v>
      </c>
      <c r="H23" s="158">
        <f t="shared" si="5"/>
        <v>14994</v>
      </c>
      <c r="I23" s="158">
        <f t="shared" si="6"/>
        <v>1.666</v>
      </c>
      <c r="J23" s="160">
        <f t="shared" si="7"/>
        <v>22491</v>
      </c>
      <c r="K23" s="160">
        <f>(C23*300)/1000</f>
        <v>2.499</v>
      </c>
      <c r="L23" s="161">
        <f t="shared" si="8"/>
        <v>5997.6</v>
      </c>
      <c r="M23" s="161">
        <f t="shared" si="9"/>
        <v>0.6664</v>
      </c>
      <c r="N23" s="163">
        <f t="shared" si="10"/>
        <v>22491</v>
      </c>
      <c r="O23" s="163">
        <f t="shared" si="11"/>
        <v>2.499</v>
      </c>
      <c r="P23" s="159">
        <v>5</v>
      </c>
      <c r="Q23" s="159">
        <f t="shared" si="0"/>
        <v>45000</v>
      </c>
      <c r="R23">
        <v>30</v>
      </c>
      <c r="S23">
        <v>8</v>
      </c>
      <c r="T23" s="160">
        <v>3.75</v>
      </c>
      <c r="U23" s="160">
        <f t="shared" si="1"/>
        <v>33750</v>
      </c>
    </row>
    <row r="24" spans="1:21" ht="12.75">
      <c r="A24" s="3" t="s">
        <v>218</v>
      </c>
      <c r="B24" s="154">
        <v>2200</v>
      </c>
      <c r="C24">
        <v>1</v>
      </c>
      <c r="D24" s="153">
        <f t="shared" si="2"/>
        <v>770</v>
      </c>
      <c r="E24" s="153">
        <f>(1*350)/1000</f>
        <v>0.35</v>
      </c>
      <c r="F24" s="157">
        <f t="shared" si="3"/>
        <v>550</v>
      </c>
      <c r="G24" s="157">
        <f t="shared" si="4"/>
        <v>0.25</v>
      </c>
      <c r="H24" s="158">
        <f t="shared" si="5"/>
        <v>440</v>
      </c>
      <c r="I24" s="158">
        <f t="shared" si="6"/>
        <v>0.2</v>
      </c>
      <c r="J24" s="160">
        <f t="shared" si="7"/>
        <v>660</v>
      </c>
      <c r="K24" s="160">
        <f>(C24*300)/1000</f>
        <v>0.3</v>
      </c>
      <c r="L24" s="161">
        <f t="shared" si="8"/>
        <v>176</v>
      </c>
      <c r="M24" s="161">
        <f t="shared" si="9"/>
        <v>0.08</v>
      </c>
      <c r="N24" s="163">
        <f t="shared" si="10"/>
        <v>660</v>
      </c>
      <c r="O24" s="163">
        <f t="shared" si="11"/>
        <v>0.3</v>
      </c>
      <c r="P24" s="159">
        <v>20</v>
      </c>
      <c r="Q24" s="159">
        <f t="shared" si="0"/>
        <v>44000</v>
      </c>
      <c r="R24">
        <v>30</v>
      </c>
      <c r="S24">
        <v>6</v>
      </c>
      <c r="T24" s="160">
        <v>5</v>
      </c>
      <c r="U24" s="160">
        <f t="shared" si="1"/>
        <v>11000</v>
      </c>
    </row>
    <row r="25" spans="1:21" ht="12.75">
      <c r="A25" s="3" t="s">
        <v>219</v>
      </c>
      <c r="B25" s="154">
        <v>2500</v>
      </c>
      <c r="C25">
        <v>1.66</v>
      </c>
      <c r="D25" s="153">
        <f t="shared" si="2"/>
        <v>1452.5</v>
      </c>
      <c r="E25" s="153">
        <f>(1.66*350)/1000</f>
        <v>0.581</v>
      </c>
      <c r="F25" s="157">
        <f t="shared" si="3"/>
        <v>1037.5</v>
      </c>
      <c r="G25" s="157">
        <f t="shared" si="4"/>
        <v>0.415</v>
      </c>
      <c r="H25" s="158">
        <f t="shared" si="5"/>
        <v>830</v>
      </c>
      <c r="I25" s="158">
        <f t="shared" si="6"/>
        <v>0.332</v>
      </c>
      <c r="J25" s="160">
        <f t="shared" si="7"/>
        <v>1245</v>
      </c>
      <c r="K25" s="160">
        <f aca="true" t="shared" si="12" ref="K25:K31">(C25*300)/1000</f>
        <v>0.498</v>
      </c>
      <c r="L25" s="161">
        <f t="shared" si="8"/>
        <v>331.99999999999994</v>
      </c>
      <c r="M25" s="161">
        <f t="shared" si="9"/>
        <v>0.13279999999999997</v>
      </c>
      <c r="N25" s="163">
        <f t="shared" si="10"/>
        <v>1245</v>
      </c>
      <c r="O25" s="163">
        <f t="shared" si="11"/>
        <v>0.498</v>
      </c>
      <c r="P25" s="159">
        <v>25</v>
      </c>
      <c r="Q25" s="159">
        <f t="shared" si="0"/>
        <v>62500</v>
      </c>
      <c r="R25">
        <v>30</v>
      </c>
      <c r="S25">
        <v>4</v>
      </c>
      <c r="T25" s="160">
        <v>7.5</v>
      </c>
      <c r="U25" s="160">
        <f t="shared" si="1"/>
        <v>18750</v>
      </c>
    </row>
    <row r="26" spans="1:21" ht="12.75">
      <c r="A26" s="3" t="s">
        <v>220</v>
      </c>
      <c r="B26" s="154">
        <v>1600</v>
      </c>
      <c r="C26">
        <v>5</v>
      </c>
      <c r="D26" s="153">
        <f t="shared" si="2"/>
        <v>2800</v>
      </c>
      <c r="E26" s="153">
        <f>(5*350)/1000</f>
        <v>1.75</v>
      </c>
      <c r="F26" s="157">
        <f t="shared" si="3"/>
        <v>2000</v>
      </c>
      <c r="G26" s="157">
        <f t="shared" si="4"/>
        <v>1.25</v>
      </c>
      <c r="H26" s="158">
        <f t="shared" si="5"/>
        <v>1600</v>
      </c>
      <c r="I26" s="158">
        <f t="shared" si="6"/>
        <v>1</v>
      </c>
      <c r="J26" s="160">
        <f t="shared" si="7"/>
        <v>2400</v>
      </c>
      <c r="K26" s="160">
        <f t="shared" si="12"/>
        <v>1.5</v>
      </c>
      <c r="L26" s="161">
        <f t="shared" si="8"/>
        <v>640</v>
      </c>
      <c r="M26" s="161">
        <f t="shared" si="9"/>
        <v>0.4</v>
      </c>
      <c r="N26" s="163">
        <f t="shared" si="10"/>
        <v>2400</v>
      </c>
      <c r="O26" s="163">
        <f t="shared" si="11"/>
        <v>1.5</v>
      </c>
      <c r="P26" s="159">
        <v>50</v>
      </c>
      <c r="Q26" s="159">
        <f t="shared" si="0"/>
        <v>80000</v>
      </c>
      <c r="R26">
        <v>30</v>
      </c>
      <c r="S26">
        <v>2</v>
      </c>
      <c r="T26" s="160">
        <v>1.5</v>
      </c>
      <c r="U26" s="160">
        <f t="shared" si="1"/>
        <v>2400</v>
      </c>
    </row>
    <row r="27" spans="1:21" ht="12.75">
      <c r="A27" s="3" t="s">
        <v>221</v>
      </c>
      <c r="B27" s="154">
        <v>1600</v>
      </c>
      <c r="C27">
        <v>21.66</v>
      </c>
      <c r="D27" s="153">
        <f t="shared" si="2"/>
        <v>12129.6</v>
      </c>
      <c r="E27" s="153">
        <f>(21.66*350)/1000</f>
        <v>7.581</v>
      </c>
      <c r="F27" s="157">
        <f t="shared" si="3"/>
        <v>8664</v>
      </c>
      <c r="G27" s="157">
        <f t="shared" si="4"/>
        <v>5.415</v>
      </c>
      <c r="H27" s="158">
        <f t="shared" si="5"/>
        <v>6931.2</v>
      </c>
      <c r="I27" s="158">
        <f t="shared" si="6"/>
        <v>4.332</v>
      </c>
      <c r="J27" s="160">
        <f t="shared" si="7"/>
        <v>10396.800000000001</v>
      </c>
      <c r="K27" s="160">
        <f t="shared" si="12"/>
        <v>6.498</v>
      </c>
      <c r="L27" s="161">
        <f t="shared" si="8"/>
        <v>2772.48</v>
      </c>
      <c r="M27" s="161">
        <f t="shared" si="9"/>
        <v>1.7328</v>
      </c>
      <c r="N27" s="163">
        <f t="shared" si="10"/>
        <v>10396.800000000001</v>
      </c>
      <c r="O27" s="163">
        <f t="shared" si="11"/>
        <v>6.498</v>
      </c>
      <c r="P27" s="159">
        <v>55</v>
      </c>
      <c r="Q27" s="159">
        <f t="shared" si="0"/>
        <v>88000</v>
      </c>
      <c r="R27">
        <v>30</v>
      </c>
      <c r="S27">
        <v>2</v>
      </c>
      <c r="T27" s="160">
        <v>15</v>
      </c>
      <c r="U27" s="160">
        <f t="shared" si="1"/>
        <v>24000</v>
      </c>
    </row>
    <row r="28" spans="1:21" ht="12.75">
      <c r="A28" s="3" t="s">
        <v>222</v>
      </c>
      <c r="B28" s="154">
        <v>200</v>
      </c>
      <c r="C28">
        <v>3.66</v>
      </c>
      <c r="D28" s="153">
        <f t="shared" si="2"/>
        <v>256.2</v>
      </c>
      <c r="E28" s="153">
        <f>(3.66*350)/1000</f>
        <v>1.281</v>
      </c>
      <c r="F28" s="157">
        <f t="shared" si="3"/>
        <v>183</v>
      </c>
      <c r="G28" s="157">
        <f t="shared" si="4"/>
        <v>0.915</v>
      </c>
      <c r="H28" s="158">
        <f t="shared" si="5"/>
        <v>146.4</v>
      </c>
      <c r="I28" s="158">
        <f t="shared" si="6"/>
        <v>0.732</v>
      </c>
      <c r="J28" s="160">
        <f t="shared" si="7"/>
        <v>219.60000000000002</v>
      </c>
      <c r="K28" s="160">
        <f t="shared" si="12"/>
        <v>1.098</v>
      </c>
      <c r="L28" s="161">
        <f t="shared" si="8"/>
        <v>58.56</v>
      </c>
      <c r="M28" s="161">
        <f t="shared" si="9"/>
        <v>0.2928</v>
      </c>
      <c r="N28" s="163">
        <f t="shared" si="10"/>
        <v>219.60000000000002</v>
      </c>
      <c r="O28" s="163">
        <f t="shared" si="11"/>
        <v>1.098</v>
      </c>
      <c r="P28" s="159">
        <v>2</v>
      </c>
      <c r="Q28" s="159">
        <f t="shared" si="0"/>
        <v>400</v>
      </c>
      <c r="R28">
        <v>30</v>
      </c>
      <c r="S28">
        <v>42</v>
      </c>
      <c r="T28" s="160">
        <v>0.71</v>
      </c>
      <c r="U28" s="160">
        <f t="shared" si="1"/>
        <v>142</v>
      </c>
    </row>
    <row r="29" spans="1:21" ht="12.75">
      <c r="A29" s="3" t="s">
        <v>223</v>
      </c>
      <c r="B29" s="154">
        <v>37000</v>
      </c>
      <c r="C29">
        <v>5</v>
      </c>
      <c r="D29" s="153">
        <f t="shared" si="2"/>
        <v>64750</v>
      </c>
      <c r="E29" s="153">
        <f>(5*350)/1000</f>
        <v>1.75</v>
      </c>
      <c r="F29" s="157">
        <f t="shared" si="3"/>
        <v>46250</v>
      </c>
      <c r="G29" s="157">
        <f t="shared" si="4"/>
        <v>1.25</v>
      </c>
      <c r="H29" s="158">
        <f t="shared" si="5"/>
        <v>37000</v>
      </c>
      <c r="I29" s="158">
        <f t="shared" si="6"/>
        <v>1</v>
      </c>
      <c r="J29" s="160">
        <f t="shared" si="7"/>
        <v>55500</v>
      </c>
      <c r="K29" s="160">
        <f t="shared" si="12"/>
        <v>1.5</v>
      </c>
      <c r="L29" s="161">
        <f t="shared" si="8"/>
        <v>14800</v>
      </c>
      <c r="M29" s="161">
        <f t="shared" si="9"/>
        <v>0.4</v>
      </c>
      <c r="N29" s="163">
        <f t="shared" si="10"/>
        <v>55500</v>
      </c>
      <c r="O29" s="163">
        <f t="shared" si="11"/>
        <v>1.5</v>
      </c>
      <c r="P29" s="159">
        <v>5</v>
      </c>
      <c r="Q29" s="159">
        <f t="shared" si="0"/>
        <v>185000</v>
      </c>
      <c r="R29">
        <v>30</v>
      </c>
      <c r="S29">
        <v>25</v>
      </c>
      <c r="T29" s="160">
        <v>1.2</v>
      </c>
      <c r="U29" s="160">
        <f t="shared" si="1"/>
        <v>44400</v>
      </c>
    </row>
    <row r="30" spans="1:21" ht="12.75">
      <c r="A30" s="3" t="s">
        <v>224</v>
      </c>
      <c r="B30" s="154">
        <v>16000</v>
      </c>
      <c r="C30">
        <v>5</v>
      </c>
      <c r="D30" s="153">
        <f t="shared" si="2"/>
        <v>28000</v>
      </c>
      <c r="E30" s="153">
        <f>(5*350)/1000</f>
        <v>1.75</v>
      </c>
      <c r="F30" s="157">
        <f t="shared" si="3"/>
        <v>20000</v>
      </c>
      <c r="G30" s="157">
        <f t="shared" si="4"/>
        <v>1.25</v>
      </c>
      <c r="H30" s="158">
        <f t="shared" si="5"/>
        <v>16000</v>
      </c>
      <c r="I30" s="158">
        <f t="shared" si="6"/>
        <v>1</v>
      </c>
      <c r="J30" s="160">
        <f t="shared" si="7"/>
        <v>24000</v>
      </c>
      <c r="K30" s="160">
        <f t="shared" si="12"/>
        <v>1.5</v>
      </c>
      <c r="L30" s="161">
        <f t="shared" si="8"/>
        <v>6400</v>
      </c>
      <c r="M30" s="161">
        <f t="shared" si="9"/>
        <v>0.4</v>
      </c>
      <c r="N30" s="163">
        <f t="shared" si="10"/>
        <v>24000</v>
      </c>
      <c r="O30" s="163">
        <f t="shared" si="11"/>
        <v>1.5</v>
      </c>
      <c r="P30" s="159">
        <v>10</v>
      </c>
      <c r="Q30" s="159">
        <f t="shared" si="0"/>
        <v>160000</v>
      </c>
      <c r="R30">
        <v>30</v>
      </c>
      <c r="S30">
        <v>8</v>
      </c>
      <c r="T30" s="160">
        <v>3.75</v>
      </c>
      <c r="U30" s="160">
        <f t="shared" si="1"/>
        <v>60000</v>
      </c>
    </row>
    <row r="31" spans="1:21" ht="12.75">
      <c r="A31" s="3" t="s">
        <v>225</v>
      </c>
      <c r="B31" s="154">
        <v>2500</v>
      </c>
      <c r="C31">
        <v>3.33</v>
      </c>
      <c r="D31" s="153">
        <f t="shared" si="2"/>
        <v>2913.75</v>
      </c>
      <c r="E31" s="153">
        <f>(3.33*350)/1000</f>
        <v>1.1655</v>
      </c>
      <c r="F31" s="157">
        <f t="shared" si="3"/>
        <v>2081.25</v>
      </c>
      <c r="G31" s="157">
        <f t="shared" si="4"/>
        <v>0.8325</v>
      </c>
      <c r="H31" s="158">
        <f t="shared" si="5"/>
        <v>1665</v>
      </c>
      <c r="I31" s="158">
        <f t="shared" si="6"/>
        <v>0.666</v>
      </c>
      <c r="J31" s="160">
        <f t="shared" si="7"/>
        <v>2497.5</v>
      </c>
      <c r="K31" s="160">
        <f t="shared" si="12"/>
        <v>0.999</v>
      </c>
      <c r="L31" s="161">
        <f t="shared" si="8"/>
        <v>665.9999999999999</v>
      </c>
      <c r="M31" s="161">
        <f t="shared" si="9"/>
        <v>0.26639999999999997</v>
      </c>
      <c r="N31" s="163">
        <f t="shared" si="10"/>
        <v>2497.5</v>
      </c>
      <c r="O31" s="163">
        <f t="shared" si="11"/>
        <v>0.999</v>
      </c>
      <c r="P31" s="159">
        <v>35</v>
      </c>
      <c r="Q31" s="159">
        <f t="shared" si="0"/>
        <v>87500</v>
      </c>
      <c r="R31">
        <v>30</v>
      </c>
      <c r="S31">
        <v>4</v>
      </c>
      <c r="T31" s="160">
        <v>7.5</v>
      </c>
      <c r="U31" s="160">
        <f t="shared" si="1"/>
        <v>18750</v>
      </c>
    </row>
    <row r="32" spans="1:21" ht="12.75">
      <c r="A32" s="3"/>
      <c r="B32" s="3"/>
      <c r="D32" s="2">
        <f>SUM(D20:D31)</f>
        <v>190124.55</v>
      </c>
      <c r="E32" s="156"/>
      <c r="F32" s="2">
        <f>SUM(F20:F31)</f>
        <v>135803.25</v>
      </c>
      <c r="G32" s="156"/>
      <c r="H32" s="2">
        <f>SUM(H20:H31)</f>
        <v>108642.6</v>
      </c>
      <c r="J32" s="2">
        <f>SUM(J20:J31)</f>
        <v>162963.90000000002</v>
      </c>
      <c r="L32" s="2">
        <f>SUM(L20:L31)</f>
        <v>43457.04</v>
      </c>
      <c r="N32" s="162">
        <f>SUM(N20:N31)</f>
        <v>162963.90000000002</v>
      </c>
      <c r="O32" s="156"/>
      <c r="Q32" s="2">
        <f>SUM(Q20:Q31)</f>
        <v>890850</v>
      </c>
      <c r="S32" s="2">
        <f>SUM(S20:S31)</f>
        <v>175</v>
      </c>
      <c r="U32" s="2">
        <f>SUM(U20:U31)</f>
        <v>313252</v>
      </c>
    </row>
    <row r="33" spans="1:15" ht="12.75">
      <c r="A33" s="2" t="s">
        <v>226</v>
      </c>
      <c r="B33" s="2"/>
      <c r="E33" s="156"/>
      <c r="G33" s="156"/>
      <c r="N33" s="156"/>
      <c r="O33" s="156"/>
    </row>
    <row r="34" spans="1:15" ht="12.75">
      <c r="A34" s="3"/>
      <c r="B34" s="3"/>
      <c r="C34" s="3" t="s">
        <v>240</v>
      </c>
      <c r="D34" s="266" t="s">
        <v>237</v>
      </c>
      <c r="E34" s="266"/>
      <c r="F34" s="265" t="s">
        <v>249</v>
      </c>
      <c r="G34" s="265"/>
      <c r="H34" s="265" t="s">
        <v>245</v>
      </c>
      <c r="I34" s="265"/>
      <c r="J34" s="265" t="s">
        <v>247</v>
      </c>
      <c r="K34" s="265"/>
      <c r="L34" s="265" t="s">
        <v>235</v>
      </c>
      <c r="M34" s="265"/>
      <c r="N34" s="265" t="s">
        <v>256</v>
      </c>
      <c r="O34" s="265"/>
    </row>
    <row r="35" spans="1:15" ht="12.75">
      <c r="A35" s="3" t="s">
        <v>214</v>
      </c>
      <c r="B35" s="3">
        <v>350000</v>
      </c>
      <c r="C35">
        <v>0.6</v>
      </c>
      <c r="D35">
        <f>B35*E35</f>
        <v>73500</v>
      </c>
      <c r="E35" s="153">
        <f>(0.6*350)/1000</f>
        <v>0.21</v>
      </c>
      <c r="F35" s="157">
        <f>B35*G35</f>
        <v>52500</v>
      </c>
      <c r="G35" s="157">
        <f t="shared" si="4"/>
        <v>0.15</v>
      </c>
      <c r="H35" s="158">
        <f>B35*I35</f>
        <v>42000</v>
      </c>
      <c r="I35" s="158">
        <f t="shared" si="6"/>
        <v>0.12</v>
      </c>
      <c r="J35" s="160">
        <f>B35*K35</f>
        <v>63000</v>
      </c>
      <c r="K35" s="160">
        <f>(C35*300)/1000</f>
        <v>0.18</v>
      </c>
      <c r="L35" s="161">
        <f>B35*M35</f>
        <v>16800</v>
      </c>
      <c r="M35" s="161">
        <f t="shared" si="9"/>
        <v>0.048</v>
      </c>
      <c r="N35" s="163">
        <f>B35*O35</f>
        <v>63000</v>
      </c>
      <c r="O35" s="163">
        <f t="shared" si="11"/>
        <v>0.18</v>
      </c>
    </row>
    <row r="36" spans="1:15" ht="12.75">
      <c r="A36" s="3" t="s">
        <v>215</v>
      </c>
      <c r="B36" s="3">
        <v>220000</v>
      </c>
      <c r="C36">
        <v>1</v>
      </c>
      <c r="D36">
        <f aca="true" t="shared" si="13" ref="D36:D47">B36*E36</f>
        <v>77000</v>
      </c>
      <c r="E36" s="153">
        <f>(1*350)/1000</f>
        <v>0.35</v>
      </c>
      <c r="F36" s="157">
        <f aca="true" t="shared" si="14" ref="F36:F47">B36*G36</f>
        <v>55000</v>
      </c>
      <c r="G36" s="157">
        <f t="shared" si="4"/>
        <v>0.25</v>
      </c>
      <c r="H36" s="158">
        <f aca="true" t="shared" si="15" ref="H36:H47">B36*I36</f>
        <v>44000</v>
      </c>
      <c r="I36" s="158">
        <f t="shared" si="6"/>
        <v>0.2</v>
      </c>
      <c r="J36" s="160">
        <f aca="true" t="shared" si="16" ref="J36:J47">B36*K36</f>
        <v>66000</v>
      </c>
      <c r="K36" s="160">
        <f aca="true" t="shared" si="17" ref="K36:K47">(C36*300)/1000</f>
        <v>0.3</v>
      </c>
      <c r="L36" s="161">
        <f aca="true" t="shared" si="18" ref="L36:L47">B36*M36</f>
        <v>17600</v>
      </c>
      <c r="M36" s="161">
        <f t="shared" si="9"/>
        <v>0.08</v>
      </c>
      <c r="N36" s="163">
        <f aca="true" t="shared" si="19" ref="N36:N47">B36*O36</f>
        <v>66000</v>
      </c>
      <c r="O36" s="163">
        <f t="shared" si="11"/>
        <v>0.3</v>
      </c>
    </row>
    <row r="37" spans="1:15" ht="12.75">
      <c r="A37" s="3" t="s">
        <v>216</v>
      </c>
      <c r="B37" s="3">
        <v>150000</v>
      </c>
      <c r="C37">
        <v>2.33</v>
      </c>
      <c r="D37">
        <f t="shared" si="13"/>
        <v>122325</v>
      </c>
      <c r="E37" s="153">
        <f>(2.33*350)/1000</f>
        <v>0.8155</v>
      </c>
      <c r="F37" s="157">
        <f t="shared" si="14"/>
        <v>87375</v>
      </c>
      <c r="G37" s="157">
        <f t="shared" si="4"/>
        <v>0.5825</v>
      </c>
      <c r="H37" s="158">
        <f t="shared" si="15"/>
        <v>69900</v>
      </c>
      <c r="I37" s="158">
        <f t="shared" si="6"/>
        <v>0.466</v>
      </c>
      <c r="J37" s="160">
        <f t="shared" si="16"/>
        <v>104850</v>
      </c>
      <c r="K37" s="160">
        <f t="shared" si="17"/>
        <v>0.699</v>
      </c>
      <c r="L37" s="161">
        <f t="shared" si="18"/>
        <v>27960</v>
      </c>
      <c r="M37" s="161">
        <f t="shared" si="9"/>
        <v>0.1864</v>
      </c>
      <c r="N37" s="163">
        <f t="shared" si="19"/>
        <v>104850</v>
      </c>
      <c r="O37" s="163">
        <f t="shared" si="11"/>
        <v>0.699</v>
      </c>
    </row>
    <row r="38" spans="1:15" ht="12.75">
      <c r="A38" s="3" t="s">
        <v>217</v>
      </c>
      <c r="B38" s="3">
        <v>110000</v>
      </c>
      <c r="C38">
        <v>1.5</v>
      </c>
      <c r="D38">
        <f t="shared" si="13"/>
        <v>57750</v>
      </c>
      <c r="E38" s="153">
        <f>(1.5*350)/1000</f>
        <v>0.525</v>
      </c>
      <c r="F38" s="157">
        <f t="shared" si="14"/>
        <v>41250</v>
      </c>
      <c r="G38" s="157">
        <f t="shared" si="4"/>
        <v>0.375</v>
      </c>
      <c r="H38" s="158">
        <f t="shared" si="15"/>
        <v>33000</v>
      </c>
      <c r="I38" s="158">
        <f t="shared" si="6"/>
        <v>0.3</v>
      </c>
      <c r="J38" s="160">
        <f t="shared" si="16"/>
        <v>49500</v>
      </c>
      <c r="K38" s="160">
        <f t="shared" si="17"/>
        <v>0.45</v>
      </c>
      <c r="L38" s="161">
        <f t="shared" si="18"/>
        <v>13200</v>
      </c>
      <c r="M38" s="161">
        <f t="shared" si="9"/>
        <v>0.12</v>
      </c>
      <c r="N38" s="163">
        <f t="shared" si="19"/>
        <v>49500</v>
      </c>
      <c r="O38" s="163">
        <f t="shared" si="11"/>
        <v>0.45</v>
      </c>
    </row>
    <row r="39" spans="1:15" ht="12.75">
      <c r="A39" s="3" t="s">
        <v>218</v>
      </c>
      <c r="B39" s="3">
        <v>80000</v>
      </c>
      <c r="C39">
        <v>2</v>
      </c>
      <c r="D39">
        <f t="shared" si="13"/>
        <v>56000</v>
      </c>
      <c r="E39" s="153">
        <f>(2*350)/1000</f>
        <v>0.7</v>
      </c>
      <c r="F39" s="157">
        <f t="shared" si="14"/>
        <v>40000</v>
      </c>
      <c r="G39" s="157">
        <f t="shared" si="4"/>
        <v>0.5</v>
      </c>
      <c r="H39" s="158">
        <f t="shared" si="15"/>
        <v>32000</v>
      </c>
      <c r="I39" s="158">
        <f t="shared" si="6"/>
        <v>0.4</v>
      </c>
      <c r="J39" s="160">
        <f t="shared" si="16"/>
        <v>48000</v>
      </c>
      <c r="K39" s="160">
        <f t="shared" si="17"/>
        <v>0.6</v>
      </c>
      <c r="L39" s="161">
        <f t="shared" si="18"/>
        <v>12800</v>
      </c>
      <c r="M39" s="161">
        <f t="shared" si="9"/>
        <v>0.16</v>
      </c>
      <c r="N39" s="163">
        <f t="shared" si="19"/>
        <v>48000</v>
      </c>
      <c r="O39" s="163">
        <f t="shared" si="11"/>
        <v>0.6</v>
      </c>
    </row>
    <row r="40" spans="1:15" ht="12.75">
      <c r="A40" s="3" t="s">
        <v>219</v>
      </c>
      <c r="B40" s="3">
        <v>45000</v>
      </c>
      <c r="C40">
        <v>2</v>
      </c>
      <c r="D40">
        <f t="shared" si="13"/>
        <v>31499.999999999996</v>
      </c>
      <c r="E40" s="153">
        <f>(2*350)/1000</f>
        <v>0.7</v>
      </c>
      <c r="F40" s="157">
        <f t="shared" si="14"/>
        <v>22500</v>
      </c>
      <c r="G40" s="157">
        <f t="shared" si="4"/>
        <v>0.5</v>
      </c>
      <c r="H40" s="158">
        <f t="shared" si="15"/>
        <v>18000</v>
      </c>
      <c r="I40" s="158">
        <f t="shared" si="6"/>
        <v>0.4</v>
      </c>
      <c r="J40" s="160">
        <f t="shared" si="16"/>
        <v>27000</v>
      </c>
      <c r="K40" s="160">
        <f t="shared" si="17"/>
        <v>0.6</v>
      </c>
      <c r="L40" s="161">
        <f t="shared" si="18"/>
        <v>7200</v>
      </c>
      <c r="M40" s="161">
        <f t="shared" si="9"/>
        <v>0.16</v>
      </c>
      <c r="N40" s="163">
        <f t="shared" si="19"/>
        <v>27000</v>
      </c>
      <c r="O40" s="163">
        <f t="shared" si="11"/>
        <v>0.6</v>
      </c>
    </row>
    <row r="41" spans="1:15" ht="12.75">
      <c r="A41" s="3" t="s">
        <v>220</v>
      </c>
      <c r="B41" s="3">
        <v>22000</v>
      </c>
      <c r="C41">
        <v>2.33</v>
      </c>
      <c r="D41">
        <f t="shared" si="13"/>
        <v>17941</v>
      </c>
      <c r="E41" s="153">
        <f>(2.33*350)/1000</f>
        <v>0.8155</v>
      </c>
      <c r="F41" s="157">
        <f t="shared" si="14"/>
        <v>12815</v>
      </c>
      <c r="G41" s="157">
        <f t="shared" si="4"/>
        <v>0.5825</v>
      </c>
      <c r="H41" s="158">
        <f t="shared" si="15"/>
        <v>10252</v>
      </c>
      <c r="I41" s="158">
        <f t="shared" si="6"/>
        <v>0.466</v>
      </c>
      <c r="J41" s="160">
        <f t="shared" si="16"/>
        <v>15377.999999999998</v>
      </c>
      <c r="K41" s="160">
        <f t="shared" si="17"/>
        <v>0.699</v>
      </c>
      <c r="L41" s="161">
        <f t="shared" si="18"/>
        <v>4100.8</v>
      </c>
      <c r="M41" s="161">
        <f t="shared" si="9"/>
        <v>0.1864</v>
      </c>
      <c r="N41" s="163">
        <f t="shared" si="19"/>
        <v>15377.999999999998</v>
      </c>
      <c r="O41" s="163">
        <f t="shared" si="11"/>
        <v>0.699</v>
      </c>
    </row>
    <row r="42" spans="1:15" ht="12.75">
      <c r="A42" s="3" t="s">
        <v>221</v>
      </c>
      <c r="B42" s="3">
        <v>15000</v>
      </c>
      <c r="C42">
        <v>1.33</v>
      </c>
      <c r="D42">
        <f t="shared" si="13"/>
        <v>6982.5</v>
      </c>
      <c r="E42" s="153">
        <f>(1.33*350)/1000</f>
        <v>0.4655</v>
      </c>
      <c r="F42" s="157">
        <f t="shared" si="14"/>
        <v>4987.5</v>
      </c>
      <c r="G42" s="157">
        <f t="shared" si="4"/>
        <v>0.3325</v>
      </c>
      <c r="H42" s="158">
        <f t="shared" si="15"/>
        <v>3990</v>
      </c>
      <c r="I42" s="158">
        <f t="shared" si="6"/>
        <v>0.266</v>
      </c>
      <c r="J42" s="160">
        <f t="shared" si="16"/>
        <v>5985</v>
      </c>
      <c r="K42" s="160">
        <f t="shared" si="17"/>
        <v>0.399</v>
      </c>
      <c r="L42" s="161">
        <f t="shared" si="18"/>
        <v>1596.0000000000002</v>
      </c>
      <c r="M42" s="161">
        <f t="shared" si="9"/>
        <v>0.10640000000000001</v>
      </c>
      <c r="N42" s="163">
        <f t="shared" si="19"/>
        <v>5985</v>
      </c>
      <c r="O42" s="163">
        <f t="shared" si="11"/>
        <v>0.399</v>
      </c>
    </row>
    <row r="43" spans="1:15" ht="12.75">
      <c r="A43" s="3" t="s">
        <v>227</v>
      </c>
      <c r="B43" s="3">
        <v>40000</v>
      </c>
      <c r="C43">
        <v>1.66</v>
      </c>
      <c r="D43">
        <f t="shared" si="13"/>
        <v>23240</v>
      </c>
      <c r="E43" s="153">
        <f>(1.66*350)/1000</f>
        <v>0.581</v>
      </c>
      <c r="F43" s="157">
        <f t="shared" si="14"/>
        <v>16600</v>
      </c>
      <c r="G43" s="157">
        <f t="shared" si="4"/>
        <v>0.415</v>
      </c>
      <c r="H43" s="158">
        <f t="shared" si="15"/>
        <v>13280</v>
      </c>
      <c r="I43" s="158">
        <f t="shared" si="6"/>
        <v>0.332</v>
      </c>
      <c r="J43" s="160">
        <f t="shared" si="16"/>
        <v>19920</v>
      </c>
      <c r="K43" s="160">
        <f t="shared" si="17"/>
        <v>0.498</v>
      </c>
      <c r="L43" s="161">
        <f t="shared" si="18"/>
        <v>5311.999999999999</v>
      </c>
      <c r="M43" s="161">
        <f t="shared" si="9"/>
        <v>0.13279999999999997</v>
      </c>
      <c r="N43" s="163">
        <f t="shared" si="19"/>
        <v>19920</v>
      </c>
      <c r="O43" s="163">
        <f t="shared" si="11"/>
        <v>0.498</v>
      </c>
    </row>
    <row r="44" spans="1:15" ht="12.75">
      <c r="A44" s="3" t="s">
        <v>228</v>
      </c>
      <c r="B44" s="3">
        <v>120000</v>
      </c>
      <c r="C44">
        <v>1.33</v>
      </c>
      <c r="D44">
        <f t="shared" si="13"/>
        <v>55860</v>
      </c>
      <c r="E44" s="153">
        <f>(1.33*350)/1000</f>
        <v>0.4655</v>
      </c>
      <c r="F44" s="157">
        <f t="shared" si="14"/>
        <v>39900</v>
      </c>
      <c r="G44" s="157">
        <f t="shared" si="4"/>
        <v>0.3325</v>
      </c>
      <c r="H44" s="158">
        <f t="shared" si="15"/>
        <v>31920</v>
      </c>
      <c r="I44" s="158">
        <f t="shared" si="6"/>
        <v>0.266</v>
      </c>
      <c r="J44" s="160">
        <f t="shared" si="16"/>
        <v>47880</v>
      </c>
      <c r="K44" s="160">
        <f t="shared" si="17"/>
        <v>0.399</v>
      </c>
      <c r="L44" s="161">
        <f t="shared" si="18"/>
        <v>12768.000000000002</v>
      </c>
      <c r="M44" s="161">
        <f t="shared" si="9"/>
        <v>0.10640000000000001</v>
      </c>
      <c r="N44" s="163">
        <f t="shared" si="19"/>
        <v>47880</v>
      </c>
      <c r="O44" s="163">
        <f t="shared" si="11"/>
        <v>0.399</v>
      </c>
    </row>
    <row r="45" spans="1:15" ht="12.75">
      <c r="A45" s="3" t="s">
        <v>229</v>
      </c>
      <c r="B45" s="3">
        <v>110000</v>
      </c>
      <c r="C45">
        <v>1.5</v>
      </c>
      <c r="D45">
        <f t="shared" si="13"/>
        <v>57750</v>
      </c>
      <c r="E45" s="153">
        <f>(1.5*350)/1000</f>
        <v>0.525</v>
      </c>
      <c r="F45" s="157">
        <f t="shared" si="14"/>
        <v>41250</v>
      </c>
      <c r="G45" s="157">
        <f t="shared" si="4"/>
        <v>0.375</v>
      </c>
      <c r="H45" s="158">
        <f t="shared" si="15"/>
        <v>33000</v>
      </c>
      <c r="I45" s="158">
        <f t="shared" si="6"/>
        <v>0.3</v>
      </c>
      <c r="J45" s="160">
        <f t="shared" si="16"/>
        <v>49500</v>
      </c>
      <c r="K45" s="160">
        <f t="shared" si="17"/>
        <v>0.45</v>
      </c>
      <c r="L45" s="161">
        <f t="shared" si="18"/>
        <v>13200</v>
      </c>
      <c r="M45" s="161">
        <f t="shared" si="9"/>
        <v>0.12</v>
      </c>
      <c r="N45" s="163">
        <f t="shared" si="19"/>
        <v>49500</v>
      </c>
      <c r="O45" s="163">
        <f t="shared" si="11"/>
        <v>0.45</v>
      </c>
    </row>
    <row r="46" spans="1:15" ht="12.75">
      <c r="A46" s="3" t="s">
        <v>230</v>
      </c>
      <c r="B46" s="3">
        <v>45000</v>
      </c>
      <c r="C46">
        <v>0.5</v>
      </c>
      <c r="D46">
        <f t="shared" si="13"/>
        <v>7874.999999999999</v>
      </c>
      <c r="E46" s="153">
        <f>(0.5*350)/1000</f>
        <v>0.175</v>
      </c>
      <c r="F46" s="157">
        <f t="shared" si="14"/>
        <v>5625</v>
      </c>
      <c r="G46" s="157">
        <f t="shared" si="4"/>
        <v>0.125</v>
      </c>
      <c r="H46" s="158">
        <f t="shared" si="15"/>
        <v>4500</v>
      </c>
      <c r="I46" s="158">
        <f t="shared" si="6"/>
        <v>0.1</v>
      </c>
      <c r="J46" s="160">
        <f t="shared" si="16"/>
        <v>6750</v>
      </c>
      <c r="K46" s="160">
        <f t="shared" si="17"/>
        <v>0.15</v>
      </c>
      <c r="L46" s="161">
        <f t="shared" si="18"/>
        <v>1800</v>
      </c>
      <c r="M46" s="161">
        <f t="shared" si="9"/>
        <v>0.04</v>
      </c>
      <c r="N46" s="163">
        <f t="shared" si="19"/>
        <v>6750</v>
      </c>
      <c r="O46" s="163">
        <f t="shared" si="11"/>
        <v>0.15</v>
      </c>
    </row>
    <row r="47" spans="1:15" ht="12.75">
      <c r="A47" s="3" t="s">
        <v>231</v>
      </c>
      <c r="B47" s="3">
        <v>80000</v>
      </c>
      <c r="C47">
        <v>2</v>
      </c>
      <c r="D47">
        <f t="shared" si="13"/>
        <v>56000</v>
      </c>
      <c r="E47" s="153">
        <f>(2*350)/1000</f>
        <v>0.7</v>
      </c>
      <c r="F47" s="157">
        <f t="shared" si="14"/>
        <v>40000</v>
      </c>
      <c r="G47" s="157">
        <f t="shared" si="4"/>
        <v>0.5</v>
      </c>
      <c r="H47" s="158">
        <f t="shared" si="15"/>
        <v>32000</v>
      </c>
      <c r="I47" s="158">
        <f t="shared" si="6"/>
        <v>0.4</v>
      </c>
      <c r="J47" s="160">
        <f t="shared" si="16"/>
        <v>48000</v>
      </c>
      <c r="K47" s="160">
        <f t="shared" si="17"/>
        <v>0.6</v>
      </c>
      <c r="L47" s="161">
        <f t="shared" si="18"/>
        <v>12800</v>
      </c>
      <c r="M47" s="161">
        <f t="shared" si="9"/>
        <v>0.16</v>
      </c>
      <c r="N47" s="163">
        <f t="shared" si="19"/>
        <v>48000</v>
      </c>
      <c r="O47" s="163">
        <f t="shared" si="11"/>
        <v>0.6</v>
      </c>
    </row>
    <row r="48" spans="4:15" ht="12.75">
      <c r="D48" s="2">
        <f>SUM(D35:D47)</f>
        <v>643723.5</v>
      </c>
      <c r="E48" s="2"/>
      <c r="F48" s="2">
        <f>SUM(F35:F47)</f>
        <v>459802.5</v>
      </c>
      <c r="G48" s="2"/>
      <c r="H48" s="2">
        <f>SUM(H35:H47)</f>
        <v>367842</v>
      </c>
      <c r="I48" s="2"/>
      <c r="J48" s="2">
        <f>SUM(J35:J47)</f>
        <v>551763</v>
      </c>
      <c r="K48" s="2"/>
      <c r="L48" s="2">
        <f>SUM(L35:L47)</f>
        <v>147136.8</v>
      </c>
      <c r="M48" s="2"/>
      <c r="N48" s="162">
        <f>SUM(N35:N47)</f>
        <v>551763</v>
      </c>
      <c r="O48" s="162"/>
    </row>
    <row r="50" spans="1:15" ht="12.75">
      <c r="A50" s="3" t="s">
        <v>251</v>
      </c>
      <c r="D50">
        <f>D32+D48</f>
        <v>833848.05</v>
      </c>
      <c r="E50" s="3" t="s">
        <v>252</v>
      </c>
      <c r="F50">
        <f>F32+F48</f>
        <v>595605.75</v>
      </c>
      <c r="G50" s="3" t="s">
        <v>253</v>
      </c>
      <c r="H50">
        <f>H32+H48</f>
        <v>476484.6</v>
      </c>
      <c r="I50" s="3" t="s">
        <v>254</v>
      </c>
      <c r="J50">
        <f>J32+J48</f>
        <v>714726.9</v>
      </c>
      <c r="K50" s="3" t="s">
        <v>257</v>
      </c>
      <c r="L50">
        <f>L32+L48</f>
        <v>190593.84</v>
      </c>
      <c r="M50" s="3" t="s">
        <v>255</v>
      </c>
      <c r="N50" s="3">
        <f>N32+N48</f>
        <v>714726.9</v>
      </c>
      <c r="O50" s="3" t="s">
        <v>257</v>
      </c>
    </row>
    <row r="53" ht="12.75">
      <c r="A53" s="3"/>
    </row>
  </sheetData>
  <sheetProtection/>
  <mergeCells count="13">
    <mergeCell ref="L34:M34"/>
    <mergeCell ref="N19:O19"/>
    <mergeCell ref="N34:O34"/>
    <mergeCell ref="P19:Q19"/>
    <mergeCell ref="D19:E19"/>
    <mergeCell ref="D34:E34"/>
    <mergeCell ref="F19:G19"/>
    <mergeCell ref="L19:M19"/>
    <mergeCell ref="J19:K19"/>
    <mergeCell ref="H19:I19"/>
    <mergeCell ref="F34:G34"/>
    <mergeCell ref="H34:I34"/>
    <mergeCell ref="J34:K3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34">
      <selection activeCell="G44" sqref="G44"/>
    </sheetView>
  </sheetViews>
  <sheetFormatPr defaultColWidth="9.140625" defaultRowHeight="12.75"/>
  <sheetData>
    <row r="1" ht="12.75">
      <c r="A1" s="3" t="s">
        <v>233</v>
      </c>
    </row>
    <row r="3" spans="1:3" ht="12.75">
      <c r="A3" s="3" t="s">
        <v>234</v>
      </c>
      <c r="C3">
        <v>50</v>
      </c>
    </row>
    <row r="4" spans="1:3" ht="12.75">
      <c r="A4" s="3" t="s">
        <v>235</v>
      </c>
      <c r="C4">
        <v>35</v>
      </c>
    </row>
    <row r="5" spans="1:3" ht="12.75">
      <c r="A5" s="3" t="s">
        <v>236</v>
      </c>
      <c r="C5">
        <v>1000</v>
      </c>
    </row>
    <row r="6" spans="1:3" ht="12.75">
      <c r="A6" s="152" t="s">
        <v>237</v>
      </c>
      <c r="C6">
        <v>1200</v>
      </c>
    </row>
    <row r="7" spans="1:3" ht="12.75">
      <c r="A7" s="3" t="s">
        <v>238</v>
      </c>
      <c r="C7">
        <v>1500</v>
      </c>
    </row>
    <row r="8" spans="1:3" ht="12.75">
      <c r="A8" s="3" t="s">
        <v>239</v>
      </c>
      <c r="C8">
        <v>16</v>
      </c>
    </row>
    <row r="9" spans="1:3" ht="12.75">
      <c r="A9" s="3" t="s">
        <v>239</v>
      </c>
      <c r="C9">
        <v>20</v>
      </c>
    </row>
    <row r="10" spans="1:3" ht="12.75">
      <c r="A10" s="3" t="s">
        <v>245</v>
      </c>
      <c r="B10" s="3" t="s">
        <v>246</v>
      </c>
      <c r="C10">
        <v>1233.38</v>
      </c>
    </row>
    <row r="11" spans="1:3" ht="12.75">
      <c r="A11" s="3" t="s">
        <v>247</v>
      </c>
      <c r="B11" s="3" t="s">
        <v>246</v>
      </c>
      <c r="C11">
        <v>90</v>
      </c>
    </row>
    <row r="12" spans="1:3" ht="12.75">
      <c r="A12" s="3" t="s">
        <v>248</v>
      </c>
      <c r="B12" s="3" t="s">
        <v>246</v>
      </c>
      <c r="C12">
        <v>110</v>
      </c>
    </row>
    <row r="13" spans="1:3" ht="12.75">
      <c r="A13" s="152" t="s">
        <v>249</v>
      </c>
      <c r="B13" s="3" t="s">
        <v>246</v>
      </c>
      <c r="C13">
        <v>25</v>
      </c>
    </row>
    <row r="14" spans="1:3" ht="12.75">
      <c r="A14" s="3" t="s">
        <v>250</v>
      </c>
      <c r="B14" s="3" t="s">
        <v>246</v>
      </c>
      <c r="C14">
        <v>400</v>
      </c>
    </row>
    <row r="15" spans="1:2" ht="12.75">
      <c r="A15" s="3"/>
      <c r="B15" s="3"/>
    </row>
    <row r="16" spans="1:2" ht="12.75">
      <c r="A16" s="3"/>
      <c r="B16" s="3"/>
    </row>
    <row r="17" spans="1:2" ht="12.75">
      <c r="A17" s="3"/>
      <c r="B17" s="3"/>
    </row>
    <row r="18" spans="1:11" ht="12.75">
      <c r="A18" s="2" t="s">
        <v>213</v>
      </c>
      <c r="B18" s="2"/>
      <c r="C18" s="3" t="s">
        <v>240</v>
      </c>
      <c r="I18" s="3" t="s">
        <v>242</v>
      </c>
      <c r="J18" s="3" t="s">
        <v>243</v>
      </c>
      <c r="K18" s="3" t="s">
        <v>244</v>
      </c>
    </row>
    <row r="19" spans="3:9" ht="12.75">
      <c r="C19" s="265" t="s">
        <v>237</v>
      </c>
      <c r="D19" s="265"/>
      <c r="E19" s="151" t="s">
        <v>249</v>
      </c>
      <c r="F19" s="151"/>
      <c r="G19" s="265" t="s">
        <v>238</v>
      </c>
      <c r="H19" s="265"/>
      <c r="I19" s="3" t="s">
        <v>241</v>
      </c>
    </row>
    <row r="20" spans="1:12" ht="12.75">
      <c r="A20" s="3" t="s">
        <v>214</v>
      </c>
      <c r="B20" s="3">
        <v>36000</v>
      </c>
      <c r="C20">
        <v>2.33</v>
      </c>
      <c r="D20">
        <f>B20*C20</f>
        <v>83880</v>
      </c>
      <c r="G20">
        <v>0.8</v>
      </c>
      <c r="H20">
        <f>B20*G20</f>
        <v>28800</v>
      </c>
      <c r="I20">
        <v>30</v>
      </c>
      <c r="J20">
        <v>42</v>
      </c>
      <c r="K20">
        <v>0.71</v>
      </c>
      <c r="L20">
        <f>B20*K20</f>
        <v>25560</v>
      </c>
    </row>
    <row r="21" spans="1:12" ht="12.75">
      <c r="A21" s="3" t="s">
        <v>215</v>
      </c>
      <c r="B21" s="3">
        <v>22500</v>
      </c>
      <c r="C21">
        <v>2</v>
      </c>
      <c r="D21">
        <f aca="true" t="shared" si="0" ref="D21:D31">B21*C21</f>
        <v>45000</v>
      </c>
      <c r="G21">
        <v>2.7</v>
      </c>
      <c r="H21">
        <f aca="true" t="shared" si="1" ref="H21:H31">B21*G21</f>
        <v>60750.00000000001</v>
      </c>
      <c r="I21">
        <v>30</v>
      </c>
      <c r="J21">
        <v>20</v>
      </c>
      <c r="K21">
        <v>1.5</v>
      </c>
      <c r="L21">
        <f aca="true" t="shared" si="2" ref="L21:L31">B21*K21</f>
        <v>33750</v>
      </c>
    </row>
    <row r="22" spans="1:12" ht="12.75">
      <c r="A22" s="3" t="s">
        <v>216</v>
      </c>
      <c r="B22" s="3">
        <v>16300</v>
      </c>
      <c r="C22">
        <v>1</v>
      </c>
      <c r="D22">
        <f t="shared" si="0"/>
        <v>16300</v>
      </c>
      <c r="G22">
        <v>3</v>
      </c>
      <c r="H22">
        <f t="shared" si="1"/>
        <v>48900</v>
      </c>
      <c r="I22">
        <v>30</v>
      </c>
      <c r="J22">
        <v>12</v>
      </c>
      <c r="K22">
        <v>2.5</v>
      </c>
      <c r="L22">
        <f t="shared" si="2"/>
        <v>40750</v>
      </c>
    </row>
    <row r="23" spans="1:12" ht="12.75">
      <c r="A23" s="3" t="s">
        <v>217</v>
      </c>
      <c r="B23" s="3">
        <v>9000</v>
      </c>
      <c r="C23">
        <v>8.33</v>
      </c>
      <c r="D23">
        <f t="shared" si="0"/>
        <v>74970</v>
      </c>
      <c r="G23">
        <v>5</v>
      </c>
      <c r="H23">
        <f t="shared" si="1"/>
        <v>45000</v>
      </c>
      <c r="I23">
        <v>30</v>
      </c>
      <c r="J23">
        <v>8</v>
      </c>
      <c r="K23">
        <v>3.75</v>
      </c>
      <c r="L23">
        <f t="shared" si="2"/>
        <v>33750</v>
      </c>
    </row>
    <row r="24" spans="1:12" ht="12.75">
      <c r="A24" s="3" t="s">
        <v>218</v>
      </c>
      <c r="B24" s="3">
        <v>2200</v>
      </c>
      <c r="C24">
        <v>1</v>
      </c>
      <c r="D24">
        <f t="shared" si="0"/>
        <v>2200</v>
      </c>
      <c r="G24">
        <v>20</v>
      </c>
      <c r="H24">
        <f t="shared" si="1"/>
        <v>44000</v>
      </c>
      <c r="I24">
        <v>30</v>
      </c>
      <c r="J24">
        <v>6</v>
      </c>
      <c r="K24">
        <v>5</v>
      </c>
      <c r="L24">
        <f t="shared" si="2"/>
        <v>11000</v>
      </c>
    </row>
    <row r="25" spans="1:12" ht="12.75">
      <c r="A25" s="3" t="s">
        <v>219</v>
      </c>
      <c r="B25" s="3">
        <v>2500</v>
      </c>
      <c r="C25">
        <v>1.66</v>
      </c>
      <c r="D25">
        <f t="shared" si="0"/>
        <v>4150</v>
      </c>
      <c r="G25">
        <v>25</v>
      </c>
      <c r="H25">
        <f t="shared" si="1"/>
        <v>62500</v>
      </c>
      <c r="I25">
        <v>30</v>
      </c>
      <c r="J25">
        <v>4</v>
      </c>
      <c r="K25">
        <v>7.5</v>
      </c>
      <c r="L25">
        <f t="shared" si="2"/>
        <v>18750</v>
      </c>
    </row>
    <row r="26" spans="1:12" ht="12.75">
      <c r="A26" s="3" t="s">
        <v>220</v>
      </c>
      <c r="B26" s="3">
        <v>1600</v>
      </c>
      <c r="C26">
        <v>5</v>
      </c>
      <c r="D26">
        <f t="shared" si="0"/>
        <v>8000</v>
      </c>
      <c r="G26">
        <v>50</v>
      </c>
      <c r="H26">
        <f t="shared" si="1"/>
        <v>80000</v>
      </c>
      <c r="I26">
        <v>30</v>
      </c>
      <c r="J26">
        <v>2</v>
      </c>
      <c r="K26">
        <v>1.5</v>
      </c>
      <c r="L26">
        <f t="shared" si="2"/>
        <v>2400</v>
      </c>
    </row>
    <row r="27" spans="1:12" ht="12.75">
      <c r="A27" s="3" t="s">
        <v>221</v>
      </c>
      <c r="B27" s="3">
        <v>1600</v>
      </c>
      <c r="C27">
        <v>21.66</v>
      </c>
      <c r="D27">
        <f t="shared" si="0"/>
        <v>34656</v>
      </c>
      <c r="G27">
        <v>55</v>
      </c>
      <c r="H27">
        <f t="shared" si="1"/>
        <v>88000</v>
      </c>
      <c r="I27">
        <v>30</v>
      </c>
      <c r="J27">
        <v>2</v>
      </c>
      <c r="K27">
        <v>15</v>
      </c>
      <c r="L27">
        <f t="shared" si="2"/>
        <v>24000</v>
      </c>
    </row>
    <row r="28" spans="1:12" ht="12.75">
      <c r="A28" s="3" t="s">
        <v>222</v>
      </c>
      <c r="B28" s="3">
        <v>200</v>
      </c>
      <c r="C28">
        <v>3.66</v>
      </c>
      <c r="D28">
        <f t="shared" si="0"/>
        <v>732</v>
      </c>
      <c r="G28">
        <v>2</v>
      </c>
      <c r="H28">
        <f t="shared" si="1"/>
        <v>400</v>
      </c>
      <c r="I28">
        <v>30</v>
      </c>
      <c r="J28">
        <v>42</v>
      </c>
      <c r="K28">
        <v>0.71</v>
      </c>
      <c r="L28">
        <f t="shared" si="2"/>
        <v>142</v>
      </c>
    </row>
    <row r="29" spans="1:12" ht="12.75">
      <c r="A29" s="3" t="s">
        <v>223</v>
      </c>
      <c r="B29" s="3">
        <v>37000</v>
      </c>
      <c r="C29">
        <v>5</v>
      </c>
      <c r="D29">
        <f t="shared" si="0"/>
        <v>185000</v>
      </c>
      <c r="G29">
        <v>5</v>
      </c>
      <c r="H29">
        <f t="shared" si="1"/>
        <v>185000</v>
      </c>
      <c r="I29">
        <v>30</v>
      </c>
      <c r="J29">
        <v>25</v>
      </c>
      <c r="K29">
        <v>1.2</v>
      </c>
      <c r="L29">
        <f t="shared" si="2"/>
        <v>44400</v>
      </c>
    </row>
    <row r="30" spans="1:12" ht="12.75">
      <c r="A30" s="3" t="s">
        <v>224</v>
      </c>
      <c r="B30" s="3">
        <v>16000</v>
      </c>
      <c r="C30">
        <v>5</v>
      </c>
      <c r="D30">
        <f t="shared" si="0"/>
        <v>80000</v>
      </c>
      <c r="G30">
        <v>10</v>
      </c>
      <c r="H30">
        <f t="shared" si="1"/>
        <v>160000</v>
      </c>
      <c r="I30">
        <v>30</v>
      </c>
      <c r="J30">
        <v>8</v>
      </c>
      <c r="K30">
        <v>3.75</v>
      </c>
      <c r="L30">
        <f t="shared" si="2"/>
        <v>60000</v>
      </c>
    </row>
    <row r="31" spans="1:12" ht="12.75">
      <c r="A31" s="3" t="s">
        <v>225</v>
      </c>
      <c r="B31" s="3">
        <v>2500</v>
      </c>
      <c r="C31">
        <v>3.33</v>
      </c>
      <c r="D31">
        <f t="shared" si="0"/>
        <v>8325</v>
      </c>
      <c r="G31">
        <v>35</v>
      </c>
      <c r="H31">
        <f t="shared" si="1"/>
        <v>87500</v>
      </c>
      <c r="I31">
        <v>30</v>
      </c>
      <c r="J31">
        <v>4</v>
      </c>
      <c r="K31">
        <v>7.5</v>
      </c>
      <c r="L31">
        <f t="shared" si="2"/>
        <v>18750</v>
      </c>
    </row>
    <row r="32" spans="1:12" ht="12.75">
      <c r="A32" s="3"/>
      <c r="B32" s="3"/>
      <c r="D32" s="2">
        <f>SUM(D20:D31)</f>
        <v>543213</v>
      </c>
      <c r="E32" s="2"/>
      <c r="F32" s="2"/>
      <c r="H32" s="2">
        <f>SUM(H20:H31)</f>
        <v>890850</v>
      </c>
      <c r="J32" s="2">
        <f>SUM(J20:J31)</f>
        <v>175</v>
      </c>
      <c r="L32">
        <f>SUM(L20:L31)</f>
        <v>313252</v>
      </c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2" t="s">
        <v>226</v>
      </c>
      <c r="B36" s="2"/>
    </row>
    <row r="37" spans="1:6" ht="12.75">
      <c r="A37" s="3"/>
      <c r="B37" s="3"/>
      <c r="C37" s="265" t="s">
        <v>237</v>
      </c>
      <c r="D37" s="265"/>
      <c r="E37" s="151"/>
      <c r="F37" s="151"/>
    </row>
    <row r="38" spans="1:4" ht="12.75">
      <c r="A38" s="3" t="s">
        <v>214</v>
      </c>
      <c r="B38" s="3">
        <v>350000</v>
      </c>
      <c r="C38">
        <v>0.6</v>
      </c>
      <c r="D38">
        <f>B38*C38</f>
        <v>210000</v>
      </c>
    </row>
    <row r="39" spans="1:4" ht="12.75">
      <c r="A39" s="3" t="s">
        <v>215</v>
      </c>
      <c r="B39" s="3">
        <v>220000</v>
      </c>
      <c r="C39">
        <v>1</v>
      </c>
      <c r="D39">
        <f aca="true" t="shared" si="3" ref="D39:D50">B39*C39</f>
        <v>220000</v>
      </c>
    </row>
    <row r="40" spans="1:4" ht="12.75">
      <c r="A40" s="3" t="s">
        <v>216</v>
      </c>
      <c r="B40" s="3">
        <v>150000</v>
      </c>
      <c r="C40">
        <v>2.33</v>
      </c>
      <c r="D40">
        <f t="shared" si="3"/>
        <v>349500</v>
      </c>
    </row>
    <row r="41" spans="1:4" ht="12.75">
      <c r="A41" s="3" t="s">
        <v>217</v>
      </c>
      <c r="B41" s="3">
        <v>110000</v>
      </c>
      <c r="C41">
        <v>1.5</v>
      </c>
      <c r="D41">
        <f t="shared" si="3"/>
        <v>165000</v>
      </c>
    </row>
    <row r="42" spans="1:4" ht="12.75">
      <c r="A42" s="3" t="s">
        <v>218</v>
      </c>
      <c r="B42" s="3">
        <v>80000</v>
      </c>
      <c r="C42">
        <v>2</v>
      </c>
      <c r="D42">
        <f t="shared" si="3"/>
        <v>160000</v>
      </c>
    </row>
    <row r="43" spans="1:4" ht="12.75">
      <c r="A43" s="3" t="s">
        <v>219</v>
      </c>
      <c r="B43" s="3">
        <v>45000</v>
      </c>
      <c r="C43">
        <v>2</v>
      </c>
      <c r="D43">
        <f t="shared" si="3"/>
        <v>90000</v>
      </c>
    </row>
    <row r="44" spans="1:4" ht="12.75">
      <c r="A44" s="3" t="s">
        <v>220</v>
      </c>
      <c r="B44" s="3">
        <v>22000</v>
      </c>
      <c r="C44">
        <v>2.33</v>
      </c>
      <c r="D44">
        <f t="shared" si="3"/>
        <v>51260</v>
      </c>
    </row>
    <row r="45" spans="1:4" ht="12.75">
      <c r="A45" s="3" t="s">
        <v>221</v>
      </c>
      <c r="B45" s="3">
        <v>15000</v>
      </c>
      <c r="C45">
        <v>1.33</v>
      </c>
      <c r="D45">
        <f t="shared" si="3"/>
        <v>19950</v>
      </c>
    </row>
    <row r="46" spans="1:4" ht="12.75">
      <c r="A46" s="3" t="s">
        <v>227</v>
      </c>
      <c r="B46" s="3">
        <v>40000</v>
      </c>
      <c r="C46">
        <v>1.66</v>
      </c>
      <c r="D46">
        <f t="shared" si="3"/>
        <v>66400</v>
      </c>
    </row>
    <row r="47" spans="1:4" ht="12.75">
      <c r="A47" s="3" t="s">
        <v>228</v>
      </c>
      <c r="B47" s="3">
        <v>120000</v>
      </c>
      <c r="C47">
        <v>1.33</v>
      </c>
      <c r="D47">
        <f t="shared" si="3"/>
        <v>159600</v>
      </c>
    </row>
    <row r="48" spans="1:4" ht="12.75">
      <c r="A48" s="3" t="s">
        <v>229</v>
      </c>
      <c r="B48" s="3">
        <v>110000</v>
      </c>
      <c r="C48">
        <v>1.5</v>
      </c>
      <c r="D48">
        <f t="shared" si="3"/>
        <v>165000</v>
      </c>
    </row>
    <row r="49" spans="1:4" ht="12.75">
      <c r="A49" s="3" t="s">
        <v>230</v>
      </c>
      <c r="B49" s="3">
        <v>45000</v>
      </c>
      <c r="C49">
        <v>0.5</v>
      </c>
      <c r="D49">
        <f t="shared" si="3"/>
        <v>22500</v>
      </c>
    </row>
    <row r="50" spans="1:4" ht="12.75">
      <c r="A50" s="3" t="s">
        <v>231</v>
      </c>
      <c r="B50" s="3">
        <v>80000</v>
      </c>
      <c r="C50">
        <v>2</v>
      </c>
      <c r="D50">
        <f t="shared" si="3"/>
        <v>160000</v>
      </c>
    </row>
    <row r="51" spans="4:6" ht="12.75">
      <c r="D51" s="2">
        <f>SUM(D38:D50)</f>
        <v>1839210</v>
      </c>
      <c r="E51" s="2"/>
      <c r="F51" s="2"/>
    </row>
  </sheetData>
  <sheetProtection/>
  <mergeCells count="3">
    <mergeCell ref="C19:D19"/>
    <mergeCell ref="G19:H19"/>
    <mergeCell ref="C37:D3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F53" sqref="F1:J53"/>
    </sheetView>
  </sheetViews>
  <sheetFormatPr defaultColWidth="9.140625" defaultRowHeight="12.75"/>
  <cols>
    <col min="1" max="1" width="7.00390625" style="1" customWidth="1"/>
    <col min="2" max="2" width="42.140625" style="0" customWidth="1"/>
    <col min="4" max="4" width="13.7109375" style="4" customWidth="1"/>
    <col min="5" max="5" width="13.421875" style="4" customWidth="1"/>
    <col min="7" max="7" width="38.57421875" style="0" customWidth="1"/>
    <col min="8" max="8" width="9.00390625" style="0" customWidth="1"/>
    <col min="9" max="9" width="13.57421875" style="0" customWidth="1"/>
    <col min="10" max="10" width="13.8515625" style="0" customWidth="1"/>
    <col min="12" max="12" width="11.28125" style="0" bestFit="1" customWidth="1"/>
  </cols>
  <sheetData>
    <row r="1" spans="1:10" s="38" customFormat="1" ht="12.75">
      <c r="A1" s="243"/>
      <c r="B1" s="243"/>
      <c r="C1" s="243"/>
      <c r="D1" s="243"/>
      <c r="E1" s="37"/>
      <c r="F1" s="243"/>
      <c r="G1" s="243"/>
      <c r="H1" s="243"/>
      <c r="I1" s="243"/>
      <c r="J1" s="37"/>
    </row>
    <row r="2" spans="1:10" s="35" customFormat="1" ht="12.75">
      <c r="A2" s="39"/>
      <c r="B2" s="243" t="s">
        <v>286</v>
      </c>
      <c r="C2" s="243"/>
      <c r="D2" s="243"/>
      <c r="E2" s="36"/>
      <c r="F2" s="39"/>
      <c r="G2" s="243" t="s">
        <v>286</v>
      </c>
      <c r="H2" s="243"/>
      <c r="I2" s="243"/>
      <c r="J2" s="36"/>
    </row>
    <row r="3" spans="1:10" s="35" customFormat="1" ht="13.5" thickBot="1">
      <c r="A3" s="34"/>
      <c r="B3" s="38"/>
      <c r="D3" s="36"/>
      <c r="E3" s="37" t="s">
        <v>142</v>
      </c>
      <c r="F3" s="34"/>
      <c r="G3" s="38"/>
      <c r="I3" s="36"/>
      <c r="J3" s="37" t="s">
        <v>142</v>
      </c>
    </row>
    <row r="4" spans="1:10" s="35" customFormat="1" ht="18.75" customHeight="1" thickTop="1">
      <c r="A4" s="40"/>
      <c r="B4" s="41" t="s">
        <v>1</v>
      </c>
      <c r="C4" s="42" t="s">
        <v>0</v>
      </c>
      <c r="D4" s="43" t="s">
        <v>284</v>
      </c>
      <c r="E4" s="44" t="s">
        <v>184</v>
      </c>
      <c r="F4" s="112"/>
      <c r="G4" s="42" t="s">
        <v>50</v>
      </c>
      <c r="H4" s="42" t="s">
        <v>0</v>
      </c>
      <c r="I4" s="43" t="s">
        <v>284</v>
      </c>
      <c r="J4" s="44" t="s">
        <v>184</v>
      </c>
    </row>
    <row r="5" spans="1:10" s="38" customFormat="1" ht="12.75">
      <c r="A5" s="45" t="s">
        <v>2</v>
      </c>
      <c r="B5" s="46" t="s">
        <v>149</v>
      </c>
      <c r="C5" s="46"/>
      <c r="D5" s="47"/>
      <c r="E5" s="177"/>
      <c r="F5" s="113" t="s">
        <v>2</v>
      </c>
      <c r="G5" s="46" t="s">
        <v>51</v>
      </c>
      <c r="H5" s="46"/>
      <c r="I5" s="106"/>
      <c r="J5" s="48"/>
    </row>
    <row r="6" spans="1:10" s="35" customFormat="1" ht="12.75">
      <c r="A6" s="49">
        <v>1</v>
      </c>
      <c r="B6" s="50" t="s">
        <v>3</v>
      </c>
      <c r="C6" s="50"/>
      <c r="D6" s="178">
        <f>D7+D8</f>
        <v>1387138</v>
      </c>
      <c r="E6" s="174">
        <f>E7+E8</f>
        <v>4259441</v>
      </c>
      <c r="F6" s="114">
        <v>1</v>
      </c>
      <c r="G6" s="50" t="s">
        <v>6</v>
      </c>
      <c r="H6" s="50"/>
      <c r="I6" s="107"/>
      <c r="J6" s="52"/>
    </row>
    <row r="7" spans="1:10" s="35" customFormat="1" ht="12.75">
      <c r="A7" s="49" t="s">
        <v>5</v>
      </c>
      <c r="B7" s="53" t="s">
        <v>144</v>
      </c>
      <c r="C7" s="50"/>
      <c r="D7" s="179">
        <v>827138</v>
      </c>
      <c r="E7" s="175">
        <v>3314538</v>
      </c>
      <c r="F7" s="114" t="s">
        <v>5</v>
      </c>
      <c r="G7" s="53" t="s">
        <v>8</v>
      </c>
      <c r="H7" s="50"/>
      <c r="I7" s="107"/>
      <c r="J7" s="52"/>
    </row>
    <row r="8" spans="1:10" s="35" customFormat="1" ht="12.75">
      <c r="A8" s="49" t="s">
        <v>7</v>
      </c>
      <c r="B8" s="53" t="s">
        <v>145</v>
      </c>
      <c r="C8" s="50"/>
      <c r="D8" s="179">
        <v>560000</v>
      </c>
      <c r="E8" s="176">
        <v>944903</v>
      </c>
      <c r="F8" s="114" t="s">
        <v>7</v>
      </c>
      <c r="G8" s="53" t="s">
        <v>9</v>
      </c>
      <c r="H8" s="50"/>
      <c r="I8" s="107"/>
      <c r="J8" s="52"/>
    </row>
    <row r="9" spans="1:10" s="35" customFormat="1" ht="12.75">
      <c r="A9" s="49">
        <v>2</v>
      </c>
      <c r="B9" s="50" t="s">
        <v>4</v>
      </c>
      <c r="C9" s="50"/>
      <c r="D9" s="180"/>
      <c r="E9" s="181"/>
      <c r="F9" s="114">
        <v>2</v>
      </c>
      <c r="G9" s="50" t="s">
        <v>52</v>
      </c>
      <c r="H9" s="50"/>
      <c r="I9" s="107"/>
      <c r="J9" s="52"/>
    </row>
    <row r="10" spans="1:10" s="35" customFormat="1" ht="12.75">
      <c r="A10" s="49" t="s">
        <v>5</v>
      </c>
      <c r="B10" s="53" t="s">
        <v>8</v>
      </c>
      <c r="C10" s="50"/>
      <c r="D10" s="107"/>
      <c r="E10" s="52"/>
      <c r="F10" s="114" t="s">
        <v>5</v>
      </c>
      <c r="G10" s="53" t="s">
        <v>57</v>
      </c>
      <c r="H10" s="50"/>
      <c r="I10" s="107"/>
      <c r="J10" s="52"/>
    </row>
    <row r="11" spans="1:10" s="35" customFormat="1" ht="12.75">
      <c r="A11" s="49" t="s">
        <v>7</v>
      </c>
      <c r="B11" s="53" t="s">
        <v>9</v>
      </c>
      <c r="C11" s="50"/>
      <c r="D11" s="107"/>
      <c r="E11" s="52"/>
      <c r="F11" s="114" t="s">
        <v>7</v>
      </c>
      <c r="G11" s="53" t="s">
        <v>53</v>
      </c>
      <c r="H11" s="50"/>
      <c r="I11" s="107"/>
      <c r="J11" s="52"/>
    </row>
    <row r="12" spans="1:10" s="35" customFormat="1" ht="12.75">
      <c r="A12" s="49"/>
      <c r="B12" s="46" t="s">
        <v>10</v>
      </c>
      <c r="C12" s="50"/>
      <c r="D12" s="106"/>
      <c r="E12" s="48"/>
      <c r="F12" s="114" t="s">
        <v>14</v>
      </c>
      <c r="G12" s="53" t="s">
        <v>54</v>
      </c>
      <c r="H12" s="50"/>
      <c r="I12" s="107"/>
      <c r="J12" s="52"/>
    </row>
    <row r="13" spans="1:10" s="35" customFormat="1" ht="12.75">
      <c r="A13" s="49">
        <v>3</v>
      </c>
      <c r="B13" s="50" t="s">
        <v>11</v>
      </c>
      <c r="C13" s="50"/>
      <c r="D13" s="107"/>
      <c r="E13" s="52"/>
      <c r="F13" s="114"/>
      <c r="G13" s="46" t="s">
        <v>10</v>
      </c>
      <c r="H13" s="46"/>
      <c r="I13" s="106"/>
      <c r="J13" s="48">
        <f>SUM(J10:J12)</f>
        <v>0</v>
      </c>
    </row>
    <row r="14" spans="1:10" s="35" customFormat="1" ht="12.75">
      <c r="A14" s="49" t="s">
        <v>5</v>
      </c>
      <c r="B14" s="53" t="s">
        <v>318</v>
      </c>
      <c r="C14" s="57"/>
      <c r="D14" s="107">
        <v>5894610</v>
      </c>
      <c r="E14" s="107">
        <v>0</v>
      </c>
      <c r="F14" s="114">
        <v>3</v>
      </c>
      <c r="G14" s="50" t="s">
        <v>56</v>
      </c>
      <c r="H14" s="50"/>
      <c r="I14" s="107"/>
      <c r="J14" s="52"/>
    </row>
    <row r="15" spans="1:10" s="35" customFormat="1" ht="12.75">
      <c r="A15" s="49" t="s">
        <v>7</v>
      </c>
      <c r="B15" s="53" t="s">
        <v>185</v>
      </c>
      <c r="C15" s="57"/>
      <c r="D15" s="108">
        <v>0</v>
      </c>
      <c r="E15" s="108">
        <v>0</v>
      </c>
      <c r="F15" s="114" t="s">
        <v>5</v>
      </c>
      <c r="G15" s="53" t="s">
        <v>55</v>
      </c>
      <c r="H15" s="50"/>
      <c r="I15" s="107">
        <v>0</v>
      </c>
      <c r="J15" s="52">
        <v>0</v>
      </c>
    </row>
    <row r="16" spans="1:10" s="35" customFormat="1" ht="12.75">
      <c r="A16" s="49" t="s">
        <v>14</v>
      </c>
      <c r="B16" s="53" t="s">
        <v>12</v>
      </c>
      <c r="C16" s="50"/>
      <c r="D16" s="107">
        <v>3234404</v>
      </c>
      <c r="E16" s="52">
        <v>0</v>
      </c>
      <c r="F16" s="114" t="s">
        <v>7</v>
      </c>
      <c r="G16" s="53" t="s">
        <v>299</v>
      </c>
      <c r="H16" s="50"/>
      <c r="I16" s="107">
        <v>876217</v>
      </c>
      <c r="J16" s="52">
        <v>1200634</v>
      </c>
    </row>
    <row r="17" spans="1:10" s="35" customFormat="1" ht="12.75">
      <c r="A17" s="49" t="s">
        <v>13</v>
      </c>
      <c r="B17" s="53" t="s">
        <v>187</v>
      </c>
      <c r="C17" s="50"/>
      <c r="D17" s="107">
        <v>40000</v>
      </c>
      <c r="E17" s="52">
        <v>121539</v>
      </c>
      <c r="F17" s="114" t="s">
        <v>14</v>
      </c>
      <c r="G17" s="53" t="s">
        <v>186</v>
      </c>
      <c r="H17" s="50"/>
      <c r="I17" s="108">
        <v>9410</v>
      </c>
      <c r="J17" s="108">
        <v>8410</v>
      </c>
    </row>
    <row r="18" spans="1:10" s="35" customFormat="1" ht="12.75">
      <c r="A18" s="49"/>
      <c r="B18" s="46" t="s">
        <v>15</v>
      </c>
      <c r="C18" s="50"/>
      <c r="D18" s="106">
        <f>SUM(D13:D17)</f>
        <v>9169014</v>
      </c>
      <c r="E18" s="48">
        <f>SUM(E13:E17)</f>
        <v>121539</v>
      </c>
      <c r="F18" s="114" t="s">
        <v>13</v>
      </c>
      <c r="G18" s="53" t="s">
        <v>172</v>
      </c>
      <c r="H18" s="50"/>
      <c r="I18" s="108">
        <v>29044</v>
      </c>
      <c r="J18" s="108">
        <v>23464</v>
      </c>
    </row>
    <row r="19" spans="1:10" s="35" customFormat="1" ht="12.75">
      <c r="A19" s="49">
        <v>4</v>
      </c>
      <c r="B19" s="50" t="s">
        <v>16</v>
      </c>
      <c r="C19" s="50"/>
      <c r="D19" s="107"/>
      <c r="E19" s="52"/>
      <c r="F19" s="114" t="s">
        <v>21</v>
      </c>
      <c r="G19" s="53" t="s">
        <v>201</v>
      </c>
      <c r="H19" s="50"/>
      <c r="I19" s="107"/>
      <c r="J19" s="52">
        <v>0</v>
      </c>
    </row>
    <row r="20" spans="1:10" s="35" customFormat="1" ht="12.75">
      <c r="A20" s="49" t="s">
        <v>5</v>
      </c>
      <c r="B20" s="53" t="s">
        <v>17</v>
      </c>
      <c r="C20" s="50"/>
      <c r="D20" s="107">
        <v>0</v>
      </c>
      <c r="E20" s="52">
        <v>0</v>
      </c>
      <c r="F20" s="114"/>
      <c r="G20" s="46" t="s">
        <v>15</v>
      </c>
      <c r="H20" s="46"/>
      <c r="I20" s="106">
        <f>SUM(I14:I19)</f>
        <v>914671</v>
      </c>
      <c r="J20" s="48">
        <f>SUM(J15:J19)</f>
        <v>1232508</v>
      </c>
    </row>
    <row r="21" spans="1:10" s="35" customFormat="1" ht="12.75">
      <c r="A21" s="49" t="s">
        <v>7</v>
      </c>
      <c r="B21" s="53" t="s">
        <v>18</v>
      </c>
      <c r="C21" s="50"/>
      <c r="D21" s="107">
        <v>8143680</v>
      </c>
      <c r="E21" s="52">
        <v>8143680</v>
      </c>
      <c r="F21" s="114">
        <v>4</v>
      </c>
      <c r="G21" s="50" t="s">
        <v>58</v>
      </c>
      <c r="H21" s="50"/>
      <c r="I21" s="107">
        <v>4912175</v>
      </c>
      <c r="J21" s="52"/>
    </row>
    <row r="22" spans="1:10" s="35" customFormat="1" ht="12.75">
      <c r="A22" s="49" t="s">
        <v>14</v>
      </c>
      <c r="B22" s="53" t="s">
        <v>19</v>
      </c>
      <c r="C22" s="50"/>
      <c r="D22" s="107"/>
      <c r="E22" s="52"/>
      <c r="F22" s="114">
        <v>5</v>
      </c>
      <c r="G22" s="50" t="s">
        <v>59</v>
      </c>
      <c r="H22" s="50"/>
      <c r="I22" s="107">
        <v>397536</v>
      </c>
      <c r="J22" s="52">
        <v>397536</v>
      </c>
    </row>
    <row r="23" spans="1:10" s="35" customFormat="1" ht="12.75">
      <c r="A23" s="49" t="s">
        <v>13</v>
      </c>
      <c r="B23" s="53" t="s">
        <v>20</v>
      </c>
      <c r="C23" s="50"/>
      <c r="D23" s="108">
        <v>255600</v>
      </c>
      <c r="E23" s="108">
        <v>156490</v>
      </c>
      <c r="F23" s="113"/>
      <c r="G23" s="46" t="s">
        <v>60</v>
      </c>
      <c r="H23" s="46"/>
      <c r="I23" s="106">
        <f>I22+I21+I20</f>
        <v>6224382</v>
      </c>
      <c r="J23" s="48">
        <f>+J22+J21+J20+J13+J8+J7</f>
        <v>1630044</v>
      </c>
    </row>
    <row r="24" spans="1:10" s="35" customFormat="1" ht="12.75">
      <c r="A24" s="49" t="s">
        <v>13</v>
      </c>
      <c r="B24" s="53" t="s">
        <v>146</v>
      </c>
      <c r="C24" s="50"/>
      <c r="D24" s="107"/>
      <c r="E24" s="52"/>
      <c r="F24" s="113" t="s">
        <v>28</v>
      </c>
      <c r="G24" s="46" t="s">
        <v>61</v>
      </c>
      <c r="H24" s="46"/>
      <c r="I24" s="106"/>
      <c r="J24" s="48"/>
    </row>
    <row r="25" spans="1:10" s="35" customFormat="1" ht="12.75">
      <c r="A25" s="49" t="s">
        <v>21</v>
      </c>
      <c r="B25" s="53" t="s">
        <v>22</v>
      </c>
      <c r="C25" s="50"/>
      <c r="D25" s="107"/>
      <c r="E25" s="52"/>
      <c r="F25" s="114">
        <v>1</v>
      </c>
      <c r="G25" s="50" t="s">
        <v>62</v>
      </c>
      <c r="H25" s="50"/>
      <c r="I25" s="107">
        <v>1739462</v>
      </c>
      <c r="J25" s="52">
        <v>2596813</v>
      </c>
    </row>
    <row r="26" spans="1:10" s="35" customFormat="1" ht="12.75">
      <c r="A26" s="49"/>
      <c r="B26" s="46" t="s">
        <v>23</v>
      </c>
      <c r="C26" s="50"/>
      <c r="D26" s="106">
        <f>SUM(D20:D25)</f>
        <v>8399280</v>
      </c>
      <c r="E26" s="48">
        <f>SUM(E20:E25)</f>
        <v>8300170</v>
      </c>
      <c r="F26" s="114" t="s">
        <v>5</v>
      </c>
      <c r="G26" s="53" t="s">
        <v>63</v>
      </c>
      <c r="H26" s="50"/>
      <c r="I26" s="107">
        <v>0</v>
      </c>
      <c r="J26" s="52">
        <v>58115</v>
      </c>
    </row>
    <row r="27" spans="1:10" s="35" customFormat="1" ht="12.75">
      <c r="A27" s="49">
        <v>5</v>
      </c>
      <c r="B27" s="50" t="s">
        <v>24</v>
      </c>
      <c r="C27" s="50"/>
      <c r="D27" s="107"/>
      <c r="E27" s="52"/>
      <c r="F27" s="114" t="s">
        <v>7</v>
      </c>
      <c r="G27" s="53" t="s">
        <v>64</v>
      </c>
      <c r="H27" s="50"/>
      <c r="I27" s="107"/>
      <c r="J27" s="52"/>
    </row>
    <row r="28" spans="1:10" s="35" customFormat="1" ht="12.75">
      <c r="A28" s="49">
        <v>6</v>
      </c>
      <c r="B28" s="50" t="s">
        <v>25</v>
      </c>
      <c r="C28" s="50"/>
      <c r="D28" s="107"/>
      <c r="E28" s="52"/>
      <c r="F28" s="114"/>
      <c r="G28" s="50" t="s">
        <v>35</v>
      </c>
      <c r="H28" s="50"/>
      <c r="I28" s="52">
        <f>SUM(I25:I27)</f>
        <v>1739462</v>
      </c>
      <c r="J28" s="52">
        <f>SUM(J25:J27)</f>
        <v>2654928</v>
      </c>
    </row>
    <row r="29" spans="1:12" s="35" customFormat="1" ht="12.75">
      <c r="A29" s="49">
        <v>7</v>
      </c>
      <c r="B29" s="50" t="s">
        <v>26</v>
      </c>
      <c r="C29" s="50"/>
      <c r="D29" s="107">
        <v>0</v>
      </c>
      <c r="E29" s="52"/>
      <c r="F29" s="114">
        <v>2</v>
      </c>
      <c r="G29" s="50" t="s">
        <v>206</v>
      </c>
      <c r="H29" s="50"/>
      <c r="I29" s="107">
        <v>0</v>
      </c>
      <c r="J29" s="107">
        <v>0</v>
      </c>
      <c r="L29" s="64"/>
    </row>
    <row r="30" spans="1:10" s="38" customFormat="1" ht="12.75">
      <c r="A30" s="45"/>
      <c r="B30" s="46" t="s">
        <v>27</v>
      </c>
      <c r="C30" s="46"/>
      <c r="D30" s="48">
        <f>SUM(D27:D29)+D26+D18+D12+D8+D7</f>
        <v>18955432</v>
      </c>
      <c r="E30" s="48">
        <f>SUM(E27:E29)+E26+E18+E12+E8+E7</f>
        <v>12681150</v>
      </c>
      <c r="F30" s="114">
        <v>3</v>
      </c>
      <c r="G30" s="50" t="s">
        <v>65</v>
      </c>
      <c r="H30" s="50"/>
      <c r="I30" s="107"/>
      <c r="J30" s="52"/>
    </row>
    <row r="31" spans="1:12" s="35" customFormat="1" ht="12.75">
      <c r="A31" s="45" t="s">
        <v>28</v>
      </c>
      <c r="B31" s="46" t="s">
        <v>29</v>
      </c>
      <c r="C31" s="46"/>
      <c r="D31" s="106"/>
      <c r="E31" s="48"/>
      <c r="F31" s="114">
        <v>4</v>
      </c>
      <c r="G31" s="50" t="s">
        <v>58</v>
      </c>
      <c r="H31" s="50"/>
      <c r="I31" s="107">
        <v>8537358</v>
      </c>
      <c r="J31" s="52">
        <v>8537358</v>
      </c>
      <c r="L31" s="64"/>
    </row>
    <row r="32" spans="1:12" s="38" customFormat="1" ht="12.75">
      <c r="A32" s="49">
        <v>1</v>
      </c>
      <c r="B32" s="50" t="s">
        <v>30</v>
      </c>
      <c r="C32" s="50"/>
      <c r="D32" s="107"/>
      <c r="E32" s="52"/>
      <c r="F32" s="114"/>
      <c r="G32" s="46" t="s">
        <v>66</v>
      </c>
      <c r="H32" s="50"/>
      <c r="I32" s="107">
        <f>SUM(I29:I31)</f>
        <v>8537358</v>
      </c>
      <c r="J32" s="52">
        <f>SUM(J29:J31)</f>
        <v>8537358</v>
      </c>
      <c r="L32" s="77"/>
    </row>
    <row r="33" spans="1:10" s="35" customFormat="1" ht="12.75">
      <c r="A33" s="49" t="s">
        <v>5</v>
      </c>
      <c r="B33" s="53" t="s">
        <v>31</v>
      </c>
      <c r="C33" s="50"/>
      <c r="D33" s="107"/>
      <c r="E33" s="52"/>
      <c r="F33" s="113"/>
      <c r="G33" s="46" t="s">
        <v>67</v>
      </c>
      <c r="H33" s="46"/>
      <c r="I33" s="47">
        <f>+I32+I23</f>
        <v>14761740</v>
      </c>
      <c r="J33" s="48">
        <f>+J32+J23</f>
        <v>10167402</v>
      </c>
    </row>
    <row r="34" spans="1:10" s="35" customFormat="1" ht="12.75">
      <c r="A34" s="49" t="s">
        <v>7</v>
      </c>
      <c r="B34" s="53" t="s">
        <v>32</v>
      </c>
      <c r="C34" s="50"/>
      <c r="D34" s="107"/>
      <c r="E34" s="52"/>
      <c r="F34" s="114"/>
      <c r="G34" s="50"/>
      <c r="H34" s="50"/>
      <c r="I34" s="107"/>
      <c r="J34" s="52"/>
    </row>
    <row r="35" spans="1:10" s="35" customFormat="1" ht="12.75">
      <c r="A35" s="49" t="s">
        <v>14</v>
      </c>
      <c r="B35" s="53" t="s">
        <v>33</v>
      </c>
      <c r="C35" s="50"/>
      <c r="D35" s="107"/>
      <c r="E35" s="52"/>
      <c r="F35" s="113" t="s">
        <v>68</v>
      </c>
      <c r="G35" s="46" t="s">
        <v>69</v>
      </c>
      <c r="H35" s="46"/>
      <c r="I35" s="106"/>
      <c r="J35" s="48"/>
    </row>
    <row r="36" spans="1:10" s="35" customFormat="1" ht="12" customHeight="1">
      <c r="A36" s="49" t="s">
        <v>13</v>
      </c>
      <c r="B36" s="53" t="s">
        <v>34</v>
      </c>
      <c r="C36" s="50"/>
      <c r="D36" s="107"/>
      <c r="E36" s="52"/>
      <c r="F36" s="115">
        <v>1</v>
      </c>
      <c r="G36" s="54" t="s">
        <v>70</v>
      </c>
      <c r="H36" s="55"/>
      <c r="I36" s="110"/>
      <c r="J36" s="117"/>
    </row>
    <row r="37" spans="1:10" s="35" customFormat="1" ht="27" customHeight="1">
      <c r="A37" s="56"/>
      <c r="B37" s="46" t="s">
        <v>35</v>
      </c>
      <c r="C37" s="57"/>
      <c r="D37" s="108"/>
      <c r="E37" s="59">
        <f>SUM(E32:E36)</f>
        <v>0</v>
      </c>
      <c r="F37" s="115">
        <v>2</v>
      </c>
      <c r="G37" s="54" t="s">
        <v>71</v>
      </c>
      <c r="H37" s="55"/>
      <c r="I37" s="110"/>
      <c r="J37" s="117"/>
    </row>
    <row r="38" spans="1:10" s="60" customFormat="1" ht="14.25" customHeight="1">
      <c r="A38" s="49">
        <v>2</v>
      </c>
      <c r="B38" s="50" t="s">
        <v>36</v>
      </c>
      <c r="C38" s="50"/>
      <c r="D38" s="107">
        <v>374303</v>
      </c>
      <c r="E38" s="52">
        <v>499071</v>
      </c>
      <c r="F38" s="114">
        <v>3</v>
      </c>
      <c r="G38" s="50" t="s">
        <v>72</v>
      </c>
      <c r="H38" s="50"/>
      <c r="I38" s="108">
        <v>100000</v>
      </c>
      <c r="J38" s="59">
        <v>100000</v>
      </c>
    </row>
    <row r="39" spans="1:10" s="35" customFormat="1" ht="12.75" customHeight="1">
      <c r="A39" s="49" t="s">
        <v>5</v>
      </c>
      <c r="B39" s="53" t="s">
        <v>37</v>
      </c>
      <c r="C39" s="50"/>
      <c r="D39" s="107"/>
      <c r="E39" s="52"/>
      <c r="F39" s="114">
        <v>4</v>
      </c>
      <c r="G39" s="50" t="s">
        <v>73</v>
      </c>
      <c r="H39" s="50"/>
      <c r="I39" s="107"/>
      <c r="J39" s="52"/>
    </row>
    <row r="40" spans="1:10" s="35" customFormat="1" ht="12.75">
      <c r="A40" s="49" t="s">
        <v>7</v>
      </c>
      <c r="B40" s="53" t="s">
        <v>38</v>
      </c>
      <c r="C40" s="50"/>
      <c r="D40" s="107"/>
      <c r="E40" s="52"/>
      <c r="F40" s="114">
        <v>5</v>
      </c>
      <c r="G40" s="50" t="s">
        <v>74</v>
      </c>
      <c r="H40" s="50"/>
      <c r="I40" s="107"/>
      <c r="J40" s="52"/>
    </row>
    <row r="41" spans="1:10" s="35" customFormat="1" ht="12.75">
      <c r="A41" s="49" t="s">
        <v>14</v>
      </c>
      <c r="B41" s="53" t="s">
        <v>39</v>
      </c>
      <c r="C41" s="50"/>
      <c r="D41" s="107">
        <v>1522871</v>
      </c>
      <c r="E41" s="107">
        <v>1692079</v>
      </c>
      <c r="F41" s="114">
        <v>6</v>
      </c>
      <c r="G41" s="50" t="s">
        <v>75</v>
      </c>
      <c r="H41" s="50"/>
      <c r="I41" s="107"/>
      <c r="J41" s="52"/>
    </row>
    <row r="42" spans="1:10" s="35" customFormat="1" ht="12.75">
      <c r="A42" s="49" t="s">
        <v>13</v>
      </c>
      <c r="B42" s="53" t="s">
        <v>40</v>
      </c>
      <c r="C42" s="50"/>
      <c r="D42" s="35">
        <v>729803</v>
      </c>
      <c r="E42" s="107">
        <v>810892</v>
      </c>
      <c r="F42" s="114">
        <v>7</v>
      </c>
      <c r="G42" s="50" t="s">
        <v>76</v>
      </c>
      <c r="H42" s="50"/>
      <c r="I42" s="107"/>
      <c r="J42" s="52"/>
    </row>
    <row r="43" spans="1:10" s="35" customFormat="1" ht="12.75">
      <c r="A43" s="49"/>
      <c r="B43" s="46" t="s">
        <v>10</v>
      </c>
      <c r="C43" s="50"/>
      <c r="D43" s="106">
        <f>SUM(D38:D42)</f>
        <v>2626977</v>
      </c>
      <c r="E43" s="48">
        <f>SUM(E39:E42)</f>
        <v>2502971</v>
      </c>
      <c r="F43" s="114">
        <v>8</v>
      </c>
      <c r="G43" s="50" t="s">
        <v>77</v>
      </c>
      <c r="H43" s="50"/>
      <c r="I43" s="107">
        <v>0</v>
      </c>
      <c r="J43" s="52">
        <v>0</v>
      </c>
    </row>
    <row r="44" spans="1:10" s="35" customFormat="1" ht="12.75">
      <c r="A44" s="49">
        <v>3</v>
      </c>
      <c r="B44" s="50" t="s">
        <v>41</v>
      </c>
      <c r="C44" s="50"/>
      <c r="D44" s="107"/>
      <c r="E44" s="52"/>
      <c r="F44" s="114">
        <v>9</v>
      </c>
      <c r="G44" s="50" t="s">
        <v>78</v>
      </c>
      <c r="H44" s="50"/>
      <c r="I44" s="108">
        <v>4916718</v>
      </c>
      <c r="J44" s="108">
        <v>3006086</v>
      </c>
    </row>
    <row r="45" spans="1:10" s="35" customFormat="1" ht="12.75">
      <c r="A45" s="49">
        <v>4</v>
      </c>
      <c r="B45" s="50" t="s">
        <v>42</v>
      </c>
      <c r="C45" s="50"/>
      <c r="D45" s="107"/>
      <c r="E45" s="52"/>
      <c r="F45" s="114">
        <v>10</v>
      </c>
      <c r="G45" s="50" t="s">
        <v>79</v>
      </c>
      <c r="H45" s="50"/>
      <c r="I45" s="107">
        <v>1803951</v>
      </c>
      <c r="J45" s="107">
        <v>1910632</v>
      </c>
    </row>
    <row r="46" spans="1:10" s="35" customFormat="1" ht="12.75">
      <c r="A46" s="49" t="s">
        <v>5</v>
      </c>
      <c r="B46" s="53" t="s">
        <v>43</v>
      </c>
      <c r="C46" s="50"/>
      <c r="D46" s="107"/>
      <c r="E46" s="52"/>
      <c r="F46" s="113"/>
      <c r="G46" s="46" t="s">
        <v>80</v>
      </c>
      <c r="H46" s="46"/>
      <c r="I46" s="106">
        <f>SUM(I36:I45)</f>
        <v>6820669</v>
      </c>
      <c r="J46" s="48">
        <f>SUM(J36:J45)</f>
        <v>5016718</v>
      </c>
    </row>
    <row r="47" spans="1:10" s="35" customFormat="1" ht="12.75">
      <c r="A47" s="49" t="s">
        <v>7</v>
      </c>
      <c r="B47" s="53" t="s">
        <v>44</v>
      </c>
      <c r="C47" s="50"/>
      <c r="D47" s="107"/>
      <c r="E47" s="52"/>
      <c r="F47" s="114"/>
      <c r="G47" s="50" t="s">
        <v>143</v>
      </c>
      <c r="H47" s="50"/>
      <c r="I47" s="107"/>
      <c r="J47" s="52"/>
    </row>
    <row r="48" spans="1:10" s="35" customFormat="1" ht="13.5" thickBot="1">
      <c r="A48" s="49" t="s">
        <v>14</v>
      </c>
      <c r="B48" s="53" t="s">
        <v>45</v>
      </c>
      <c r="C48" s="50"/>
      <c r="D48" s="107"/>
      <c r="E48" s="52"/>
      <c r="F48" s="116"/>
      <c r="G48" s="61" t="s">
        <v>81</v>
      </c>
      <c r="H48" s="61"/>
      <c r="I48" s="62">
        <f>+I33+I46+I47</f>
        <v>21582409</v>
      </c>
      <c r="J48" s="63">
        <f>+J33+J46+J47</f>
        <v>15184120</v>
      </c>
    </row>
    <row r="49" spans="1:5" s="35" customFormat="1" ht="13.5" thickTop="1">
      <c r="A49" s="49"/>
      <c r="B49" s="50" t="s">
        <v>23</v>
      </c>
      <c r="C49" s="50"/>
      <c r="D49" s="107"/>
      <c r="E49" s="52">
        <f>SUM(E46:E48)</f>
        <v>0</v>
      </c>
    </row>
    <row r="50" spans="1:9" s="35" customFormat="1" ht="12.75">
      <c r="A50" s="49">
        <v>5</v>
      </c>
      <c r="B50" s="50" t="s">
        <v>46</v>
      </c>
      <c r="C50" s="50"/>
      <c r="D50" s="107"/>
      <c r="E50" s="52"/>
      <c r="G50" s="64"/>
      <c r="I50" s="64"/>
    </row>
    <row r="51" spans="1:5" s="35" customFormat="1" ht="12.75">
      <c r="A51" s="49">
        <v>6</v>
      </c>
      <c r="B51" s="50" t="s">
        <v>47</v>
      </c>
      <c r="C51" s="50"/>
      <c r="D51" s="107"/>
      <c r="E51" s="52"/>
    </row>
    <row r="52" spans="1:7" s="35" customFormat="1" ht="12.75">
      <c r="A52" s="45"/>
      <c r="B52" s="46" t="s">
        <v>48</v>
      </c>
      <c r="C52" s="46"/>
      <c r="D52" s="106">
        <f>D49+D44+D43</f>
        <v>2626977</v>
      </c>
      <c r="E52" s="48">
        <f>+E51+E50+E49+E44+E43</f>
        <v>2502971</v>
      </c>
      <c r="G52" s="64"/>
    </row>
    <row r="53" spans="1:9" s="38" customFormat="1" ht="13.5" thickBot="1">
      <c r="A53" s="65"/>
      <c r="B53" s="61" t="s">
        <v>49</v>
      </c>
      <c r="C53" s="61"/>
      <c r="D53" s="109">
        <f>D52+D30</f>
        <v>21582409</v>
      </c>
      <c r="E53" s="63">
        <f>+E52+E30</f>
        <v>15184121</v>
      </c>
      <c r="G53" s="77">
        <f>+I48-D53</f>
        <v>0</v>
      </c>
      <c r="I53" s="64"/>
    </row>
    <row r="54" spans="7:10" s="38" customFormat="1" ht="13.5" thickTop="1">
      <c r="G54" s="77"/>
      <c r="J54" s="77"/>
    </row>
    <row r="55" spans="1:5" s="35" customFormat="1" ht="12.75">
      <c r="A55" s="34"/>
      <c r="D55" s="66"/>
      <c r="E55" s="36"/>
    </row>
    <row r="56" spans="1:5" s="35" customFormat="1" ht="12.75">
      <c r="A56" s="34"/>
      <c r="D56" s="36"/>
      <c r="E56" s="36"/>
    </row>
    <row r="57" spans="1:9" s="35" customFormat="1" ht="12.75">
      <c r="A57" s="34"/>
      <c r="D57" s="36"/>
      <c r="E57" s="36"/>
      <c r="I57" s="64"/>
    </row>
    <row r="58" spans="1:5" s="35" customFormat="1" ht="12.75">
      <c r="A58" s="34"/>
      <c r="D58" s="36"/>
      <c r="E58" s="36"/>
    </row>
    <row r="59" spans="1:5" s="35" customFormat="1" ht="12.75">
      <c r="A59" s="34"/>
      <c r="D59" s="36"/>
      <c r="E59" s="36"/>
    </row>
    <row r="60" spans="1:5" s="35" customFormat="1" ht="12.75">
      <c r="A60" s="34"/>
      <c r="D60" s="36"/>
      <c r="E60" s="36"/>
    </row>
    <row r="61" spans="1:5" s="35" customFormat="1" ht="12.75">
      <c r="A61" s="34"/>
      <c r="D61" s="36"/>
      <c r="E61" s="36"/>
    </row>
    <row r="62" spans="1:5" s="35" customFormat="1" ht="12.75">
      <c r="A62" s="34"/>
      <c r="D62" s="36"/>
      <c r="E62" s="36"/>
    </row>
    <row r="63" spans="1:5" s="35" customFormat="1" ht="12.75">
      <c r="A63" s="34"/>
      <c r="D63" s="36"/>
      <c r="E63" s="36"/>
    </row>
    <row r="64" spans="1:5" s="35" customFormat="1" ht="12.75">
      <c r="A64" s="34"/>
      <c r="D64" s="36"/>
      <c r="E64" s="36"/>
    </row>
    <row r="65" spans="1:5" s="35" customFormat="1" ht="12.75">
      <c r="A65" s="34"/>
      <c r="D65" s="36"/>
      <c r="E65" s="36"/>
    </row>
    <row r="66" spans="1:5" s="35" customFormat="1" ht="12.75">
      <c r="A66" s="34"/>
      <c r="D66" s="36"/>
      <c r="E66" s="36"/>
    </row>
    <row r="67" spans="1:5" s="35" customFormat="1" ht="12.75">
      <c r="A67" s="34"/>
      <c r="D67" s="36"/>
      <c r="E67" s="36"/>
    </row>
    <row r="68" spans="1:5" s="35" customFormat="1" ht="12.75">
      <c r="A68" s="34"/>
      <c r="D68" s="36"/>
      <c r="E68" s="36"/>
    </row>
    <row r="69" spans="1:5" s="35" customFormat="1" ht="12.75">
      <c r="A69" s="34"/>
      <c r="D69" s="36"/>
      <c r="E69" s="36"/>
    </row>
    <row r="70" spans="1:5" s="35" customFormat="1" ht="12.75">
      <c r="A70" s="34"/>
      <c r="D70" s="36"/>
      <c r="E70" s="36"/>
    </row>
    <row r="71" spans="1:5" s="35" customFormat="1" ht="12.75">
      <c r="A71" s="34"/>
      <c r="D71" s="36"/>
      <c r="E71" s="36"/>
    </row>
    <row r="72" spans="1:5" s="35" customFormat="1" ht="12.75">
      <c r="A72" s="34"/>
      <c r="D72" s="36"/>
      <c r="E72" s="36"/>
    </row>
    <row r="73" spans="1:5" s="35" customFormat="1" ht="12.75">
      <c r="A73" s="34"/>
      <c r="D73" s="36"/>
      <c r="E73" s="36"/>
    </row>
    <row r="74" spans="1:5" s="35" customFormat="1" ht="12.75">
      <c r="A74" s="34"/>
      <c r="D74" s="36"/>
      <c r="E74" s="36"/>
    </row>
    <row r="75" spans="1:5" s="35" customFormat="1" ht="12.75">
      <c r="A75" s="34"/>
      <c r="D75" s="36"/>
      <c r="E75" s="36"/>
    </row>
    <row r="76" spans="1:5" s="35" customFormat="1" ht="12.75">
      <c r="A76" s="34"/>
      <c r="D76" s="36"/>
      <c r="E76" s="36"/>
    </row>
    <row r="77" spans="1:5" s="35" customFormat="1" ht="12.75">
      <c r="A77" s="34"/>
      <c r="D77" s="36"/>
      <c r="E77" s="36"/>
    </row>
    <row r="78" spans="1:5" s="35" customFormat="1" ht="12.75">
      <c r="A78" s="34"/>
      <c r="D78" s="36"/>
      <c r="E78" s="36"/>
    </row>
    <row r="79" spans="1:5" s="35" customFormat="1" ht="12.75">
      <c r="A79" s="34"/>
      <c r="D79" s="36"/>
      <c r="E79" s="36"/>
    </row>
    <row r="80" spans="1:5" s="35" customFormat="1" ht="12.75">
      <c r="A80" s="34"/>
      <c r="D80" s="36"/>
      <c r="E80" s="36"/>
    </row>
    <row r="81" spans="1:5" s="35" customFormat="1" ht="12.75">
      <c r="A81" s="34"/>
      <c r="D81" s="36"/>
      <c r="E81" s="36"/>
    </row>
    <row r="82" spans="1:5" s="35" customFormat="1" ht="12.75">
      <c r="A82" s="34"/>
      <c r="D82" s="36"/>
      <c r="E82" s="36"/>
    </row>
    <row r="83" spans="1:5" s="35" customFormat="1" ht="12.75">
      <c r="A83" s="34"/>
      <c r="D83" s="36"/>
      <c r="E83" s="36"/>
    </row>
    <row r="84" spans="1:5" s="35" customFormat="1" ht="12.75">
      <c r="A84" s="34"/>
      <c r="D84" s="36"/>
      <c r="E84" s="36"/>
    </row>
    <row r="85" spans="1:5" s="35" customFormat="1" ht="12.75">
      <c r="A85" s="34"/>
      <c r="D85" s="36"/>
      <c r="E85" s="36"/>
    </row>
    <row r="86" spans="1:5" s="35" customFormat="1" ht="12.75">
      <c r="A86" s="34"/>
      <c r="D86" s="36"/>
      <c r="E86" s="36"/>
    </row>
    <row r="87" spans="1:5" s="35" customFormat="1" ht="12.75">
      <c r="A87" s="34"/>
      <c r="D87" s="36"/>
      <c r="E87" s="36"/>
    </row>
    <row r="88" spans="1:5" s="35" customFormat="1" ht="12.75">
      <c r="A88" s="34"/>
      <c r="D88" s="36"/>
      <c r="E88" s="36"/>
    </row>
    <row r="89" spans="1:5" s="35" customFormat="1" ht="12.75">
      <c r="A89" s="34"/>
      <c r="D89" s="36"/>
      <c r="E89" s="36"/>
    </row>
    <row r="90" spans="1:5" s="35" customFormat="1" ht="12.75">
      <c r="A90" s="34"/>
      <c r="D90" s="36"/>
      <c r="E90" s="36"/>
    </row>
    <row r="91" spans="1:5" s="35" customFormat="1" ht="12.75">
      <c r="A91" s="34"/>
      <c r="D91" s="36"/>
      <c r="E91" s="36"/>
    </row>
    <row r="92" spans="1:5" s="35" customFormat="1" ht="12.75">
      <c r="A92" s="34"/>
      <c r="D92" s="36"/>
      <c r="E92" s="36"/>
    </row>
    <row r="93" spans="1:5" s="35" customFormat="1" ht="12.75">
      <c r="A93" s="34"/>
      <c r="D93" s="36"/>
      <c r="E93" s="36"/>
    </row>
    <row r="94" spans="1:5" s="35" customFormat="1" ht="12.75">
      <c r="A94" s="34"/>
      <c r="D94" s="36"/>
      <c r="E94" s="36"/>
    </row>
    <row r="95" spans="1:5" s="35" customFormat="1" ht="12.75">
      <c r="A95" s="34"/>
      <c r="D95" s="36"/>
      <c r="E95" s="36"/>
    </row>
    <row r="96" spans="1:5" s="35" customFormat="1" ht="12.75">
      <c r="A96" s="34"/>
      <c r="D96" s="36"/>
      <c r="E96" s="36"/>
    </row>
    <row r="97" spans="1:5" s="35" customFormat="1" ht="12.75">
      <c r="A97" s="34"/>
      <c r="D97" s="36"/>
      <c r="E97" s="36"/>
    </row>
    <row r="98" spans="1:5" s="35" customFormat="1" ht="12.75">
      <c r="A98" s="34"/>
      <c r="D98" s="36"/>
      <c r="E98" s="36"/>
    </row>
    <row r="99" spans="1:5" s="35" customFormat="1" ht="12.75">
      <c r="A99" s="34"/>
      <c r="D99" s="36"/>
      <c r="E99" s="36"/>
    </row>
    <row r="100" spans="1:5" s="35" customFormat="1" ht="12.75">
      <c r="A100" s="34"/>
      <c r="D100" s="36"/>
      <c r="E100" s="36"/>
    </row>
    <row r="101" spans="1:5" s="35" customFormat="1" ht="12.75">
      <c r="A101" s="34"/>
      <c r="D101" s="36"/>
      <c r="E101" s="36"/>
    </row>
    <row r="102" spans="1:5" s="35" customFormat="1" ht="12.75">
      <c r="A102" s="34"/>
      <c r="D102" s="36"/>
      <c r="E102" s="36"/>
    </row>
    <row r="103" spans="1:5" s="35" customFormat="1" ht="12.75">
      <c r="A103" s="34"/>
      <c r="D103" s="36"/>
      <c r="E103" s="36"/>
    </row>
  </sheetData>
  <sheetProtection/>
  <mergeCells count="4">
    <mergeCell ref="A1:D1"/>
    <mergeCell ref="F1:I1"/>
    <mergeCell ref="B2:D2"/>
    <mergeCell ref="G2:I2"/>
  </mergeCells>
  <printOptions/>
  <pageMargins left="0.77" right="0.75" top="0.58" bottom="0.43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B19">
      <selection activeCell="B1" sqref="B1:E35"/>
    </sheetView>
  </sheetViews>
  <sheetFormatPr defaultColWidth="9.140625" defaultRowHeight="12.75"/>
  <cols>
    <col min="1" max="1" width="5.8515625" style="0" customWidth="1"/>
    <col min="2" max="2" width="46.140625" style="0" customWidth="1"/>
    <col min="3" max="3" width="12.421875" style="0" customWidth="1"/>
    <col min="4" max="5" width="13.8515625" style="0" bestFit="1" customWidth="1"/>
    <col min="7" max="7" width="12.140625" style="0" bestFit="1" customWidth="1"/>
    <col min="8" max="8" width="9.28125" style="0" bestFit="1" customWidth="1"/>
  </cols>
  <sheetData>
    <row r="1" spans="1:5" s="38" customFormat="1" ht="17.25" customHeight="1">
      <c r="A1" s="67"/>
      <c r="D1" s="37"/>
      <c r="E1" s="37"/>
    </row>
    <row r="2" s="38" customFormat="1" ht="17.25" customHeight="1">
      <c r="B2" s="38" t="s">
        <v>84</v>
      </c>
    </row>
    <row r="3" s="38" customFormat="1" ht="17.25" customHeight="1">
      <c r="B3" s="38" t="s">
        <v>287</v>
      </c>
    </row>
    <row r="4" s="38" customFormat="1" ht="17.25" customHeight="1" thickBot="1">
      <c r="E4" s="37" t="s">
        <v>103</v>
      </c>
    </row>
    <row r="5" spans="1:5" s="38" customFormat="1" ht="21" customHeight="1" thickTop="1">
      <c r="A5" s="68" t="s">
        <v>82</v>
      </c>
      <c r="B5" s="42" t="s">
        <v>83</v>
      </c>
      <c r="C5" s="42"/>
      <c r="D5" s="41" t="s">
        <v>288</v>
      </c>
      <c r="E5" s="69" t="s">
        <v>188</v>
      </c>
    </row>
    <row r="6" spans="1:5" s="38" customFormat="1" ht="21" customHeight="1">
      <c r="A6" s="45">
        <v>1</v>
      </c>
      <c r="B6" s="46" t="s">
        <v>85</v>
      </c>
      <c r="C6" s="46"/>
      <c r="D6" s="209">
        <v>19079818</v>
      </c>
      <c r="E6" s="209">
        <v>15464150</v>
      </c>
    </row>
    <row r="7" spans="1:5" s="38" customFormat="1" ht="22.5" customHeight="1">
      <c r="A7" s="45">
        <v>2</v>
      </c>
      <c r="B7" s="46" t="s">
        <v>86</v>
      </c>
      <c r="C7" s="46"/>
      <c r="D7" s="209">
        <v>0</v>
      </c>
      <c r="E7" s="210">
        <v>899066</v>
      </c>
    </row>
    <row r="8" spans="1:5" s="38" customFormat="1" ht="22.5" customHeight="1">
      <c r="A8" s="45">
        <v>3</v>
      </c>
      <c r="B8" s="46" t="s">
        <v>170</v>
      </c>
      <c r="C8" s="46"/>
      <c r="D8" s="209">
        <v>0</v>
      </c>
      <c r="E8" s="210">
        <v>2949750</v>
      </c>
    </row>
    <row r="9" spans="1:5" s="72" customFormat="1" ht="28.5" customHeight="1">
      <c r="A9" s="70">
        <v>3</v>
      </c>
      <c r="B9" s="71" t="s">
        <v>173</v>
      </c>
      <c r="C9" s="71"/>
      <c r="D9" s="167">
        <f>D6+D7</f>
        <v>19079818</v>
      </c>
      <c r="E9" s="167">
        <f>SUM(E6:E8)</f>
        <v>19312966</v>
      </c>
    </row>
    <row r="10" spans="1:5" s="35" customFormat="1" ht="21" customHeight="1">
      <c r="A10" s="49">
        <v>4</v>
      </c>
      <c r="B10" s="50" t="s">
        <v>87</v>
      </c>
      <c r="C10" s="50"/>
      <c r="D10" s="173">
        <v>-13355873</v>
      </c>
      <c r="E10" s="168">
        <v>-12794428</v>
      </c>
    </row>
    <row r="11" spans="1:5" s="35" customFormat="1" ht="21" customHeight="1">
      <c r="A11" s="49">
        <v>5</v>
      </c>
      <c r="B11" s="50" t="s">
        <v>88</v>
      </c>
      <c r="C11" s="50"/>
      <c r="D11" s="168">
        <f>D12+D14</f>
        <v>-1434476</v>
      </c>
      <c r="E11" s="168">
        <f>E12+E14</f>
        <v>-1149030</v>
      </c>
    </row>
    <row r="12" spans="1:5" s="35" customFormat="1" ht="21" customHeight="1">
      <c r="A12" s="49"/>
      <c r="B12" s="50" t="s">
        <v>89</v>
      </c>
      <c r="C12" s="50"/>
      <c r="D12" s="168">
        <v>-1229200</v>
      </c>
      <c r="E12" s="168">
        <v>-984600</v>
      </c>
    </row>
    <row r="13" spans="1:5" s="35" customFormat="1" ht="21" customHeight="1">
      <c r="A13" s="49"/>
      <c r="B13" s="50" t="s">
        <v>90</v>
      </c>
      <c r="C13" s="50"/>
      <c r="D13" s="169">
        <v>0</v>
      </c>
      <c r="E13" s="170">
        <v>0</v>
      </c>
    </row>
    <row r="14" spans="1:5" s="72" customFormat="1" ht="33.75" customHeight="1">
      <c r="A14" s="70"/>
      <c r="B14" s="71" t="s">
        <v>107</v>
      </c>
      <c r="C14" s="71"/>
      <c r="D14" s="171">
        <v>-205276</v>
      </c>
      <c r="E14" s="171">
        <v>-164430</v>
      </c>
    </row>
    <row r="15" spans="1:5" s="35" customFormat="1" ht="21" customHeight="1">
      <c r="A15" s="49">
        <v>6</v>
      </c>
      <c r="B15" s="57" t="s">
        <v>189</v>
      </c>
      <c r="C15" s="50"/>
      <c r="D15" s="168">
        <v>-375065</v>
      </c>
      <c r="E15" s="170">
        <v>-444465</v>
      </c>
    </row>
    <row r="16" spans="1:7" s="35" customFormat="1" ht="21" customHeight="1">
      <c r="A16" s="49">
        <v>7</v>
      </c>
      <c r="B16" s="50" t="s">
        <v>91</v>
      </c>
      <c r="C16" s="50"/>
      <c r="D16" s="168">
        <v>-2285079.4</v>
      </c>
      <c r="E16" s="168">
        <v>-2803729</v>
      </c>
      <c r="G16" s="60"/>
    </row>
    <row r="17" spans="1:5" s="35" customFormat="1" ht="21" customHeight="1">
      <c r="A17" s="49">
        <v>8</v>
      </c>
      <c r="B17" s="50" t="s">
        <v>92</v>
      </c>
      <c r="C17" s="50"/>
      <c r="D17" s="172">
        <f>D10+D11+D16</f>
        <v>-17075428.4</v>
      </c>
      <c r="E17" s="170">
        <f>+E16+E15+E11+E10</f>
        <v>-17191652</v>
      </c>
    </row>
    <row r="18" spans="1:7" s="75" customFormat="1" ht="34.5" customHeight="1">
      <c r="A18" s="73">
        <v>9</v>
      </c>
      <c r="B18" s="74" t="s">
        <v>93</v>
      </c>
      <c r="C18" s="74"/>
      <c r="D18" s="211">
        <f>D6+D17</f>
        <v>2004389.6000000015</v>
      </c>
      <c r="E18" s="212">
        <f>E9+E17</f>
        <v>2121314</v>
      </c>
      <c r="G18" s="76"/>
    </row>
    <row r="19" spans="1:5" s="72" customFormat="1" ht="18" customHeight="1">
      <c r="A19" s="70">
        <v>10</v>
      </c>
      <c r="B19" s="71" t="s">
        <v>94</v>
      </c>
      <c r="C19" s="71"/>
      <c r="D19" s="166"/>
      <c r="E19" s="167"/>
    </row>
    <row r="20" spans="1:5" s="72" customFormat="1" ht="22.5" customHeight="1">
      <c r="A20" s="70">
        <v>11</v>
      </c>
      <c r="B20" s="71" t="s">
        <v>95</v>
      </c>
      <c r="C20" s="71"/>
      <c r="D20" s="166">
        <v>0</v>
      </c>
      <c r="E20" s="167">
        <v>0</v>
      </c>
    </row>
    <row r="21" spans="1:5" s="35" customFormat="1" ht="21" customHeight="1">
      <c r="A21" s="49">
        <v>12</v>
      </c>
      <c r="B21" s="50" t="s">
        <v>96</v>
      </c>
      <c r="C21" s="50"/>
      <c r="D21" s="169">
        <v>0</v>
      </c>
      <c r="E21" s="170">
        <v>0</v>
      </c>
    </row>
    <row r="22" spans="1:5" s="35" customFormat="1" ht="31.5" customHeight="1">
      <c r="A22" s="49">
        <v>12.1</v>
      </c>
      <c r="B22" s="94" t="s">
        <v>183</v>
      </c>
      <c r="C22" s="50"/>
      <c r="D22" s="169"/>
      <c r="E22" s="170"/>
    </row>
    <row r="23" spans="1:5" s="35" customFormat="1" ht="21" customHeight="1">
      <c r="A23" s="49">
        <v>12.2</v>
      </c>
      <c r="B23" s="50" t="s">
        <v>97</v>
      </c>
      <c r="C23" s="50"/>
      <c r="D23" s="169">
        <v>0</v>
      </c>
      <c r="E23" s="170">
        <v>0</v>
      </c>
    </row>
    <row r="24" spans="1:5" s="35" customFormat="1" ht="21" customHeight="1">
      <c r="A24" s="49">
        <v>12.3</v>
      </c>
      <c r="B24" s="50" t="s">
        <v>98</v>
      </c>
      <c r="C24" s="50"/>
      <c r="D24" s="168"/>
      <c r="E24" s="170"/>
    </row>
    <row r="25" spans="1:5" s="35" customFormat="1" ht="21" customHeight="1">
      <c r="A25" s="49">
        <v>12.4</v>
      </c>
      <c r="B25" s="57" t="s">
        <v>207</v>
      </c>
      <c r="C25" s="50"/>
      <c r="D25" s="213"/>
      <c r="E25" s="170">
        <v>1611</v>
      </c>
    </row>
    <row r="26" spans="1:7" s="75" customFormat="1" ht="32.25" customHeight="1">
      <c r="A26" s="73">
        <v>13</v>
      </c>
      <c r="B26" s="74" t="s">
        <v>99</v>
      </c>
      <c r="C26" s="74"/>
      <c r="D26" s="211">
        <f>SUM(D19:D25)</f>
        <v>0</v>
      </c>
      <c r="E26" s="212">
        <f>E20</f>
        <v>0</v>
      </c>
      <c r="G26" s="76"/>
    </row>
    <row r="27" spans="1:8" s="38" customFormat="1" ht="21" customHeight="1">
      <c r="A27" s="45">
        <v>14</v>
      </c>
      <c r="B27" s="46" t="s">
        <v>100</v>
      </c>
      <c r="C27" s="46"/>
      <c r="D27" s="214">
        <f>D18+D26</f>
        <v>2004389.6000000015</v>
      </c>
      <c r="E27" s="210">
        <f>SUM(E18:E26)</f>
        <v>2122925</v>
      </c>
      <c r="G27" s="77"/>
      <c r="H27" s="77"/>
    </row>
    <row r="28" spans="1:7" s="35" customFormat="1" ht="21" customHeight="1">
      <c r="A28" s="49">
        <v>15</v>
      </c>
      <c r="B28" s="50" t="s">
        <v>101</v>
      </c>
      <c r="C28" s="50"/>
      <c r="D28" s="172">
        <v>200439</v>
      </c>
      <c r="E28" s="172">
        <v>212292</v>
      </c>
      <c r="F28" s="64"/>
      <c r="G28" s="64"/>
    </row>
    <row r="29" spans="1:7" s="38" customFormat="1" ht="21" customHeight="1">
      <c r="A29" s="45">
        <v>16</v>
      </c>
      <c r="B29" s="46" t="s">
        <v>102</v>
      </c>
      <c r="C29" s="46"/>
      <c r="D29" s="214">
        <f>D27-D28</f>
        <v>1803950.6000000015</v>
      </c>
      <c r="E29" s="214">
        <v>1910632</v>
      </c>
      <c r="F29" s="77"/>
      <c r="G29" s="77"/>
    </row>
    <row r="30" spans="1:5" s="35" customFormat="1" ht="18" customHeight="1" thickBot="1">
      <c r="A30" s="78"/>
      <c r="B30" s="79"/>
      <c r="C30" s="79"/>
      <c r="D30" s="215"/>
      <c r="E30" s="216"/>
    </row>
    <row r="31" spans="2:5" s="35" customFormat="1" ht="13.5" thickTop="1">
      <c r="B31" s="164" t="s">
        <v>100</v>
      </c>
      <c r="D31" s="217">
        <v>2004390</v>
      </c>
      <c r="E31" s="217">
        <v>2122925</v>
      </c>
    </row>
    <row r="32" spans="2:5" s="35" customFormat="1" ht="12.75">
      <c r="B32" s="164" t="s">
        <v>260</v>
      </c>
      <c r="D32" s="217">
        <v>0</v>
      </c>
      <c r="E32" s="217">
        <v>0</v>
      </c>
    </row>
    <row r="33" spans="2:5" s="35" customFormat="1" ht="12.75">
      <c r="B33" s="164" t="s">
        <v>261</v>
      </c>
      <c r="D33" s="217">
        <f>D31+D32</f>
        <v>2004390</v>
      </c>
      <c r="E33" s="217">
        <f>E31+E32</f>
        <v>2122925</v>
      </c>
    </row>
    <row r="34" spans="2:5" s="35" customFormat="1" ht="12.75">
      <c r="B34" s="164" t="s">
        <v>262</v>
      </c>
      <c r="D34" s="218">
        <f>D33*10%</f>
        <v>200439</v>
      </c>
      <c r="E34" s="218">
        <f>E33*10%</f>
        <v>212292.5</v>
      </c>
    </row>
    <row r="35" spans="2:5" s="35" customFormat="1" ht="12.75">
      <c r="B35" s="164" t="s">
        <v>263</v>
      </c>
      <c r="D35" s="218">
        <f>D33-D34</f>
        <v>1803951</v>
      </c>
      <c r="E35" s="218">
        <f>E33-E34</f>
        <v>1910632.5</v>
      </c>
    </row>
    <row r="36" s="35" customFormat="1" ht="12.75"/>
    <row r="37" s="35" customFormat="1" ht="12.75"/>
    <row r="38" s="35" customFormat="1" ht="12.75"/>
    <row r="39" s="35" customFormat="1" ht="12.75"/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  <row r="55" s="35" customFormat="1" ht="12.75"/>
    <row r="56" s="35" customFormat="1" ht="12.75"/>
    <row r="57" s="35" customFormat="1" ht="12.75"/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="35" customFormat="1" ht="12.75"/>
  </sheetData>
  <sheetProtection/>
  <printOptions/>
  <pageMargins left="0.5" right="0.48" top="0.53" bottom="0.53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25">
      <selection activeCell="A1" sqref="A1:D39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21.140625" style="0" customWidth="1"/>
    <col min="4" max="4" width="19.00390625" style="0" customWidth="1"/>
    <col min="6" max="6" width="8.28125" style="0" customWidth="1"/>
    <col min="7" max="7" width="12.57421875" style="0" customWidth="1"/>
    <col min="8" max="8" width="10.8515625" style="0" customWidth="1"/>
    <col min="9" max="9" width="11.421875" style="0" customWidth="1"/>
    <col min="11" max="11" width="10.28125" style="0" customWidth="1"/>
    <col min="12" max="12" width="11.28125" style="0" customWidth="1"/>
  </cols>
  <sheetData>
    <row r="1" spans="1:7" s="38" customFormat="1" ht="12.75">
      <c r="A1" s="67"/>
      <c r="F1" s="37"/>
      <c r="G1" s="37"/>
    </row>
    <row r="2" s="38" customFormat="1" ht="12.75">
      <c r="B2" s="38" t="s">
        <v>109</v>
      </c>
    </row>
    <row r="3" spans="2:4" s="38" customFormat="1" ht="12.75">
      <c r="B3" s="38" t="s">
        <v>319</v>
      </c>
      <c r="D3" s="38" t="s">
        <v>108</v>
      </c>
    </row>
    <row r="4" spans="4:5" s="35" customFormat="1" ht="18.75" customHeight="1" thickBot="1">
      <c r="D4" s="80" t="s">
        <v>110</v>
      </c>
      <c r="E4" s="80"/>
    </row>
    <row r="5" spans="1:4" s="35" customFormat="1" ht="18.75" customHeight="1" thickTop="1">
      <c r="A5" s="81"/>
      <c r="B5" s="82"/>
      <c r="C5" s="41">
        <v>2011</v>
      </c>
      <c r="D5" s="69">
        <v>2010</v>
      </c>
    </row>
    <row r="6" spans="1:4" s="35" customFormat="1" ht="18.75" customHeight="1">
      <c r="A6" s="83"/>
      <c r="B6" s="102" t="s">
        <v>111</v>
      </c>
      <c r="C6" s="84"/>
      <c r="D6" s="85"/>
    </row>
    <row r="7" spans="1:4" s="35" customFormat="1" ht="18.75" customHeight="1">
      <c r="A7" s="83"/>
      <c r="B7" s="50" t="s">
        <v>112</v>
      </c>
      <c r="C7" s="51">
        <f>+'Te ardhura+shpenzime'!D27</f>
        <v>2004389.6000000015</v>
      </c>
      <c r="D7" s="86">
        <v>-851845</v>
      </c>
    </row>
    <row r="8" spans="1:4" s="35" customFormat="1" ht="18.75" customHeight="1">
      <c r="A8" s="83"/>
      <c r="B8" s="50" t="s">
        <v>113</v>
      </c>
      <c r="C8" s="51"/>
      <c r="D8" s="52"/>
    </row>
    <row r="9" spans="1:4" s="91" customFormat="1" ht="18.75" customHeight="1">
      <c r="A9" s="87"/>
      <c r="B9" s="88" t="s">
        <v>114</v>
      </c>
      <c r="C9" s="89">
        <f>-'Te ardhura+shpenzime'!D15</f>
        <v>375065</v>
      </c>
      <c r="D9" s="90">
        <v>0</v>
      </c>
    </row>
    <row r="10" spans="1:4" s="60" customFormat="1" ht="18.75" customHeight="1">
      <c r="A10" s="92"/>
      <c r="B10" s="93" t="s">
        <v>115</v>
      </c>
      <c r="C10" s="58"/>
      <c r="D10" s="59"/>
    </row>
    <row r="11" spans="1:4" s="60" customFormat="1" ht="18.75" customHeight="1">
      <c r="A11" s="92"/>
      <c r="B11" s="93" t="s">
        <v>141</v>
      </c>
      <c r="C11" s="58"/>
      <c r="D11" s="59"/>
    </row>
    <row r="12" spans="1:4" s="60" customFormat="1" ht="18.75" customHeight="1">
      <c r="A12" s="92"/>
      <c r="B12" s="93" t="s">
        <v>116</v>
      </c>
      <c r="C12" s="58"/>
      <c r="D12" s="59"/>
    </row>
    <row r="13" spans="1:4" s="60" customFormat="1" ht="18.75" customHeight="1">
      <c r="A13" s="92"/>
      <c r="B13" s="93" t="s">
        <v>117</v>
      </c>
      <c r="C13" s="58">
        <f>+'AKTIVI PASIV  09 '!E29-'AKTIVI PASIV  09 '!D29</f>
        <v>0</v>
      </c>
      <c r="D13" s="59">
        <v>0</v>
      </c>
    </row>
    <row r="14" spans="1:4" s="91" customFormat="1" ht="29.25" customHeight="1">
      <c r="A14" s="87"/>
      <c r="B14" s="94" t="s">
        <v>118</v>
      </c>
      <c r="C14" s="89">
        <f>+'AKTIVI PASIV  09 '!E18-'AKTIVI PASIV  09 '!D18</f>
        <v>-9047475</v>
      </c>
      <c r="D14" s="90">
        <v>1691922.3</v>
      </c>
    </row>
    <row r="15" spans="1:4" s="60" customFormat="1" ht="21" customHeight="1">
      <c r="A15" s="92"/>
      <c r="B15" s="57" t="s">
        <v>119</v>
      </c>
      <c r="C15" s="89">
        <f>+'AKTIVI PASIV  09 '!E26-'AKTIVI PASIV  09 '!D26</f>
        <v>-99110</v>
      </c>
      <c r="D15" s="59">
        <v>-12886052</v>
      </c>
    </row>
    <row r="16" spans="1:7" s="60" customFormat="1" ht="20.25" customHeight="1">
      <c r="A16" s="92"/>
      <c r="B16" s="57" t="s">
        <v>120</v>
      </c>
      <c r="C16" s="58">
        <f>+'AKTIVI PASIV  09 '!I33-'AKTIVI PASIV  09 '!J33</f>
        <v>4594338</v>
      </c>
      <c r="D16" s="111">
        <v>11587656</v>
      </c>
      <c r="G16" s="95"/>
    </row>
    <row r="17" spans="1:4" s="60" customFormat="1" ht="18.75" customHeight="1">
      <c r="A17" s="92"/>
      <c r="B17" s="46" t="s">
        <v>121</v>
      </c>
      <c r="C17" s="47">
        <f>SUM(C7:C16)</f>
        <v>-2172792.3999999985</v>
      </c>
      <c r="D17" s="48">
        <v>-458318.69999999925</v>
      </c>
    </row>
    <row r="18" spans="1:4" s="60" customFormat="1" ht="18.75" customHeight="1">
      <c r="A18" s="92"/>
      <c r="B18" s="57" t="s">
        <v>122</v>
      </c>
      <c r="C18" s="58"/>
      <c r="D18" s="59"/>
    </row>
    <row r="19" spans="1:4" s="60" customFormat="1" ht="18.75" customHeight="1">
      <c r="A19" s="92"/>
      <c r="B19" s="57" t="s">
        <v>123</v>
      </c>
      <c r="C19" s="58">
        <f>-'Te ardhura+shpenzime'!D28</f>
        <v>-200439</v>
      </c>
      <c r="D19" s="59">
        <v>-18360</v>
      </c>
    </row>
    <row r="20" spans="1:4" s="99" customFormat="1" ht="18.75" customHeight="1">
      <c r="A20" s="96"/>
      <c r="B20" s="105" t="s">
        <v>137</v>
      </c>
      <c r="C20" s="97">
        <f>SUM(C18:C19)</f>
        <v>-200439</v>
      </c>
      <c r="D20" s="98">
        <v>-18360</v>
      </c>
    </row>
    <row r="21" spans="1:4" s="60" customFormat="1" ht="18.75" customHeight="1">
      <c r="A21" s="92"/>
      <c r="B21" s="57"/>
      <c r="C21" s="47"/>
      <c r="D21" s="48"/>
    </row>
    <row r="22" spans="1:7" s="60" customFormat="1" ht="18.75" customHeight="1">
      <c r="A22" s="92"/>
      <c r="B22" s="46" t="s">
        <v>124</v>
      </c>
      <c r="C22" s="58"/>
      <c r="D22" s="59"/>
      <c r="G22" s="95"/>
    </row>
    <row r="23" spans="1:4" s="60" customFormat="1" ht="18.75" customHeight="1">
      <c r="A23" s="92"/>
      <c r="B23" s="57" t="s">
        <v>125</v>
      </c>
      <c r="C23" s="58"/>
      <c r="D23" s="59"/>
    </row>
    <row r="24" spans="1:4" s="60" customFormat="1" ht="18.75" customHeight="1">
      <c r="A24" s="92"/>
      <c r="B24" s="57" t="s">
        <v>126</v>
      </c>
      <c r="C24" s="58">
        <f>-'AKTIVI PASIV  09 '!D43+'AKTIVI PASIV  09 '!E43+'Te ardhura+shpenzime'!D15</f>
        <v>-499071</v>
      </c>
      <c r="D24" s="59">
        <v>-493180</v>
      </c>
    </row>
    <row r="25" spans="1:4" s="60" customFormat="1" ht="18.75" customHeight="1">
      <c r="A25" s="92"/>
      <c r="B25" s="57" t="s">
        <v>127</v>
      </c>
      <c r="C25" s="58"/>
      <c r="D25" s="59"/>
    </row>
    <row r="26" spans="1:4" s="60" customFormat="1" ht="18.75" customHeight="1">
      <c r="A26" s="92"/>
      <c r="B26" s="57" t="s">
        <v>128</v>
      </c>
      <c r="C26" s="58"/>
      <c r="D26" s="59"/>
    </row>
    <row r="27" spans="1:4" s="60" customFormat="1" ht="18.75" customHeight="1">
      <c r="A27" s="92"/>
      <c r="B27" s="57" t="s">
        <v>129</v>
      </c>
      <c r="C27" s="58"/>
      <c r="D27" s="59"/>
    </row>
    <row r="28" spans="1:4" s="99" customFormat="1" ht="18.75" customHeight="1">
      <c r="A28" s="96"/>
      <c r="B28" s="105" t="s">
        <v>136</v>
      </c>
      <c r="C28" s="58">
        <f>SUM(C23:C27)</f>
        <v>-499071</v>
      </c>
      <c r="D28" s="59">
        <v>-493180</v>
      </c>
    </row>
    <row r="29" spans="1:4" s="60" customFormat="1" ht="18.75" customHeight="1">
      <c r="A29" s="92"/>
      <c r="B29" s="53"/>
      <c r="C29" s="47"/>
      <c r="D29" s="48"/>
    </row>
    <row r="30" spans="1:4" s="60" customFormat="1" ht="18.75" customHeight="1">
      <c r="A30" s="92"/>
      <c r="B30" s="46" t="s">
        <v>130</v>
      </c>
      <c r="C30" s="58"/>
      <c r="D30" s="59"/>
    </row>
    <row r="31" spans="1:4" s="60" customFormat="1" ht="18.75" customHeight="1">
      <c r="A31" s="92"/>
      <c r="B31" s="57" t="s">
        <v>131</v>
      </c>
      <c r="C31" s="58"/>
      <c r="D31" s="59"/>
    </row>
    <row r="32" spans="1:7" s="60" customFormat="1" ht="18.75" customHeight="1">
      <c r="A32" s="92"/>
      <c r="B32" s="57" t="s">
        <v>132</v>
      </c>
      <c r="C32" s="58"/>
      <c r="D32" s="59"/>
      <c r="G32" s="95"/>
    </row>
    <row r="33" spans="1:4" s="60" customFormat="1" ht="18.75" customHeight="1">
      <c r="A33" s="92"/>
      <c r="B33" s="57" t="s">
        <v>133</v>
      </c>
      <c r="C33" s="58"/>
      <c r="D33" s="59"/>
    </row>
    <row r="34" spans="1:4" s="60" customFormat="1" ht="18.75" customHeight="1">
      <c r="A34" s="92"/>
      <c r="B34" s="57" t="s">
        <v>134</v>
      </c>
      <c r="C34" s="58"/>
      <c r="D34" s="59"/>
    </row>
    <row r="35" spans="1:4" s="60" customFormat="1" ht="18.75" customHeight="1">
      <c r="A35" s="92"/>
      <c r="B35" s="105" t="s">
        <v>135</v>
      </c>
      <c r="C35" s="58">
        <f>SUM(C31:C34)</f>
        <v>0</v>
      </c>
      <c r="D35" s="59">
        <v>0</v>
      </c>
    </row>
    <row r="36" spans="1:7" s="60" customFormat="1" ht="18.75" customHeight="1">
      <c r="A36" s="92"/>
      <c r="B36" s="57"/>
      <c r="C36" s="103">
        <f>+C35+C28+C20+C17</f>
        <v>-2872302.3999999985</v>
      </c>
      <c r="D36" s="104">
        <v>-969858.6999999993</v>
      </c>
      <c r="G36" s="95"/>
    </row>
    <row r="37" spans="1:7" s="60" customFormat="1" ht="18.75" customHeight="1">
      <c r="A37" s="92"/>
      <c r="B37" s="46" t="s">
        <v>138</v>
      </c>
      <c r="C37" s="58">
        <f>SUM(C39-C38)</f>
        <v>1152152</v>
      </c>
      <c r="D37" s="59">
        <v>65586.4</v>
      </c>
      <c r="G37" s="95"/>
    </row>
    <row r="38" spans="1:7" s="60" customFormat="1" ht="18.75" customHeight="1">
      <c r="A38" s="92"/>
      <c r="B38" s="46" t="s">
        <v>139</v>
      </c>
      <c r="C38" s="47">
        <f>+D39</f>
        <v>234986</v>
      </c>
      <c r="D38" s="48">
        <v>169399.6</v>
      </c>
      <c r="F38" s="95"/>
      <c r="G38" s="95"/>
    </row>
    <row r="39" spans="1:7" s="60" customFormat="1" ht="18.75" customHeight="1">
      <c r="A39" s="92"/>
      <c r="B39" s="46" t="s">
        <v>140</v>
      </c>
      <c r="C39" s="47">
        <f>+'AKTIVI PASIV  09 '!D7+'AKTIVI PASIV  09 '!D8</f>
        <v>1387138</v>
      </c>
      <c r="D39" s="48">
        <v>234986</v>
      </c>
      <c r="F39" s="244"/>
      <c r="G39" s="244"/>
    </row>
    <row r="40" spans="1:7" s="35" customFormat="1" ht="18.75" customHeight="1" thickBot="1">
      <c r="A40" s="100"/>
      <c r="B40" s="79"/>
      <c r="C40" s="79"/>
      <c r="D40" s="101"/>
      <c r="G40" s="64"/>
    </row>
    <row r="41" s="35" customFormat="1" ht="13.5" thickTop="1">
      <c r="G41" s="64"/>
    </row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  <row r="55" s="35" customFormat="1" ht="12.75"/>
    <row r="56" s="35" customFormat="1" ht="12.75"/>
    <row r="57" s="35" customFormat="1" ht="12.75"/>
  </sheetData>
  <sheetProtection/>
  <mergeCells count="1">
    <mergeCell ref="F39:G39"/>
  </mergeCells>
  <printOptions/>
  <pageMargins left="0.28" right="0.31" top="0.47" bottom="0.28" header="0.39" footer="0.3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">
      <selection activeCell="A1" sqref="A1:H36"/>
    </sheetView>
  </sheetViews>
  <sheetFormatPr defaultColWidth="10.28125" defaultRowHeight="12.75"/>
  <cols>
    <col min="1" max="1" width="3.421875" style="200" customWidth="1"/>
    <col min="2" max="2" width="36.28125" style="200" customWidth="1"/>
    <col min="3" max="3" width="18.140625" style="200" customWidth="1"/>
    <col min="4" max="4" width="16.28125" style="200" customWidth="1"/>
    <col min="5" max="5" width="15.421875" style="200" customWidth="1"/>
    <col min="6" max="6" width="17.7109375" style="200" customWidth="1"/>
    <col min="7" max="7" width="22.57421875" style="200" customWidth="1"/>
    <col min="8" max="8" width="13.7109375" style="200" customWidth="1"/>
    <col min="9" max="16384" width="10.28125" style="200" customWidth="1"/>
  </cols>
  <sheetData>
    <row r="2" spans="1:8" ht="18.75">
      <c r="A2" s="245" t="s">
        <v>289</v>
      </c>
      <c r="B2" s="245"/>
      <c r="C2" s="245"/>
      <c r="D2" s="245"/>
      <c r="E2" s="245"/>
      <c r="F2" s="245"/>
      <c r="G2" s="245"/>
      <c r="H2" s="245"/>
    </row>
    <row r="3" spans="1:8" ht="18.75">
      <c r="A3" s="199"/>
      <c r="B3" s="201"/>
      <c r="C3" s="199"/>
      <c r="D3" s="199"/>
      <c r="E3" s="199"/>
      <c r="F3" s="199"/>
      <c r="G3" s="199"/>
      <c r="H3" s="199"/>
    </row>
    <row r="4" ht="15">
      <c r="A4" s="202"/>
    </row>
    <row r="5" ht="15">
      <c r="A5" s="202"/>
    </row>
    <row r="6" spans="1:8" ht="60.75" customHeight="1">
      <c r="A6" s="203" t="s">
        <v>264</v>
      </c>
      <c r="B6" s="203" t="s">
        <v>265</v>
      </c>
      <c r="C6" s="203" t="s">
        <v>266</v>
      </c>
      <c r="D6" s="203" t="s">
        <v>267</v>
      </c>
      <c r="E6" s="203" t="s">
        <v>268</v>
      </c>
      <c r="F6" s="203" t="s">
        <v>313</v>
      </c>
      <c r="G6" s="203" t="s">
        <v>269</v>
      </c>
      <c r="H6" s="203" t="s">
        <v>270</v>
      </c>
    </row>
    <row r="7" spans="1:8" ht="19.5" customHeight="1">
      <c r="A7" s="203" t="s">
        <v>314</v>
      </c>
      <c r="B7" s="204" t="s">
        <v>315</v>
      </c>
      <c r="C7" s="205">
        <v>100000</v>
      </c>
      <c r="D7" s="205"/>
      <c r="E7" s="205"/>
      <c r="F7" s="205">
        <v>0</v>
      </c>
      <c r="G7" s="205">
        <v>558424</v>
      </c>
      <c r="H7" s="205">
        <f>SUM(C7:G7)</f>
        <v>658424</v>
      </c>
    </row>
    <row r="8" spans="1:8" ht="19.5" customHeight="1">
      <c r="A8" s="203" t="s">
        <v>271</v>
      </c>
      <c r="B8" s="206" t="s">
        <v>104</v>
      </c>
      <c r="C8" s="207">
        <v>0</v>
      </c>
      <c r="D8" s="207"/>
      <c r="E8" s="207"/>
      <c r="F8" s="207">
        <v>0</v>
      </c>
      <c r="G8" s="207">
        <v>0</v>
      </c>
      <c r="H8" s="205">
        <f>SUM(C8:G8)</f>
        <v>0</v>
      </c>
    </row>
    <row r="9" spans="1:8" ht="19.5" customHeight="1">
      <c r="A9" s="203" t="s">
        <v>272</v>
      </c>
      <c r="B9" s="204" t="s">
        <v>105</v>
      </c>
      <c r="C9" s="205">
        <v>100000</v>
      </c>
      <c r="D9" s="205">
        <f>SUM(D10:D13)</f>
        <v>0</v>
      </c>
      <c r="E9" s="205">
        <f>SUM(E10:E13)</f>
        <v>0</v>
      </c>
      <c r="F9" s="205">
        <v>0</v>
      </c>
      <c r="G9" s="205">
        <v>558424</v>
      </c>
      <c r="H9" s="205">
        <f>SUM(C9:G9)</f>
        <v>658424</v>
      </c>
    </row>
    <row r="10" spans="1:8" ht="19.5" customHeight="1">
      <c r="A10" s="203">
        <v>1</v>
      </c>
      <c r="B10" s="206" t="s">
        <v>275</v>
      </c>
      <c r="C10" s="207">
        <v>0</v>
      </c>
      <c r="D10" s="207"/>
      <c r="E10" s="207"/>
      <c r="F10" s="207">
        <v>0</v>
      </c>
      <c r="G10" s="207">
        <v>922478</v>
      </c>
      <c r="H10" s="205">
        <f>SUM(G10+F10+C10)</f>
        <v>922478</v>
      </c>
    </row>
    <row r="11" spans="1:8" ht="19.5" customHeight="1">
      <c r="A11" s="203">
        <v>2</v>
      </c>
      <c r="B11" s="206" t="s">
        <v>134</v>
      </c>
      <c r="C11" s="207"/>
      <c r="D11" s="207"/>
      <c r="E11" s="207"/>
      <c r="F11" s="207"/>
      <c r="G11" s="207">
        <v>0</v>
      </c>
      <c r="H11" s="205">
        <f>SUM(C11:G11)</f>
        <v>0</v>
      </c>
    </row>
    <row r="12" spans="1:8" ht="19.5" customHeight="1">
      <c r="A12" s="203">
        <v>3</v>
      </c>
      <c r="B12" s="206" t="s">
        <v>273</v>
      </c>
      <c r="C12" s="207">
        <v>0</v>
      </c>
      <c r="D12" s="207"/>
      <c r="E12" s="207"/>
      <c r="F12" s="207">
        <v>0</v>
      </c>
      <c r="G12" s="207">
        <v>0</v>
      </c>
      <c r="H12" s="205">
        <f>SUM(C12:G12)</f>
        <v>0</v>
      </c>
    </row>
    <row r="13" spans="1:8" ht="19.5" customHeight="1">
      <c r="A13" s="203">
        <v>4</v>
      </c>
      <c r="B13" s="208" t="s">
        <v>316</v>
      </c>
      <c r="C13" s="207"/>
      <c r="D13" s="207"/>
      <c r="E13" s="207"/>
      <c r="F13" s="207"/>
      <c r="G13" s="207">
        <v>0</v>
      </c>
      <c r="H13" s="205">
        <f>SUM(C13:G13)</f>
        <v>0</v>
      </c>
    </row>
    <row r="14" spans="1:8" ht="19.5" customHeight="1">
      <c r="A14" s="203" t="s">
        <v>274</v>
      </c>
      <c r="B14" s="204" t="s">
        <v>317</v>
      </c>
      <c r="C14" s="205">
        <v>100000</v>
      </c>
      <c r="D14" s="205">
        <f>SUM(D10:D13)</f>
        <v>0</v>
      </c>
      <c r="E14" s="205">
        <f>SUM(E10:E13)</f>
        <v>0</v>
      </c>
      <c r="F14" s="205">
        <f>SUM(F9+F12)</f>
        <v>0</v>
      </c>
      <c r="G14" s="205">
        <f>SUM(G9:G13)</f>
        <v>1480902</v>
      </c>
      <c r="H14" s="205">
        <f>SUM(C14:G14)</f>
        <v>1580902</v>
      </c>
    </row>
    <row r="15" spans="1:8" ht="19.5" customHeight="1">
      <c r="A15" s="203">
        <v>1</v>
      </c>
      <c r="B15" s="206" t="s">
        <v>275</v>
      </c>
      <c r="C15" s="207"/>
      <c r="D15" s="207"/>
      <c r="E15" s="207"/>
      <c r="F15" s="207"/>
      <c r="G15" s="207">
        <v>521921</v>
      </c>
      <c r="H15" s="205">
        <f>SUM(G15)</f>
        <v>521921</v>
      </c>
    </row>
    <row r="16" spans="1:8" ht="19.5" customHeight="1">
      <c r="A16" s="203">
        <v>2</v>
      </c>
      <c r="B16" s="206" t="s">
        <v>134</v>
      </c>
      <c r="C16" s="207"/>
      <c r="D16" s="207"/>
      <c r="E16" s="207"/>
      <c r="F16" s="207"/>
      <c r="G16" s="207">
        <v>0</v>
      </c>
      <c r="H16" s="205">
        <f>SUM(G16)</f>
        <v>0</v>
      </c>
    </row>
    <row r="17" spans="1:8" ht="19.5" customHeight="1">
      <c r="A17" s="203">
        <v>3</v>
      </c>
      <c r="B17" s="208" t="s">
        <v>147</v>
      </c>
      <c r="C17" s="207">
        <v>0</v>
      </c>
      <c r="D17" s="207"/>
      <c r="E17" s="207"/>
      <c r="F17" s="207">
        <v>0</v>
      </c>
      <c r="G17" s="207">
        <v>0</v>
      </c>
      <c r="H17" s="205">
        <f>SUM(C17:G17)</f>
        <v>0</v>
      </c>
    </row>
    <row r="18" spans="1:8" ht="19.5" customHeight="1">
      <c r="A18" s="203">
        <v>4</v>
      </c>
      <c r="B18" s="208" t="s">
        <v>148</v>
      </c>
      <c r="C18" s="207"/>
      <c r="D18" s="207"/>
      <c r="E18" s="207"/>
      <c r="F18" s="207"/>
      <c r="G18" s="207"/>
      <c r="H18" s="205">
        <f>SUM(C18:G18)</f>
        <v>0</v>
      </c>
    </row>
    <row r="19" spans="1:8" ht="19.5" customHeight="1">
      <c r="A19" s="203" t="s">
        <v>276</v>
      </c>
      <c r="B19" s="204" t="s">
        <v>106</v>
      </c>
      <c r="C19" s="205">
        <v>100000</v>
      </c>
      <c r="D19" s="205">
        <f>SUM(D14:D18)</f>
        <v>0</v>
      </c>
      <c r="E19" s="205">
        <f>SUM(E14:E18)</f>
        <v>0</v>
      </c>
      <c r="F19" s="205">
        <f>SUM(F14:F18)</f>
        <v>0</v>
      </c>
      <c r="G19" s="205">
        <v>2044351</v>
      </c>
      <c r="H19" s="205">
        <f>SUM(H14:H18)</f>
        <v>2102823</v>
      </c>
    </row>
    <row r="20" spans="1:8" ht="19.5" customHeight="1">
      <c r="A20" s="203">
        <v>1</v>
      </c>
      <c r="B20" s="206" t="s">
        <v>275</v>
      </c>
      <c r="C20" s="207"/>
      <c r="D20" s="207"/>
      <c r="E20" s="207"/>
      <c r="F20" s="207"/>
      <c r="G20" s="207">
        <v>861735</v>
      </c>
      <c r="H20" s="205">
        <f>SUM(G20)</f>
        <v>861735</v>
      </c>
    </row>
    <row r="21" spans="1:8" ht="19.5" customHeight="1">
      <c r="A21" s="203">
        <v>2</v>
      </c>
      <c r="B21" s="206" t="s">
        <v>134</v>
      </c>
      <c r="C21" s="207"/>
      <c r="D21" s="207"/>
      <c r="E21" s="207"/>
      <c r="F21" s="207"/>
      <c r="G21" s="207">
        <v>0</v>
      </c>
      <c r="H21" s="205">
        <f>SUM(G21)</f>
        <v>0</v>
      </c>
    </row>
    <row r="22" spans="1:8" ht="19.5" customHeight="1">
      <c r="A22" s="203">
        <v>3</v>
      </c>
      <c r="B22" s="208" t="s">
        <v>147</v>
      </c>
      <c r="C22" s="207">
        <v>0</v>
      </c>
      <c r="D22" s="207"/>
      <c r="E22" s="207"/>
      <c r="F22" s="207">
        <v>0</v>
      </c>
      <c r="G22" s="207">
        <v>0</v>
      </c>
      <c r="H22" s="205">
        <f>SUM(C22:G22)</f>
        <v>0</v>
      </c>
    </row>
    <row r="23" spans="1:8" ht="19.5" customHeight="1">
      <c r="A23" s="203">
        <v>4</v>
      </c>
      <c r="B23" s="208" t="s">
        <v>148</v>
      </c>
      <c r="C23" s="207"/>
      <c r="D23" s="207"/>
      <c r="E23" s="207"/>
      <c r="F23" s="207"/>
      <c r="G23" s="207"/>
      <c r="H23" s="205">
        <f>SUM(C23:G23)</f>
        <v>0</v>
      </c>
    </row>
    <row r="24" spans="1:8" ht="19.5" customHeight="1">
      <c r="A24" s="203" t="s">
        <v>276</v>
      </c>
      <c r="B24" s="204" t="s">
        <v>171</v>
      </c>
      <c r="C24" s="205">
        <v>100000</v>
      </c>
      <c r="D24" s="205">
        <f>SUM(D19:D23)</f>
        <v>0</v>
      </c>
      <c r="E24" s="205">
        <f>SUM(E19:E23)</f>
        <v>0</v>
      </c>
      <c r="F24" s="205">
        <f>SUM(F19:F23)</f>
        <v>0</v>
      </c>
      <c r="G24" s="205">
        <f>SUM(G19:G23)</f>
        <v>2906086</v>
      </c>
      <c r="H24" s="205">
        <f>SUM(H19:H23)</f>
        <v>2964558</v>
      </c>
    </row>
    <row r="25" spans="1:8" ht="19.5" customHeight="1">
      <c r="A25" s="203">
        <v>1</v>
      </c>
      <c r="B25" s="206" t="s">
        <v>275</v>
      </c>
      <c r="C25" s="207"/>
      <c r="D25" s="207"/>
      <c r="E25" s="207"/>
      <c r="F25" s="207"/>
      <c r="G25" s="207">
        <v>1910632</v>
      </c>
      <c r="H25" s="205">
        <f>SUM(G25)</f>
        <v>1910632</v>
      </c>
    </row>
    <row r="26" spans="1:8" ht="19.5" customHeight="1">
      <c r="A26" s="203">
        <v>2</v>
      </c>
      <c r="B26" s="206" t="s">
        <v>134</v>
      </c>
      <c r="C26" s="207"/>
      <c r="D26" s="207"/>
      <c r="E26" s="207"/>
      <c r="F26" s="207"/>
      <c r="G26" s="207">
        <v>0</v>
      </c>
      <c r="H26" s="205">
        <f>SUM(G26)</f>
        <v>0</v>
      </c>
    </row>
    <row r="27" spans="1:8" ht="19.5" customHeight="1">
      <c r="A27" s="203">
        <v>3</v>
      </c>
      <c r="B27" s="208" t="s">
        <v>147</v>
      </c>
      <c r="C27" s="207">
        <v>0</v>
      </c>
      <c r="D27" s="207"/>
      <c r="E27" s="207"/>
      <c r="F27" s="207">
        <v>0</v>
      </c>
      <c r="G27" s="207">
        <v>0</v>
      </c>
      <c r="H27" s="205">
        <f>SUM(C27:G27)</f>
        <v>0</v>
      </c>
    </row>
    <row r="28" spans="1:8" ht="19.5" customHeight="1">
      <c r="A28" s="203">
        <v>4</v>
      </c>
      <c r="B28" s="208" t="s">
        <v>148</v>
      </c>
      <c r="C28" s="207"/>
      <c r="D28" s="207"/>
      <c r="E28" s="207"/>
      <c r="F28" s="207"/>
      <c r="G28" s="207"/>
      <c r="H28" s="205">
        <f>SUM(C28:G28)</f>
        <v>0</v>
      </c>
    </row>
    <row r="29" spans="1:8" ht="19.5" customHeight="1">
      <c r="A29" s="203" t="s">
        <v>276</v>
      </c>
      <c r="B29" s="204" t="s">
        <v>190</v>
      </c>
      <c r="C29" s="205">
        <v>100000</v>
      </c>
      <c r="D29" s="205">
        <f>SUM(D24:D28)</f>
        <v>0</v>
      </c>
      <c r="E29" s="205">
        <f>SUM(E24:E28)</f>
        <v>0</v>
      </c>
      <c r="F29" s="205">
        <f>SUM(F24:F28)</f>
        <v>0</v>
      </c>
      <c r="G29" s="205">
        <f>SUM(G24:G28)</f>
        <v>4816718</v>
      </c>
      <c r="H29" s="205">
        <f>SUM(C29:G29)</f>
        <v>4916718</v>
      </c>
    </row>
    <row r="30" spans="1:8" ht="19.5" customHeight="1">
      <c r="A30" s="203">
        <v>1</v>
      </c>
      <c r="B30" s="206" t="s">
        <v>275</v>
      </c>
      <c r="C30" s="207"/>
      <c r="D30" s="207"/>
      <c r="E30" s="207"/>
      <c r="F30" s="207"/>
      <c r="G30" s="107">
        <v>1803951</v>
      </c>
      <c r="H30" s="205">
        <f>SUM(G30)</f>
        <v>1803951</v>
      </c>
    </row>
    <row r="31" spans="1:8" ht="19.5" customHeight="1">
      <c r="A31" s="203">
        <v>2</v>
      </c>
      <c r="B31" s="206" t="s">
        <v>134</v>
      </c>
      <c r="C31" s="207"/>
      <c r="D31" s="207"/>
      <c r="E31" s="207"/>
      <c r="F31" s="207"/>
      <c r="G31" s="207">
        <v>0</v>
      </c>
      <c r="H31" s="205">
        <f>SUM(G31)</f>
        <v>0</v>
      </c>
    </row>
    <row r="32" spans="1:8" ht="19.5" customHeight="1">
      <c r="A32" s="203">
        <v>3</v>
      </c>
      <c r="B32" s="208" t="s">
        <v>147</v>
      </c>
      <c r="C32" s="207">
        <v>0</v>
      </c>
      <c r="D32" s="207"/>
      <c r="E32" s="207"/>
      <c r="F32" s="207">
        <v>0</v>
      </c>
      <c r="G32" s="207">
        <v>0</v>
      </c>
      <c r="H32" s="205">
        <f>SUM(C32:G32)</f>
        <v>0</v>
      </c>
    </row>
    <row r="33" spans="1:8" ht="19.5" customHeight="1">
      <c r="A33" s="203">
        <v>4</v>
      </c>
      <c r="B33" s="208" t="s">
        <v>148</v>
      </c>
      <c r="C33" s="207"/>
      <c r="D33" s="207"/>
      <c r="E33" s="207"/>
      <c r="F33" s="207"/>
      <c r="G33" s="207"/>
      <c r="H33" s="205">
        <f>SUM(C33:G33)</f>
        <v>0</v>
      </c>
    </row>
    <row r="34" spans="1:8" ht="19.5" customHeight="1">
      <c r="A34" s="203" t="s">
        <v>276</v>
      </c>
      <c r="B34" s="204" t="s">
        <v>277</v>
      </c>
      <c r="C34" s="205">
        <v>100000</v>
      </c>
      <c r="D34" s="205">
        <f>SUM(D29:D33)</f>
        <v>0</v>
      </c>
      <c r="E34" s="205">
        <f>SUM(E29:E33)</f>
        <v>0</v>
      </c>
      <c r="F34" s="205">
        <f>SUM(F29:F33)</f>
        <v>0</v>
      </c>
      <c r="G34" s="205">
        <f>SUM(G29:G33)</f>
        <v>6620669</v>
      </c>
      <c r="H34" s="205">
        <f>SUM(H29:H33)</f>
        <v>6720669</v>
      </c>
    </row>
  </sheetData>
  <sheetProtection/>
  <mergeCells count="1">
    <mergeCell ref="A2:H2"/>
  </mergeCells>
  <printOptions/>
  <pageMargins left="0.5" right="0" top="0.75" bottom="0.75" header="0.3" footer="0.3"/>
  <pageSetup orientation="landscape" paperSize="9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3" sqref="B3:I21"/>
    </sheetView>
  </sheetViews>
  <sheetFormatPr defaultColWidth="9.140625" defaultRowHeight="12.75"/>
  <cols>
    <col min="1" max="1" width="3.421875" style="164" customWidth="1"/>
    <col min="2" max="2" width="43.28125" style="164" customWidth="1"/>
    <col min="3" max="6" width="9.140625" style="164" customWidth="1"/>
    <col min="7" max="7" width="15.8515625" style="164" customWidth="1"/>
    <col min="8" max="8" width="15.140625" style="164" customWidth="1"/>
    <col min="9" max="9" width="13.8515625" style="164" customWidth="1"/>
    <col min="10" max="16384" width="9.140625" style="164" customWidth="1"/>
  </cols>
  <sheetData>
    <row r="1" spans="1:9" ht="18.75">
      <c r="A1" s="246"/>
      <c r="B1" s="246"/>
      <c r="C1" s="246"/>
      <c r="D1" s="246"/>
      <c r="E1" s="246"/>
      <c r="F1" s="246"/>
      <c r="G1" s="246"/>
      <c r="H1" s="246"/>
      <c r="I1" s="246"/>
    </row>
    <row r="2" spans="1:9" ht="15">
      <c r="A2" s="193"/>
      <c r="B2" s="165"/>
      <c r="C2" s="165"/>
      <c r="D2" s="165"/>
      <c r="E2" s="165"/>
      <c r="F2" s="165"/>
      <c r="G2" s="165"/>
      <c r="H2" s="165"/>
      <c r="I2" s="165"/>
    </row>
    <row r="3" spans="1:9" ht="15">
      <c r="A3" s="193"/>
      <c r="B3" s="165"/>
      <c r="C3" s="165"/>
      <c r="D3" s="165"/>
      <c r="E3" s="165"/>
      <c r="F3" s="165"/>
      <c r="G3" s="165"/>
      <c r="H3" s="165"/>
      <c r="I3" s="165"/>
    </row>
    <row r="4" spans="1:9" ht="14.25" customHeight="1">
      <c r="A4" s="247"/>
      <c r="B4" s="247"/>
      <c r="C4" s="247"/>
      <c r="D4" s="247"/>
      <c r="E4" s="247"/>
      <c r="F4" s="247"/>
      <c r="G4" s="247"/>
      <c r="H4" s="247"/>
      <c r="I4" s="247"/>
    </row>
    <row r="5" spans="1:9" ht="60.75" customHeight="1">
      <c r="A5" s="247"/>
      <c r="B5" s="247"/>
      <c r="C5" s="195"/>
      <c r="D5" s="195"/>
      <c r="E5" s="195"/>
      <c r="F5" s="195"/>
      <c r="G5" s="195"/>
      <c r="H5" s="195"/>
      <c r="I5" s="194"/>
    </row>
    <row r="6" spans="1:9" ht="15">
      <c r="A6" s="196"/>
      <c r="B6" s="197"/>
      <c r="C6" s="197"/>
      <c r="D6" s="197"/>
      <c r="E6" s="197"/>
      <c r="F6" s="197"/>
      <c r="G6" s="197"/>
      <c r="H6" s="197"/>
      <c r="I6" s="197"/>
    </row>
    <row r="7" spans="1:9" ht="12.75">
      <c r="A7" s="196"/>
      <c r="B7" s="165"/>
      <c r="C7" s="165"/>
      <c r="D7" s="165"/>
      <c r="E7" s="165"/>
      <c r="F7" s="165"/>
      <c r="G7" s="165"/>
      <c r="H7" s="165"/>
      <c r="I7" s="165"/>
    </row>
    <row r="8" spans="1:9" ht="15">
      <c r="A8" s="196"/>
      <c r="B8" s="197"/>
      <c r="C8" s="197"/>
      <c r="D8" s="197"/>
      <c r="E8" s="197"/>
      <c r="F8" s="197"/>
      <c r="G8" s="197"/>
      <c r="H8" s="197"/>
      <c r="I8" s="197"/>
    </row>
    <row r="9" spans="1:9" ht="12.75">
      <c r="A9" s="196"/>
      <c r="B9" s="165"/>
      <c r="C9" s="165"/>
      <c r="D9" s="165"/>
      <c r="E9" s="165"/>
      <c r="F9" s="165"/>
      <c r="G9" s="165"/>
      <c r="H9" s="165"/>
      <c r="I9" s="165"/>
    </row>
    <row r="10" spans="1:9" ht="12.75">
      <c r="A10" s="196"/>
      <c r="B10" s="165"/>
      <c r="C10" s="165"/>
      <c r="D10" s="165"/>
      <c r="E10" s="165"/>
      <c r="F10" s="165"/>
      <c r="G10" s="165"/>
      <c r="H10" s="165"/>
      <c r="I10" s="165"/>
    </row>
    <row r="11" spans="1:9" ht="12.75">
      <c r="A11" s="196"/>
      <c r="B11" s="198"/>
      <c r="C11" s="165"/>
      <c r="D11" s="165"/>
      <c r="E11" s="165"/>
      <c r="F11" s="165"/>
      <c r="G11" s="165"/>
      <c r="H11" s="165"/>
      <c r="I11" s="165"/>
    </row>
    <row r="12" spans="1:9" ht="12.75">
      <c r="A12" s="196"/>
      <c r="B12" s="198"/>
      <c r="C12" s="165"/>
      <c r="D12" s="165"/>
      <c r="E12" s="165"/>
      <c r="F12" s="165"/>
      <c r="G12" s="165"/>
      <c r="H12" s="165"/>
      <c r="I12" s="165"/>
    </row>
    <row r="13" spans="1:9" ht="15">
      <c r="A13" s="196"/>
      <c r="B13" s="197"/>
      <c r="C13" s="197"/>
      <c r="D13" s="197"/>
      <c r="E13" s="197"/>
      <c r="F13" s="197"/>
      <c r="G13" s="197"/>
      <c r="H13" s="197"/>
      <c r="I13" s="197"/>
    </row>
    <row r="14" spans="1:9" ht="12.75">
      <c r="A14" s="196"/>
      <c r="B14" s="165"/>
      <c r="C14" s="165"/>
      <c r="D14" s="165"/>
      <c r="E14" s="165"/>
      <c r="F14" s="165"/>
      <c r="G14" s="165"/>
      <c r="H14" s="165"/>
      <c r="I14" s="165"/>
    </row>
    <row r="15" spans="1:9" ht="12.75">
      <c r="A15" s="196"/>
      <c r="B15" s="165"/>
      <c r="C15" s="165"/>
      <c r="D15" s="165"/>
      <c r="E15" s="165"/>
      <c r="F15" s="165"/>
      <c r="G15" s="165"/>
      <c r="H15" s="165"/>
      <c r="I15" s="165"/>
    </row>
    <row r="16" spans="1:9" ht="12.75">
      <c r="A16" s="196"/>
      <c r="B16" s="198"/>
      <c r="C16" s="165"/>
      <c r="D16" s="165"/>
      <c r="E16" s="165"/>
      <c r="F16" s="165"/>
      <c r="G16" s="165"/>
      <c r="H16" s="165"/>
      <c r="I16" s="165"/>
    </row>
    <row r="17" spans="1:9" ht="12.75">
      <c r="A17" s="196"/>
      <c r="B17" s="198"/>
      <c r="C17" s="165"/>
      <c r="D17" s="165"/>
      <c r="E17" s="165"/>
      <c r="F17" s="165"/>
      <c r="G17" s="165"/>
      <c r="H17" s="165"/>
      <c r="I17" s="165"/>
    </row>
    <row r="18" spans="1:9" ht="15">
      <c r="A18" s="196"/>
      <c r="B18" s="197"/>
      <c r="C18" s="197"/>
      <c r="D18" s="197"/>
      <c r="E18" s="197"/>
      <c r="F18" s="197"/>
      <c r="G18" s="197"/>
      <c r="H18" s="197"/>
      <c r="I18" s="197"/>
    </row>
    <row r="19" spans="1:9" ht="12.75">
      <c r="A19" s="196"/>
      <c r="B19" s="165"/>
      <c r="C19" s="165"/>
      <c r="D19" s="165"/>
      <c r="E19" s="165"/>
      <c r="F19" s="165"/>
      <c r="G19" s="165"/>
      <c r="H19" s="165"/>
      <c r="I19" s="165"/>
    </row>
    <row r="20" spans="1:9" ht="12.75">
      <c r="A20" s="196"/>
      <c r="B20" s="165"/>
      <c r="C20" s="165"/>
      <c r="D20" s="165"/>
      <c r="E20" s="165"/>
      <c r="F20" s="165"/>
      <c r="G20" s="165"/>
      <c r="H20" s="165"/>
      <c r="I20" s="165"/>
    </row>
    <row r="21" spans="1:9" ht="12.75">
      <c r="A21" s="196"/>
      <c r="B21" s="198"/>
      <c r="C21" s="165"/>
      <c r="D21" s="165"/>
      <c r="E21" s="165"/>
      <c r="F21" s="165"/>
      <c r="G21" s="165"/>
      <c r="H21" s="165"/>
      <c r="I21" s="165"/>
    </row>
    <row r="22" spans="1:9" ht="12.75">
      <c r="A22" s="196"/>
      <c r="B22" s="198"/>
      <c r="C22" s="165"/>
      <c r="D22" s="165"/>
      <c r="E22" s="165"/>
      <c r="F22" s="165"/>
      <c r="G22" s="165"/>
      <c r="H22" s="165"/>
      <c r="I22" s="165"/>
    </row>
    <row r="23" spans="1:9" ht="15">
      <c r="A23" s="196"/>
      <c r="B23" s="197"/>
      <c r="C23" s="197"/>
      <c r="D23" s="197"/>
      <c r="E23" s="197"/>
      <c r="F23" s="197"/>
      <c r="G23" s="197"/>
      <c r="H23" s="197"/>
      <c r="I23" s="197"/>
    </row>
    <row r="24" spans="1:9" ht="12.75">
      <c r="A24" s="196"/>
      <c r="B24" s="165"/>
      <c r="C24" s="165"/>
      <c r="D24" s="165"/>
      <c r="E24" s="165"/>
      <c r="F24" s="165"/>
      <c r="G24" s="165"/>
      <c r="H24" s="165"/>
      <c r="I24" s="165"/>
    </row>
    <row r="25" spans="1:9" ht="12.75">
      <c r="A25" s="196"/>
      <c r="B25" s="165"/>
      <c r="C25" s="165"/>
      <c r="D25" s="165"/>
      <c r="E25" s="165"/>
      <c r="F25" s="165"/>
      <c r="G25" s="165"/>
      <c r="H25" s="165"/>
      <c r="I25" s="165"/>
    </row>
    <row r="26" spans="1:9" ht="12.75">
      <c r="A26" s="196"/>
      <c r="B26" s="198"/>
      <c r="C26" s="165"/>
      <c r="D26" s="165"/>
      <c r="E26" s="165"/>
      <c r="F26" s="165"/>
      <c r="G26" s="165"/>
      <c r="H26" s="165"/>
      <c r="I26" s="165"/>
    </row>
    <row r="27" spans="1:9" ht="12.75">
      <c r="A27" s="196"/>
      <c r="B27" s="198"/>
      <c r="C27" s="165"/>
      <c r="D27" s="165"/>
      <c r="E27" s="165"/>
      <c r="F27" s="165"/>
      <c r="G27" s="165"/>
      <c r="H27" s="165"/>
      <c r="I27" s="165"/>
    </row>
    <row r="28" spans="1:9" ht="15">
      <c r="A28" s="196"/>
      <c r="B28" s="197"/>
      <c r="C28" s="197"/>
      <c r="D28" s="197"/>
      <c r="E28" s="197"/>
      <c r="F28" s="197"/>
      <c r="G28" s="197"/>
      <c r="H28" s="197"/>
      <c r="I28" s="197"/>
    </row>
    <row r="29" spans="1:9" ht="12.75">
      <c r="A29" s="165"/>
      <c r="B29" s="165"/>
      <c r="C29" s="165"/>
      <c r="D29" s="165"/>
      <c r="E29" s="165"/>
      <c r="F29" s="165"/>
      <c r="G29" s="165"/>
      <c r="H29" s="165"/>
      <c r="I29" s="165"/>
    </row>
    <row r="30" spans="1:9" ht="12.75">
      <c r="A30" s="165"/>
      <c r="B30" s="165"/>
      <c r="C30" s="165"/>
      <c r="D30" s="165"/>
      <c r="E30" s="165"/>
      <c r="F30" s="165"/>
      <c r="G30" s="165"/>
      <c r="H30" s="165"/>
      <c r="I30" s="165"/>
    </row>
  </sheetData>
  <sheetProtection/>
  <mergeCells count="4">
    <mergeCell ref="A1:I1"/>
    <mergeCell ref="A4:A5"/>
    <mergeCell ref="B4:B5"/>
    <mergeCell ref="C4:I4"/>
  </mergeCells>
  <printOptions/>
  <pageMargins left="0.22" right="0.17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55"/>
  <sheetViews>
    <sheetView tabSelected="1" zoomScalePageLayoutView="0" workbookViewId="0" topLeftCell="A31">
      <selection activeCell="B3" sqref="B3:H51"/>
    </sheetView>
  </sheetViews>
  <sheetFormatPr defaultColWidth="9.140625" defaultRowHeight="12.75"/>
  <cols>
    <col min="5" max="5" width="10.140625" style="0" bestFit="1" customWidth="1"/>
    <col min="8" max="8" width="10.140625" style="0" bestFit="1" customWidth="1"/>
  </cols>
  <sheetData>
    <row r="4" spans="3:5" ht="18">
      <c r="C4" s="192" t="s">
        <v>300</v>
      </c>
      <c r="D4" s="118"/>
      <c r="E4" s="118"/>
    </row>
    <row r="5" spans="3:5" ht="12.75">
      <c r="C5" s="118"/>
      <c r="D5" s="118"/>
      <c r="E5" s="118"/>
    </row>
    <row r="6" spans="3:8" ht="15">
      <c r="C6" s="253" t="s">
        <v>309</v>
      </c>
      <c r="D6" s="253"/>
      <c r="E6" s="253"/>
      <c r="F6" s="253"/>
      <c r="G6" s="253"/>
      <c r="H6" s="253"/>
    </row>
    <row r="8" spans="2:8" ht="12.75">
      <c r="B8" s="248" t="s">
        <v>82</v>
      </c>
      <c r="C8" s="250" t="s">
        <v>265</v>
      </c>
      <c r="D8" s="248" t="s">
        <v>301</v>
      </c>
      <c r="E8" s="184" t="s">
        <v>302</v>
      </c>
      <c r="F8" s="248" t="s">
        <v>303</v>
      </c>
      <c r="G8" s="248" t="s">
        <v>304</v>
      </c>
      <c r="H8" s="184" t="s">
        <v>302</v>
      </c>
    </row>
    <row r="9" spans="2:8" ht="12.75">
      <c r="B9" s="249"/>
      <c r="C9" s="251"/>
      <c r="D9" s="249"/>
      <c r="E9" s="191">
        <v>40544</v>
      </c>
      <c r="F9" s="249"/>
      <c r="G9" s="249"/>
      <c r="H9" s="191">
        <v>40908</v>
      </c>
    </row>
    <row r="10" spans="2:8" ht="12.75">
      <c r="B10" s="182">
        <v>1</v>
      </c>
      <c r="C10" s="185" t="s">
        <v>305</v>
      </c>
      <c r="D10" s="182"/>
      <c r="E10" s="186">
        <v>810892</v>
      </c>
      <c r="F10" s="186"/>
      <c r="G10" s="186"/>
      <c r="H10" s="186">
        <f aca="true" t="shared" si="0" ref="H10:H18">E10+F10-G10</f>
        <v>810892</v>
      </c>
    </row>
    <row r="11" spans="2:8" ht="12.75">
      <c r="B11" s="182">
        <v>2</v>
      </c>
      <c r="C11" s="185" t="s">
        <v>306</v>
      </c>
      <c r="D11" s="182"/>
      <c r="E11" s="186">
        <v>1692079</v>
      </c>
      <c r="F11" s="186"/>
      <c r="G11" s="186"/>
      <c r="H11" s="186">
        <f t="shared" si="0"/>
        <v>1692079</v>
      </c>
    </row>
    <row r="12" spans="2:8" ht="12.75">
      <c r="B12" s="182">
        <v>3</v>
      </c>
      <c r="C12" s="185" t="s">
        <v>308</v>
      </c>
      <c r="D12" s="182"/>
      <c r="E12" s="186">
        <v>499071</v>
      </c>
      <c r="F12" s="186"/>
      <c r="G12" s="186"/>
      <c r="H12" s="186">
        <f t="shared" si="0"/>
        <v>499071</v>
      </c>
    </row>
    <row r="13" spans="2:8" ht="12.75">
      <c r="B13" s="182">
        <v>4</v>
      </c>
      <c r="C13" s="185"/>
      <c r="D13" s="182"/>
      <c r="E13" s="186"/>
      <c r="F13" s="186"/>
      <c r="G13" s="186"/>
      <c r="H13" s="186">
        <f t="shared" si="0"/>
        <v>0</v>
      </c>
    </row>
    <row r="14" spans="2:8" ht="12.75">
      <c r="B14" s="182">
        <v>5</v>
      </c>
      <c r="C14" s="185"/>
      <c r="D14" s="182"/>
      <c r="E14" s="186"/>
      <c r="F14" s="186"/>
      <c r="G14" s="186"/>
      <c r="H14" s="186">
        <f t="shared" si="0"/>
        <v>0</v>
      </c>
    </row>
    <row r="15" spans="2:8" ht="12.75">
      <c r="B15" s="182">
        <v>1</v>
      </c>
      <c r="C15" s="185"/>
      <c r="D15" s="182"/>
      <c r="E15" s="186"/>
      <c r="F15" s="186"/>
      <c r="G15" s="186"/>
      <c r="H15" s="186">
        <f t="shared" si="0"/>
        <v>0</v>
      </c>
    </row>
    <row r="16" spans="2:8" ht="12.75">
      <c r="B16" s="182">
        <v>2</v>
      </c>
      <c r="C16" s="185"/>
      <c r="D16" s="182"/>
      <c r="E16" s="186"/>
      <c r="F16" s="186"/>
      <c r="G16" s="186"/>
      <c r="H16" s="186">
        <f t="shared" si="0"/>
        <v>0</v>
      </c>
    </row>
    <row r="17" spans="2:8" ht="12.75">
      <c r="B17" s="182">
        <v>3</v>
      </c>
      <c r="C17" s="185"/>
      <c r="D17" s="182"/>
      <c r="E17" s="186"/>
      <c r="F17" s="186"/>
      <c r="G17" s="186"/>
      <c r="H17" s="186">
        <f t="shared" si="0"/>
        <v>0</v>
      </c>
    </row>
    <row r="18" spans="2:8" ht="12.75">
      <c r="B18" s="182">
        <v>4</v>
      </c>
      <c r="C18" s="185"/>
      <c r="D18" s="182"/>
      <c r="E18" s="186"/>
      <c r="F18" s="186"/>
      <c r="G18" s="186"/>
      <c r="H18" s="186">
        <f t="shared" si="0"/>
        <v>0</v>
      </c>
    </row>
    <row r="19" spans="2:8" ht="12.75">
      <c r="B19" s="187"/>
      <c r="C19" s="188" t="s">
        <v>307</v>
      </c>
      <c r="D19" s="189"/>
      <c r="E19" s="190"/>
      <c r="F19" s="190"/>
      <c r="G19" s="190"/>
      <c r="H19" s="190">
        <f>SUM(H10:H18)</f>
        <v>3002042</v>
      </c>
    </row>
    <row r="22" spans="3:8" ht="15">
      <c r="C22" s="252" t="s">
        <v>311</v>
      </c>
      <c r="D22" s="252"/>
      <c r="E22" s="252"/>
      <c r="F22" s="252"/>
      <c r="G22" s="252"/>
      <c r="H22" s="252"/>
    </row>
    <row r="24" spans="2:8" ht="12.75">
      <c r="B24" s="248" t="s">
        <v>82</v>
      </c>
      <c r="C24" s="250" t="s">
        <v>265</v>
      </c>
      <c r="D24" s="248" t="s">
        <v>301</v>
      </c>
      <c r="E24" s="184" t="s">
        <v>302</v>
      </c>
      <c r="F24" s="248" t="s">
        <v>303</v>
      </c>
      <c r="G24" s="248" t="s">
        <v>304</v>
      </c>
      <c r="H24" s="184" t="s">
        <v>302</v>
      </c>
    </row>
    <row r="25" spans="2:8" ht="12.75">
      <c r="B25" s="249"/>
      <c r="C25" s="251"/>
      <c r="D25" s="249"/>
      <c r="E25" s="191">
        <v>40544</v>
      </c>
      <c r="F25" s="249"/>
      <c r="G25" s="249"/>
      <c r="H25" s="191">
        <v>40908</v>
      </c>
    </row>
    <row r="26" spans="2:8" ht="12.75">
      <c r="B26" s="182">
        <v>1</v>
      </c>
      <c r="C26" s="185" t="s">
        <v>305</v>
      </c>
      <c r="D26" s="182"/>
      <c r="E26" s="186">
        <v>81089</v>
      </c>
      <c r="F26" s="186"/>
      <c r="G26" s="186"/>
      <c r="H26" s="186">
        <f aca="true" t="shared" si="1" ref="H26:H34">E26+F26-G26</f>
        <v>81089</v>
      </c>
    </row>
    <row r="27" spans="2:8" ht="12.75">
      <c r="B27" s="182">
        <v>2</v>
      </c>
      <c r="C27" s="185" t="s">
        <v>306</v>
      </c>
      <c r="D27" s="182"/>
      <c r="E27" s="186">
        <v>169208</v>
      </c>
      <c r="F27" s="186"/>
      <c r="G27" s="186"/>
      <c r="H27" s="186">
        <f t="shared" si="1"/>
        <v>169208</v>
      </c>
    </row>
    <row r="28" spans="2:8" ht="12.75">
      <c r="B28" s="182">
        <v>3</v>
      </c>
      <c r="C28" s="185" t="s">
        <v>308</v>
      </c>
      <c r="D28" s="182"/>
      <c r="E28" s="186">
        <v>124768</v>
      </c>
      <c r="F28" s="186"/>
      <c r="G28" s="186"/>
      <c r="H28" s="186">
        <f t="shared" si="1"/>
        <v>124768</v>
      </c>
    </row>
    <row r="29" spans="2:8" ht="12.75">
      <c r="B29" s="182">
        <v>4</v>
      </c>
      <c r="C29" s="185"/>
      <c r="D29" s="182"/>
      <c r="E29" s="186"/>
      <c r="F29" s="186"/>
      <c r="G29" s="186"/>
      <c r="H29" s="186">
        <f t="shared" si="1"/>
        <v>0</v>
      </c>
    </row>
    <row r="30" spans="2:8" ht="12.75">
      <c r="B30" s="182">
        <v>5</v>
      </c>
      <c r="C30" s="185"/>
      <c r="D30" s="182"/>
      <c r="E30" s="186"/>
      <c r="F30" s="186"/>
      <c r="G30" s="186"/>
      <c r="H30" s="186">
        <f t="shared" si="1"/>
        <v>0</v>
      </c>
    </row>
    <row r="31" spans="2:8" ht="12.75">
      <c r="B31" s="182">
        <v>1</v>
      </c>
      <c r="C31" s="185"/>
      <c r="D31" s="182"/>
      <c r="E31" s="186"/>
      <c r="F31" s="186"/>
      <c r="G31" s="186"/>
      <c r="H31" s="186">
        <f t="shared" si="1"/>
        <v>0</v>
      </c>
    </row>
    <row r="32" spans="2:8" ht="12.75">
      <c r="B32" s="182">
        <v>2</v>
      </c>
      <c r="C32" s="185"/>
      <c r="D32" s="182"/>
      <c r="E32" s="186"/>
      <c r="F32" s="186"/>
      <c r="G32" s="186"/>
      <c r="H32" s="186">
        <f t="shared" si="1"/>
        <v>0</v>
      </c>
    </row>
    <row r="33" spans="2:8" ht="12.75">
      <c r="B33" s="182">
        <v>3</v>
      </c>
      <c r="C33" s="185"/>
      <c r="D33" s="182"/>
      <c r="E33" s="186"/>
      <c r="F33" s="186"/>
      <c r="G33" s="186"/>
      <c r="H33" s="186">
        <f t="shared" si="1"/>
        <v>0</v>
      </c>
    </row>
    <row r="34" spans="2:8" ht="12.75">
      <c r="B34" s="182">
        <v>4</v>
      </c>
      <c r="C34" s="185"/>
      <c r="D34" s="182"/>
      <c r="E34" s="186"/>
      <c r="F34" s="186"/>
      <c r="G34" s="186"/>
      <c r="H34" s="186">
        <f t="shared" si="1"/>
        <v>0</v>
      </c>
    </row>
    <row r="35" spans="2:8" ht="12.75">
      <c r="B35" s="187"/>
      <c r="C35" s="188" t="s">
        <v>307</v>
      </c>
      <c r="D35" s="189"/>
      <c r="E35" s="190"/>
      <c r="F35" s="190"/>
      <c r="G35" s="190"/>
      <c r="H35" s="190">
        <f>SUM(H26:H34)</f>
        <v>375065</v>
      </c>
    </row>
    <row r="38" spans="3:8" ht="15">
      <c r="C38" s="252" t="s">
        <v>312</v>
      </c>
      <c r="D38" s="252"/>
      <c r="E38" s="252"/>
      <c r="F38" s="252"/>
      <c r="G38" s="252"/>
      <c r="H38" s="252"/>
    </row>
    <row r="40" spans="2:8" ht="12.75">
      <c r="B40" s="248" t="s">
        <v>82</v>
      </c>
      <c r="C40" s="250" t="s">
        <v>265</v>
      </c>
      <c r="D40" s="248" t="s">
        <v>301</v>
      </c>
      <c r="E40" s="184" t="s">
        <v>302</v>
      </c>
      <c r="F40" s="248" t="s">
        <v>303</v>
      </c>
      <c r="G40" s="248" t="s">
        <v>304</v>
      </c>
      <c r="H40" s="184" t="s">
        <v>302</v>
      </c>
    </row>
    <row r="41" spans="2:8" ht="12.75">
      <c r="B41" s="249"/>
      <c r="C41" s="251"/>
      <c r="D41" s="249"/>
      <c r="E41" s="191">
        <v>40544</v>
      </c>
      <c r="F41" s="249"/>
      <c r="G41" s="249"/>
      <c r="H41" s="191">
        <v>40908</v>
      </c>
    </row>
    <row r="42" spans="2:8" ht="12.75">
      <c r="B42" s="182">
        <v>1</v>
      </c>
      <c r="C42" s="185" t="s">
        <v>305</v>
      </c>
      <c r="D42" s="182"/>
      <c r="E42" s="186">
        <f>E10-E26</f>
        <v>729803</v>
      </c>
      <c r="F42" s="186"/>
      <c r="G42" s="186"/>
      <c r="H42" s="186">
        <f aca="true" t="shared" si="2" ref="H42:H50">E42+F42-G42</f>
        <v>729803</v>
      </c>
    </row>
    <row r="43" spans="2:8" ht="12.75">
      <c r="B43" s="182">
        <v>2</v>
      </c>
      <c r="C43" s="185" t="s">
        <v>306</v>
      </c>
      <c r="D43" s="182"/>
      <c r="E43" s="186">
        <f>E11-E27</f>
        <v>1522871</v>
      </c>
      <c r="F43" s="186"/>
      <c r="G43" s="186"/>
      <c r="H43" s="186">
        <f t="shared" si="2"/>
        <v>1522871</v>
      </c>
    </row>
    <row r="44" spans="2:8" ht="12.75">
      <c r="B44" s="182">
        <v>3</v>
      </c>
      <c r="C44" s="185" t="s">
        <v>310</v>
      </c>
      <c r="D44" s="182"/>
      <c r="E44" s="186">
        <f>E12-E28</f>
        <v>374303</v>
      </c>
      <c r="F44" s="186"/>
      <c r="G44" s="186"/>
      <c r="H44" s="186">
        <f t="shared" si="2"/>
        <v>374303</v>
      </c>
    </row>
    <row r="45" spans="2:8" ht="12.75">
      <c r="B45" s="182">
        <v>4</v>
      </c>
      <c r="C45" s="185"/>
      <c r="D45" s="182"/>
      <c r="E45" s="186"/>
      <c r="F45" s="186"/>
      <c r="G45" s="186"/>
      <c r="H45" s="186">
        <f t="shared" si="2"/>
        <v>0</v>
      </c>
    </row>
    <row r="46" spans="2:8" ht="12.75">
      <c r="B46" s="182">
        <v>5</v>
      </c>
      <c r="C46" s="185"/>
      <c r="D46" s="182"/>
      <c r="E46" s="186"/>
      <c r="F46" s="186"/>
      <c r="G46" s="186"/>
      <c r="H46" s="186">
        <f t="shared" si="2"/>
        <v>0</v>
      </c>
    </row>
    <row r="47" spans="2:8" ht="12.75">
      <c r="B47" s="182">
        <v>1</v>
      </c>
      <c r="C47" s="185"/>
      <c r="D47" s="182"/>
      <c r="E47" s="186"/>
      <c r="F47" s="186"/>
      <c r="G47" s="186"/>
      <c r="H47" s="186">
        <f t="shared" si="2"/>
        <v>0</v>
      </c>
    </row>
    <row r="48" spans="2:8" ht="12.75">
      <c r="B48" s="182">
        <v>2</v>
      </c>
      <c r="C48" s="185"/>
      <c r="D48" s="182"/>
      <c r="E48" s="186"/>
      <c r="F48" s="186"/>
      <c r="G48" s="186"/>
      <c r="H48" s="186">
        <f t="shared" si="2"/>
        <v>0</v>
      </c>
    </row>
    <row r="49" spans="2:8" ht="12.75">
      <c r="B49" s="182">
        <v>3</v>
      </c>
      <c r="C49" s="185"/>
      <c r="D49" s="182"/>
      <c r="E49" s="186"/>
      <c r="F49" s="186"/>
      <c r="G49" s="186"/>
      <c r="H49" s="186">
        <f t="shared" si="2"/>
        <v>0</v>
      </c>
    </row>
    <row r="50" spans="2:8" ht="12.75">
      <c r="B50" s="182">
        <v>4</v>
      </c>
      <c r="C50" s="185"/>
      <c r="D50" s="182"/>
      <c r="E50" s="186"/>
      <c r="F50" s="186"/>
      <c r="G50" s="186"/>
      <c r="H50" s="186">
        <f t="shared" si="2"/>
        <v>0</v>
      </c>
    </row>
    <row r="51" spans="2:8" ht="12.75">
      <c r="B51" s="187"/>
      <c r="C51" s="188" t="s">
        <v>307</v>
      </c>
      <c r="D51" s="189"/>
      <c r="E51" s="190"/>
      <c r="F51" s="190"/>
      <c r="G51" s="190"/>
      <c r="H51" s="190">
        <f>SUM(H42:H50)</f>
        <v>2626977</v>
      </c>
    </row>
    <row r="55" ht="15">
      <c r="G55" s="183"/>
    </row>
  </sheetData>
  <sheetProtection/>
  <mergeCells count="18">
    <mergeCell ref="D24:D25"/>
    <mergeCell ref="F24:F25"/>
    <mergeCell ref="F8:F9"/>
    <mergeCell ref="C38:H38"/>
    <mergeCell ref="C6:H6"/>
    <mergeCell ref="G8:G9"/>
    <mergeCell ref="C22:H22"/>
    <mergeCell ref="G24:G25"/>
    <mergeCell ref="B8:B9"/>
    <mergeCell ref="C8:C9"/>
    <mergeCell ref="D8:D9"/>
    <mergeCell ref="G40:G41"/>
    <mergeCell ref="B40:B41"/>
    <mergeCell ref="C40:C41"/>
    <mergeCell ref="D40:D41"/>
    <mergeCell ref="F40:F41"/>
    <mergeCell ref="B24:B25"/>
    <mergeCell ref="C24:C25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7">
      <selection activeCell="D30" sqref="D30"/>
    </sheetView>
  </sheetViews>
  <sheetFormatPr defaultColWidth="9.140625" defaultRowHeight="12.75"/>
  <cols>
    <col min="1" max="1" width="10.8515625" style="0" customWidth="1"/>
    <col min="9" max="9" width="17.00390625" style="0" customWidth="1"/>
  </cols>
  <sheetData>
    <row r="1" spans="1:9" ht="12.75">
      <c r="A1" s="136" t="s">
        <v>174</v>
      </c>
      <c r="B1" s="137"/>
      <c r="C1" s="137"/>
      <c r="D1" s="137"/>
      <c r="E1" s="137"/>
      <c r="F1" s="137"/>
      <c r="G1" s="137"/>
      <c r="H1" s="137"/>
      <c r="I1" s="138"/>
    </row>
    <row r="2" spans="1:9" ht="12.75">
      <c r="A2" s="139"/>
      <c r="B2" s="118"/>
      <c r="C2" s="118"/>
      <c r="D2" s="118"/>
      <c r="E2" s="118"/>
      <c r="F2" s="118"/>
      <c r="G2" s="118"/>
      <c r="H2" s="118"/>
      <c r="I2" s="140"/>
    </row>
    <row r="3" spans="1:9" ht="18">
      <c r="A3" s="257" t="s">
        <v>175</v>
      </c>
      <c r="B3" s="258"/>
      <c r="C3" s="258"/>
      <c r="D3" s="258"/>
      <c r="E3" s="258"/>
      <c r="F3" s="258"/>
      <c r="G3" s="258"/>
      <c r="H3" s="258"/>
      <c r="I3" s="259"/>
    </row>
    <row r="4" spans="1:9" ht="12.75">
      <c r="A4" s="141"/>
      <c r="B4" s="119" t="s">
        <v>176</v>
      </c>
      <c r="C4" s="120"/>
      <c r="D4" s="120"/>
      <c r="E4" s="120"/>
      <c r="F4" s="121"/>
      <c r="G4" s="121"/>
      <c r="H4" s="122"/>
      <c r="I4" s="142"/>
    </row>
    <row r="5" spans="1:9" ht="12.75">
      <c r="A5" s="141"/>
      <c r="B5" s="123"/>
      <c r="C5" s="124" t="s">
        <v>177</v>
      </c>
      <c r="D5" s="124"/>
      <c r="E5" s="124"/>
      <c r="F5" s="124"/>
      <c r="G5" s="124"/>
      <c r="H5" s="125"/>
      <c r="I5" s="142"/>
    </row>
    <row r="6" spans="1:9" ht="12.75">
      <c r="A6" s="141"/>
      <c r="B6" s="123"/>
      <c r="C6" s="124" t="s">
        <v>178</v>
      </c>
      <c r="D6" s="124"/>
      <c r="E6" s="124"/>
      <c r="F6" s="124"/>
      <c r="G6" s="124"/>
      <c r="H6" s="125"/>
      <c r="I6" s="142"/>
    </row>
    <row r="7" spans="1:9" ht="12.75">
      <c r="A7" s="141"/>
      <c r="B7" s="123" t="s">
        <v>179</v>
      </c>
      <c r="C7" s="126"/>
      <c r="D7" s="126"/>
      <c r="E7" s="126"/>
      <c r="F7" s="126"/>
      <c r="G7" s="126"/>
      <c r="H7" s="125"/>
      <c r="I7" s="142"/>
    </row>
    <row r="8" spans="1:9" ht="12.75">
      <c r="A8" s="141"/>
      <c r="B8" s="123"/>
      <c r="C8" s="124"/>
      <c r="D8" s="124" t="s">
        <v>180</v>
      </c>
      <c r="E8" s="124"/>
      <c r="F8" s="126"/>
      <c r="G8" s="126"/>
      <c r="H8" s="125"/>
      <c r="I8" s="142"/>
    </row>
    <row r="9" spans="1:9" ht="12.75">
      <c r="A9" s="141"/>
      <c r="B9" s="127"/>
      <c r="C9" s="128"/>
      <c r="D9" s="124" t="s">
        <v>181</v>
      </c>
      <c r="E9" s="124"/>
      <c r="F9" s="126"/>
      <c r="G9" s="126"/>
      <c r="H9" s="125"/>
      <c r="I9" s="142"/>
    </row>
    <row r="10" spans="1:9" ht="12.75">
      <c r="A10" s="141"/>
      <c r="B10" s="129"/>
      <c r="C10" s="130"/>
      <c r="D10" s="130" t="s">
        <v>182</v>
      </c>
      <c r="E10" s="130"/>
      <c r="F10" s="130"/>
      <c r="G10" s="130"/>
      <c r="H10" s="131"/>
      <c r="I10" s="142"/>
    </row>
    <row r="11" spans="1:9" ht="12.75">
      <c r="A11" s="139" t="s">
        <v>198</v>
      </c>
      <c r="B11" s="118"/>
      <c r="C11" s="118"/>
      <c r="D11" s="118"/>
      <c r="E11" s="118"/>
      <c r="F11" s="118"/>
      <c r="G11" s="118"/>
      <c r="H11" s="118"/>
      <c r="I11" s="140"/>
    </row>
    <row r="12" spans="1:9" ht="12.75">
      <c r="A12" s="139" t="s">
        <v>199</v>
      </c>
      <c r="B12" s="118"/>
      <c r="C12" s="118"/>
      <c r="D12" s="118"/>
      <c r="E12" s="118"/>
      <c r="F12" s="118"/>
      <c r="G12" s="118"/>
      <c r="H12" s="118"/>
      <c r="I12" s="140"/>
    </row>
    <row r="13" spans="1:9" ht="12.75">
      <c r="A13" s="139"/>
      <c r="B13" s="118"/>
      <c r="C13" s="260"/>
      <c r="D13" s="260"/>
      <c r="E13" s="132"/>
      <c r="F13" s="261"/>
      <c r="G13" s="261"/>
      <c r="H13" s="261"/>
      <c r="I13" s="140"/>
    </row>
    <row r="14" spans="1:9" ht="12.75">
      <c r="A14" s="139"/>
      <c r="B14" s="118"/>
      <c r="C14" s="260"/>
      <c r="D14" s="260"/>
      <c r="E14" s="132"/>
      <c r="F14" s="132"/>
      <c r="G14" s="132"/>
      <c r="H14" s="132"/>
      <c r="I14" s="140"/>
    </row>
    <row r="15" spans="1:9" ht="12.75">
      <c r="A15" s="139"/>
      <c r="B15" s="118"/>
      <c r="C15" s="124"/>
      <c r="D15" s="124"/>
      <c r="E15" s="124"/>
      <c r="F15" s="124"/>
      <c r="G15" s="124"/>
      <c r="H15" s="124"/>
      <c r="I15" s="140"/>
    </row>
    <row r="16" spans="1:9" ht="12.75">
      <c r="A16" s="139" t="s">
        <v>200</v>
      </c>
      <c r="B16" s="118"/>
      <c r="C16" s="124"/>
      <c r="D16" s="124"/>
      <c r="E16" s="124"/>
      <c r="F16" s="124"/>
      <c r="G16" s="124"/>
      <c r="H16" s="124"/>
      <c r="I16" s="140"/>
    </row>
    <row r="17" spans="1:9" ht="12.75">
      <c r="A17" s="139" t="s">
        <v>191</v>
      </c>
      <c r="B17" s="118"/>
      <c r="C17" s="118"/>
      <c r="D17" s="118"/>
      <c r="E17" s="118"/>
      <c r="F17" s="118"/>
      <c r="G17" s="124"/>
      <c r="H17" s="124"/>
      <c r="I17" s="140"/>
    </row>
    <row r="18" spans="1:9" ht="12.75">
      <c r="A18" s="139" t="s">
        <v>192</v>
      </c>
      <c r="B18" s="118"/>
      <c r="C18" s="118"/>
      <c r="D18" s="118"/>
      <c r="E18" s="118"/>
      <c r="F18" s="118"/>
      <c r="G18" s="118"/>
      <c r="H18" s="118"/>
      <c r="I18" s="140"/>
    </row>
    <row r="19" spans="1:9" ht="12.75">
      <c r="A19" s="139" t="s">
        <v>193</v>
      </c>
      <c r="B19" s="118"/>
      <c r="C19" s="118"/>
      <c r="D19" s="118"/>
      <c r="E19" s="118"/>
      <c r="F19" s="118"/>
      <c r="G19" s="118"/>
      <c r="H19" s="118"/>
      <c r="I19" s="140"/>
    </row>
    <row r="20" spans="1:9" ht="12.75">
      <c r="A20" s="139" t="s">
        <v>194</v>
      </c>
      <c r="B20" s="118"/>
      <c r="C20" s="118"/>
      <c r="D20" s="118"/>
      <c r="E20" s="118"/>
      <c r="F20" s="118"/>
      <c r="G20" s="118"/>
      <c r="H20" s="118"/>
      <c r="I20" s="140"/>
    </row>
    <row r="21" spans="1:9" ht="12.75">
      <c r="A21" s="139" t="s">
        <v>195</v>
      </c>
      <c r="B21" s="118"/>
      <c r="C21" s="118"/>
      <c r="D21" s="118"/>
      <c r="E21" s="118"/>
      <c r="F21" s="118"/>
      <c r="G21" s="118"/>
      <c r="H21" s="118"/>
      <c r="I21" s="140"/>
    </row>
    <row r="22" spans="1:9" ht="12.75">
      <c r="A22" s="139" t="s">
        <v>196</v>
      </c>
      <c r="B22" s="118"/>
      <c r="C22" s="118"/>
      <c r="D22" s="118"/>
      <c r="E22" s="118"/>
      <c r="F22" s="118"/>
      <c r="G22" s="118"/>
      <c r="H22" s="118"/>
      <c r="I22" s="140"/>
    </row>
    <row r="23" spans="1:9" ht="12.75">
      <c r="A23" s="139" t="s">
        <v>197</v>
      </c>
      <c r="B23" s="118"/>
      <c r="C23" s="118"/>
      <c r="D23" s="118"/>
      <c r="E23" s="118"/>
      <c r="F23" s="118"/>
      <c r="G23" s="118"/>
      <c r="H23" s="118"/>
      <c r="I23" s="140"/>
    </row>
    <row r="24" spans="1:9" ht="12.75">
      <c r="A24" s="139"/>
      <c r="B24" s="118"/>
      <c r="C24" s="118"/>
      <c r="D24" s="118"/>
      <c r="E24" s="118"/>
      <c r="F24" s="118"/>
      <c r="G24" s="118"/>
      <c r="H24" s="118"/>
      <c r="I24" s="140"/>
    </row>
    <row r="25" spans="1:9" ht="12.75">
      <c r="A25" s="143" t="s">
        <v>280</v>
      </c>
      <c r="B25" s="118"/>
      <c r="C25" s="118"/>
      <c r="D25" s="118"/>
      <c r="E25" s="118"/>
      <c r="F25" s="118"/>
      <c r="G25" s="118"/>
      <c r="H25" s="118"/>
      <c r="I25" s="140"/>
    </row>
    <row r="26" spans="1:9" ht="12.75">
      <c r="A26" s="143" t="s">
        <v>281</v>
      </c>
      <c r="B26" s="118"/>
      <c r="C26" s="118"/>
      <c r="D26" s="118"/>
      <c r="E26" s="118"/>
      <c r="F26" s="118"/>
      <c r="G26" s="118"/>
      <c r="H26" s="118"/>
      <c r="I26" s="140"/>
    </row>
    <row r="27" spans="1:9" ht="12.75">
      <c r="A27" s="139"/>
      <c r="B27" s="118"/>
      <c r="C27" s="118"/>
      <c r="D27" s="118"/>
      <c r="E27" s="118"/>
      <c r="F27" s="118"/>
      <c r="G27" s="118"/>
      <c r="H27" s="118"/>
      <c r="I27" s="140"/>
    </row>
    <row r="28" spans="1:9" ht="12.75">
      <c r="A28" s="143" t="s">
        <v>202</v>
      </c>
      <c r="B28" s="118"/>
      <c r="C28" s="118"/>
      <c r="D28" s="118"/>
      <c r="E28" s="118"/>
      <c r="F28" s="118"/>
      <c r="G28" s="118"/>
      <c r="H28" s="118"/>
      <c r="I28" s="140"/>
    </row>
    <row r="29" spans="1:9" ht="12.75">
      <c r="A29" s="143" t="s">
        <v>291</v>
      </c>
      <c r="B29" s="118"/>
      <c r="C29" s="118"/>
      <c r="D29" s="118"/>
      <c r="E29" s="118"/>
      <c r="F29" s="118"/>
      <c r="G29" s="118"/>
      <c r="H29" s="118"/>
      <c r="I29" s="140"/>
    </row>
    <row r="30" spans="1:9" ht="12.75">
      <c r="A30" s="143" t="s">
        <v>290</v>
      </c>
      <c r="B30" s="118"/>
      <c r="C30" s="118"/>
      <c r="D30" s="118"/>
      <c r="E30" s="118"/>
      <c r="F30" s="118"/>
      <c r="G30" s="118"/>
      <c r="H30" s="118"/>
      <c r="I30" s="140"/>
    </row>
    <row r="31" spans="1:9" ht="12.75">
      <c r="A31" s="143" t="s">
        <v>292</v>
      </c>
      <c r="B31" s="118"/>
      <c r="C31" s="118"/>
      <c r="D31" s="118"/>
      <c r="E31" s="118"/>
      <c r="F31" s="118"/>
      <c r="G31" s="118"/>
      <c r="H31" s="118"/>
      <c r="I31" s="140"/>
    </row>
    <row r="32" spans="1:9" ht="12.75">
      <c r="A32" s="143" t="s">
        <v>203</v>
      </c>
      <c r="B32" s="133"/>
      <c r="C32" s="133"/>
      <c r="D32" s="133"/>
      <c r="E32" s="133" t="s">
        <v>208</v>
      </c>
      <c r="F32" s="133"/>
      <c r="G32" s="133"/>
      <c r="H32" s="133"/>
      <c r="I32" s="144" t="s">
        <v>209</v>
      </c>
    </row>
    <row r="33" spans="1:9" ht="15">
      <c r="A33" s="143"/>
      <c r="B33" s="133"/>
      <c r="C33" s="133"/>
      <c r="D33" s="134"/>
      <c r="E33" s="134" t="s">
        <v>279</v>
      </c>
      <c r="F33" s="134"/>
      <c r="G33" s="134"/>
      <c r="H33" s="134"/>
      <c r="I33" s="144">
        <v>575000</v>
      </c>
    </row>
    <row r="34" spans="1:9" ht="15">
      <c r="A34" s="143"/>
      <c r="B34" s="133"/>
      <c r="C34" s="133"/>
      <c r="D34" s="134"/>
      <c r="E34" s="134" t="s">
        <v>204</v>
      </c>
      <c r="F34" s="134"/>
      <c r="G34" s="134"/>
      <c r="H34" s="134"/>
      <c r="I34" s="144">
        <v>10000</v>
      </c>
    </row>
    <row r="35" spans="1:9" ht="15.75">
      <c r="A35" s="143"/>
      <c r="B35" s="133"/>
      <c r="C35" s="133"/>
      <c r="D35" s="134"/>
      <c r="E35" s="135" t="s">
        <v>205</v>
      </c>
      <c r="F35" s="135"/>
      <c r="G35" s="135"/>
      <c r="H35" s="135"/>
      <c r="I35" s="145" t="s">
        <v>211</v>
      </c>
    </row>
    <row r="36" spans="1:9" ht="15">
      <c r="A36" s="143"/>
      <c r="B36" s="133"/>
      <c r="C36" s="133"/>
      <c r="D36" s="134"/>
      <c r="E36" s="134"/>
      <c r="F36" s="134"/>
      <c r="G36" s="134"/>
      <c r="H36" s="134"/>
      <c r="I36" s="144"/>
    </row>
    <row r="37" spans="1:9" ht="15">
      <c r="A37" s="143"/>
      <c r="B37" s="254"/>
      <c r="C37" s="254"/>
      <c r="D37" s="254"/>
      <c r="E37" s="134"/>
      <c r="F37" s="254"/>
      <c r="G37" s="254"/>
      <c r="H37" s="254"/>
      <c r="I37" s="144"/>
    </row>
    <row r="38" spans="1:9" ht="15.75">
      <c r="A38" s="143"/>
      <c r="B38" s="256"/>
      <c r="C38" s="256"/>
      <c r="D38" s="256"/>
      <c r="E38" s="135"/>
      <c r="F38" s="256"/>
      <c r="G38" s="256"/>
      <c r="H38" s="256"/>
      <c r="I38" s="140"/>
    </row>
    <row r="39" spans="1:9" ht="12.75">
      <c r="A39" s="139"/>
      <c r="B39" s="118"/>
      <c r="C39" s="118"/>
      <c r="D39" s="118"/>
      <c r="E39" s="118"/>
      <c r="F39" s="118"/>
      <c r="G39" s="118"/>
      <c r="H39" s="118"/>
      <c r="I39" s="140"/>
    </row>
    <row r="40" spans="1:9" ht="15">
      <c r="A40" s="139"/>
      <c r="B40" s="254" t="s">
        <v>210</v>
      </c>
      <c r="C40" s="254"/>
      <c r="D40" s="254"/>
      <c r="E40" s="118"/>
      <c r="F40" s="118"/>
      <c r="G40" s="118"/>
      <c r="H40" s="118"/>
      <c r="I40" s="140"/>
    </row>
    <row r="41" spans="1:9" ht="15">
      <c r="A41" s="146"/>
      <c r="B41" s="255" t="s">
        <v>278</v>
      </c>
      <c r="C41" s="255"/>
      <c r="D41" s="255"/>
      <c r="E41" s="147"/>
      <c r="F41" s="147"/>
      <c r="G41" s="147"/>
      <c r="H41" s="147"/>
      <c r="I41" s="148"/>
    </row>
  </sheetData>
  <sheetProtection/>
  <mergeCells count="10">
    <mergeCell ref="A3:I3"/>
    <mergeCell ref="C13:C14"/>
    <mergeCell ref="D13:D14"/>
    <mergeCell ref="F13:H13"/>
    <mergeCell ref="B40:D40"/>
    <mergeCell ref="B41:D41"/>
    <mergeCell ref="B38:D38"/>
    <mergeCell ref="F38:H38"/>
    <mergeCell ref="B37:D37"/>
    <mergeCell ref="F37:H37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50" sqref="A1:H50"/>
    </sheetView>
  </sheetViews>
  <sheetFormatPr defaultColWidth="9.140625" defaultRowHeight="12.75"/>
  <cols>
    <col min="1" max="1" width="12.57421875" style="0" customWidth="1"/>
    <col min="2" max="2" width="15.7109375" style="0" bestFit="1" customWidth="1"/>
    <col min="6" max="6" width="18.8515625" style="0" bestFit="1" customWidth="1"/>
    <col min="7" max="7" width="10.140625" style="0" bestFit="1" customWidth="1"/>
  </cols>
  <sheetData>
    <row r="1" spans="1:9" ht="12.75">
      <c r="A1" s="219"/>
      <c r="B1" s="219"/>
      <c r="C1" s="219"/>
      <c r="D1" s="219"/>
      <c r="E1" s="219"/>
      <c r="F1" s="219"/>
      <c r="G1" s="219"/>
      <c r="H1" s="220"/>
      <c r="I1" s="164"/>
    </row>
    <row r="2" spans="1:9" ht="21">
      <c r="A2" s="230"/>
      <c r="B2" s="228"/>
      <c r="C2" s="230" t="s">
        <v>324</v>
      </c>
      <c r="D2" s="228"/>
      <c r="E2" s="228"/>
      <c r="F2" s="228"/>
      <c r="G2" s="228"/>
      <c r="H2" s="229"/>
      <c r="I2" s="164"/>
    </row>
    <row r="3" spans="1:9" ht="12.75">
      <c r="A3" s="165"/>
      <c r="B3" s="165"/>
      <c r="C3" s="165"/>
      <c r="D3" s="165"/>
      <c r="E3" s="165"/>
      <c r="F3" s="165"/>
      <c r="G3" s="165"/>
      <c r="H3" s="221"/>
      <c r="I3" s="164"/>
    </row>
    <row r="4" spans="1:9" ht="12.75">
      <c r="A4" s="165"/>
      <c r="B4" s="165"/>
      <c r="C4" s="165"/>
      <c r="D4" s="165"/>
      <c r="E4" s="165"/>
      <c r="F4" s="165"/>
      <c r="G4" s="165"/>
      <c r="H4" s="221"/>
      <c r="I4" s="164"/>
    </row>
    <row r="5" spans="1:9" ht="12.75">
      <c r="A5" s="165"/>
      <c r="B5" s="165"/>
      <c r="C5" s="165"/>
      <c r="D5" s="165"/>
      <c r="E5" s="165"/>
      <c r="F5" s="165"/>
      <c r="G5" s="165"/>
      <c r="H5" s="221"/>
      <c r="I5" s="164"/>
    </row>
    <row r="6" spans="1:9" ht="12.75">
      <c r="A6" s="165"/>
      <c r="B6" s="165"/>
      <c r="C6" s="165"/>
      <c r="D6" s="165"/>
      <c r="E6" s="165"/>
      <c r="F6" s="165"/>
      <c r="G6" s="165"/>
      <c r="H6" s="221"/>
      <c r="I6" s="164"/>
    </row>
    <row r="7" spans="1:9" ht="12.75">
      <c r="A7" s="165"/>
      <c r="B7" s="165"/>
      <c r="C7" s="165"/>
      <c r="D7" s="165"/>
      <c r="E7" s="165"/>
      <c r="F7" s="165"/>
      <c r="G7" s="165"/>
      <c r="H7" s="221"/>
      <c r="I7" s="164"/>
    </row>
    <row r="8" spans="1:9" ht="12.75">
      <c r="A8" s="165"/>
      <c r="B8" s="165"/>
      <c r="C8" s="165"/>
      <c r="D8" s="165"/>
      <c r="E8" s="165"/>
      <c r="F8" s="165"/>
      <c r="G8" s="165"/>
      <c r="H8" s="221"/>
      <c r="I8" s="164"/>
    </row>
    <row r="9" spans="1:9" ht="12.75">
      <c r="A9" s="165"/>
      <c r="B9" s="165"/>
      <c r="C9" s="165"/>
      <c r="D9" s="165"/>
      <c r="E9" s="165"/>
      <c r="F9" s="165"/>
      <c r="G9" s="165"/>
      <c r="H9" s="221"/>
      <c r="I9" s="164"/>
    </row>
    <row r="10" spans="1:9" ht="12.75">
      <c r="A10" s="165"/>
      <c r="B10" s="165"/>
      <c r="C10" s="165"/>
      <c r="D10" s="165"/>
      <c r="E10" s="165"/>
      <c r="F10" s="165"/>
      <c r="G10" s="165"/>
      <c r="H10" s="221"/>
      <c r="I10" s="164"/>
    </row>
    <row r="11" spans="1:9" ht="12.75">
      <c r="A11" s="165"/>
      <c r="B11" s="165"/>
      <c r="C11" s="165"/>
      <c r="D11" s="165"/>
      <c r="E11" s="165"/>
      <c r="F11" s="165"/>
      <c r="G11" s="165"/>
      <c r="H11" s="221"/>
      <c r="I11" s="164"/>
    </row>
    <row r="12" spans="1:9" ht="12.75">
      <c r="A12" s="165"/>
      <c r="B12" s="165"/>
      <c r="C12" s="165"/>
      <c r="D12" s="165"/>
      <c r="E12" s="165"/>
      <c r="F12" s="165"/>
      <c r="G12" s="165"/>
      <c r="H12" s="221"/>
      <c r="I12" s="164"/>
    </row>
    <row r="13" spans="1:9" ht="25.5" customHeight="1">
      <c r="A13" s="165"/>
      <c r="B13" s="165"/>
      <c r="C13" s="165"/>
      <c r="D13" s="165"/>
      <c r="E13" s="165"/>
      <c r="F13" s="165"/>
      <c r="G13" s="165"/>
      <c r="H13" s="221"/>
      <c r="I13" s="164"/>
    </row>
    <row r="14" spans="1:9" ht="12.75">
      <c r="A14" s="165"/>
      <c r="B14" s="165"/>
      <c r="C14" s="165"/>
      <c r="D14" s="165"/>
      <c r="E14" s="165"/>
      <c r="F14" s="165"/>
      <c r="G14" s="165"/>
      <c r="H14" s="221"/>
      <c r="I14" s="164"/>
    </row>
    <row r="15" spans="1:9" ht="12.75">
      <c r="A15" s="165"/>
      <c r="B15" s="165"/>
      <c r="C15" s="165"/>
      <c r="D15" s="165"/>
      <c r="E15" s="165"/>
      <c r="F15" s="165"/>
      <c r="G15" s="165"/>
      <c r="H15" s="221"/>
      <c r="I15" s="164"/>
    </row>
    <row r="16" spans="1:9" ht="12.75">
      <c r="A16" s="165"/>
      <c r="B16" s="165"/>
      <c r="C16" s="165"/>
      <c r="D16" s="165"/>
      <c r="E16" s="165"/>
      <c r="F16" s="165"/>
      <c r="G16" s="165"/>
      <c r="H16" s="221"/>
      <c r="I16" s="164"/>
    </row>
    <row r="17" spans="1:9" ht="38.25" customHeight="1">
      <c r="A17" s="165"/>
      <c r="B17" s="165"/>
      <c r="C17" s="165"/>
      <c r="D17" s="165"/>
      <c r="E17" s="165"/>
      <c r="F17" s="165"/>
      <c r="G17" s="165"/>
      <c r="H17" s="221"/>
      <c r="I17" s="164"/>
    </row>
    <row r="18" spans="1:9" ht="51" customHeight="1">
      <c r="A18" s="165"/>
      <c r="B18" s="165"/>
      <c r="C18" s="165"/>
      <c r="D18" s="165"/>
      <c r="E18" s="165"/>
      <c r="F18" s="165"/>
      <c r="G18" s="165"/>
      <c r="H18" s="221"/>
      <c r="I18" s="164"/>
    </row>
    <row r="19" spans="1:9" ht="12.75">
      <c r="A19" s="165"/>
      <c r="B19" s="165"/>
      <c r="C19" s="165"/>
      <c r="D19" s="165"/>
      <c r="E19" s="165"/>
      <c r="F19" s="165"/>
      <c r="G19" s="165"/>
      <c r="H19" s="221"/>
      <c r="I19" s="164"/>
    </row>
    <row r="20" spans="1:9" ht="12.75">
      <c r="A20" s="165"/>
      <c r="B20" s="165"/>
      <c r="C20" s="165"/>
      <c r="D20" s="165"/>
      <c r="E20" s="165"/>
      <c r="F20" s="165"/>
      <c r="G20" s="165"/>
      <c r="H20" s="221"/>
      <c r="I20" s="164"/>
    </row>
    <row r="21" spans="1:9" ht="12.75">
      <c r="A21" s="165"/>
      <c r="B21" s="165"/>
      <c r="C21" s="165"/>
      <c r="D21" s="165"/>
      <c r="E21" s="165"/>
      <c r="F21" s="165"/>
      <c r="G21" s="165"/>
      <c r="H21" s="221"/>
      <c r="I21" s="164"/>
    </row>
    <row r="22" spans="1:9" ht="12.75">
      <c r="A22" s="165"/>
      <c r="B22" s="165"/>
      <c r="C22" s="165"/>
      <c r="D22" s="165"/>
      <c r="E22" s="165"/>
      <c r="F22" s="165"/>
      <c r="G22" s="165"/>
      <c r="H22" s="221"/>
      <c r="I22" s="164"/>
    </row>
    <row r="23" spans="1:9" ht="12.75">
      <c r="A23" s="165"/>
      <c r="B23" s="165"/>
      <c r="C23" s="165"/>
      <c r="D23" s="165"/>
      <c r="E23" s="165"/>
      <c r="F23" s="165"/>
      <c r="G23" s="165"/>
      <c r="H23" s="221"/>
      <c r="I23" s="164"/>
    </row>
    <row r="24" spans="1:9" ht="12.75">
      <c r="A24" s="165"/>
      <c r="B24" s="165"/>
      <c r="C24" s="165"/>
      <c r="D24" s="165"/>
      <c r="E24" s="165"/>
      <c r="F24" s="165"/>
      <c r="G24" s="165"/>
      <c r="H24" s="221"/>
      <c r="I24" s="164"/>
    </row>
    <row r="25" spans="1:9" ht="12.75">
      <c r="A25" s="165"/>
      <c r="B25" s="165"/>
      <c r="C25" s="165"/>
      <c r="D25" s="165"/>
      <c r="E25" s="165"/>
      <c r="F25" s="165"/>
      <c r="G25" s="165"/>
      <c r="H25" s="221"/>
      <c r="I25" s="164"/>
    </row>
    <row r="26" spans="1:9" ht="12.75">
      <c r="A26" s="165"/>
      <c r="B26" s="165"/>
      <c r="C26" s="165"/>
      <c r="D26" s="165"/>
      <c r="E26" s="165"/>
      <c r="F26" s="165"/>
      <c r="G26" s="165"/>
      <c r="H26" s="221"/>
      <c r="I26" s="164"/>
    </row>
    <row r="27" spans="1:9" ht="12.75">
      <c r="A27" s="165"/>
      <c r="B27" s="165"/>
      <c r="C27" s="165"/>
      <c r="D27" s="165"/>
      <c r="E27" s="165"/>
      <c r="F27" s="165"/>
      <c r="G27" s="165"/>
      <c r="H27" s="221"/>
      <c r="I27" s="164"/>
    </row>
    <row r="28" spans="1:9" ht="12.75">
      <c r="A28" s="165"/>
      <c r="B28" s="165"/>
      <c r="C28" s="165"/>
      <c r="D28" s="165"/>
      <c r="E28" s="165"/>
      <c r="F28" s="165"/>
      <c r="G28" s="165"/>
      <c r="H28" s="221"/>
      <c r="I28" s="164"/>
    </row>
    <row r="29" spans="1:9" ht="12.75">
      <c r="A29" s="165"/>
      <c r="B29" s="165"/>
      <c r="C29" s="165"/>
      <c r="D29" s="165"/>
      <c r="E29" s="165"/>
      <c r="F29" s="165"/>
      <c r="G29" s="165"/>
      <c r="H29" s="221"/>
      <c r="I29" s="164"/>
    </row>
    <row r="30" spans="1:9" ht="12.75">
      <c r="A30" s="165"/>
      <c r="B30" s="165"/>
      <c r="C30" s="165"/>
      <c r="D30" s="165"/>
      <c r="E30" s="165"/>
      <c r="F30" s="165"/>
      <c r="G30" s="165"/>
      <c r="H30" s="221"/>
      <c r="I30" s="164"/>
    </row>
    <row r="31" spans="1:9" ht="12.75">
      <c r="A31" s="165"/>
      <c r="B31" s="165"/>
      <c r="C31" s="165"/>
      <c r="D31" s="165"/>
      <c r="E31" s="165"/>
      <c r="F31" s="165"/>
      <c r="G31" s="165"/>
      <c r="H31" s="221"/>
      <c r="I31" s="164"/>
    </row>
    <row r="32" spans="1:9" ht="12.75">
      <c r="A32" s="165"/>
      <c r="B32" s="165"/>
      <c r="C32" s="165"/>
      <c r="D32" s="165"/>
      <c r="E32" s="165"/>
      <c r="F32" s="165"/>
      <c r="G32" s="165"/>
      <c r="H32" s="221"/>
      <c r="I32" s="164"/>
    </row>
    <row r="33" spans="1:9" ht="12.75">
      <c r="A33" s="165"/>
      <c r="B33" s="165"/>
      <c r="C33" s="165"/>
      <c r="D33" s="165"/>
      <c r="E33" s="165"/>
      <c r="F33" s="165"/>
      <c r="G33" s="165"/>
      <c r="H33" s="221"/>
      <c r="I33" s="164"/>
    </row>
    <row r="34" spans="1:9" ht="12.75">
      <c r="A34" s="165"/>
      <c r="B34" s="165"/>
      <c r="C34" s="165"/>
      <c r="D34" s="165"/>
      <c r="E34" s="165"/>
      <c r="F34" s="165"/>
      <c r="G34" s="165"/>
      <c r="H34" s="221"/>
      <c r="I34" s="164"/>
    </row>
    <row r="35" spans="1:9" ht="12.75">
      <c r="A35" s="165"/>
      <c r="B35" s="165"/>
      <c r="C35" s="165"/>
      <c r="D35" s="165"/>
      <c r="E35" s="165" t="s">
        <v>320</v>
      </c>
      <c r="F35" s="165"/>
      <c r="G35" s="165"/>
      <c r="H35" s="221"/>
      <c r="I35" s="164"/>
    </row>
    <row r="36" spans="1:9" ht="12.75">
      <c r="A36" s="165"/>
      <c r="B36" s="165"/>
      <c r="C36" s="165"/>
      <c r="D36" s="165"/>
      <c r="E36" s="165"/>
      <c r="F36" s="165"/>
      <c r="G36" s="165"/>
      <c r="H36" s="221"/>
      <c r="I36" s="164"/>
    </row>
    <row r="37" spans="1:9" ht="12.75">
      <c r="A37" s="165"/>
      <c r="B37" s="165"/>
      <c r="C37" s="165"/>
      <c r="D37" s="165"/>
      <c r="E37" s="165"/>
      <c r="F37" s="165"/>
      <c r="G37" s="165"/>
      <c r="H37" s="221"/>
      <c r="I37" s="164"/>
    </row>
    <row r="38" spans="1:9" ht="12.75">
      <c r="A38" s="165"/>
      <c r="B38" s="165"/>
      <c r="C38" s="165"/>
      <c r="D38" s="165"/>
      <c r="E38" s="165"/>
      <c r="F38" s="165"/>
      <c r="G38" s="165"/>
      <c r="H38" s="221"/>
      <c r="I38" s="164"/>
    </row>
    <row r="39" spans="1:9" ht="12.75">
      <c r="A39" s="165"/>
      <c r="B39" s="165"/>
      <c r="C39" s="165"/>
      <c r="D39" s="165"/>
      <c r="E39" s="165"/>
      <c r="F39" s="165"/>
      <c r="G39" s="165"/>
      <c r="H39" s="221"/>
      <c r="I39" s="164"/>
    </row>
    <row r="40" spans="1:9" ht="12.75">
      <c r="A40" s="165"/>
      <c r="B40" s="165"/>
      <c r="C40" s="165"/>
      <c r="D40" s="165"/>
      <c r="E40" s="165"/>
      <c r="F40" s="165"/>
      <c r="G40" s="165"/>
      <c r="H40" s="221"/>
      <c r="I40" s="164"/>
    </row>
    <row r="41" spans="1:9" ht="12.75">
      <c r="A41" s="165"/>
      <c r="B41" s="165"/>
      <c r="C41" s="165"/>
      <c r="D41" s="165"/>
      <c r="E41" s="165"/>
      <c r="F41" s="165"/>
      <c r="G41" s="165"/>
      <c r="H41" s="221"/>
      <c r="I41" s="164"/>
    </row>
    <row r="42" spans="1:9" ht="12.75">
      <c r="A42" s="165"/>
      <c r="B42" s="165"/>
      <c r="C42" s="165"/>
      <c r="D42" s="165"/>
      <c r="E42" s="165"/>
      <c r="F42" s="165"/>
      <c r="G42" s="165"/>
      <c r="H42" s="221"/>
      <c r="I42" s="164"/>
    </row>
    <row r="43" spans="1:9" ht="12.75">
      <c r="A43" s="165"/>
      <c r="B43" s="165"/>
      <c r="C43" s="165"/>
      <c r="D43" s="165"/>
      <c r="E43" s="165"/>
      <c r="F43" s="165"/>
      <c r="G43" s="165"/>
      <c r="H43" s="221"/>
      <c r="I43" s="164"/>
    </row>
    <row r="44" spans="1:9" ht="12.75">
      <c r="A44" s="165"/>
      <c r="B44" s="165"/>
      <c r="C44" s="165"/>
      <c r="D44" s="165"/>
      <c r="E44" s="165"/>
      <c r="F44" s="165"/>
      <c r="G44" s="165"/>
      <c r="H44" s="221"/>
      <c r="I44" s="164"/>
    </row>
    <row r="45" spans="1:9" ht="12.75">
      <c r="A45" s="165"/>
      <c r="B45" s="165"/>
      <c r="C45" s="165"/>
      <c r="D45" s="165"/>
      <c r="E45" s="165"/>
      <c r="F45" s="165"/>
      <c r="G45" s="165"/>
      <c r="H45" s="221"/>
      <c r="I45" s="164"/>
    </row>
    <row r="46" spans="1:9" ht="15">
      <c r="A46" s="165"/>
      <c r="B46" s="165"/>
      <c r="C46" s="165"/>
      <c r="D46" s="262" t="s">
        <v>321</v>
      </c>
      <c r="E46" s="263"/>
      <c r="F46" s="263"/>
      <c r="G46" s="263"/>
      <c r="H46" s="264"/>
      <c r="I46" s="164"/>
    </row>
    <row r="47" spans="1:9" ht="12.75">
      <c r="A47" s="165"/>
      <c r="B47" s="165"/>
      <c r="C47" s="165"/>
      <c r="D47" s="165"/>
      <c r="E47" s="164"/>
      <c r="F47" s="164"/>
      <c r="G47" s="164"/>
      <c r="H47" s="221"/>
      <c r="I47" s="164"/>
    </row>
    <row r="48" spans="1:9" ht="12.75">
      <c r="A48" s="165"/>
      <c r="B48" s="165"/>
      <c r="C48" s="165"/>
      <c r="D48" s="165"/>
      <c r="E48" s="222" t="s">
        <v>322</v>
      </c>
      <c r="F48" s="223"/>
      <c r="G48" s="224" t="s">
        <v>323</v>
      </c>
      <c r="H48" s="221"/>
      <c r="I48" s="164"/>
    </row>
    <row r="49" spans="1:9" ht="15">
      <c r="A49" s="165"/>
      <c r="B49" s="165"/>
      <c r="C49" s="165"/>
      <c r="D49" s="165"/>
      <c r="E49" s="225"/>
      <c r="F49" s="165"/>
      <c r="G49" s="165"/>
      <c r="H49" s="221"/>
      <c r="I49" s="164"/>
    </row>
    <row r="50" spans="1:9" ht="13.5" thickBot="1">
      <c r="A50" s="226"/>
      <c r="B50" s="226"/>
      <c r="C50" s="226"/>
      <c r="D50" s="226"/>
      <c r="E50" s="226"/>
      <c r="F50" s="226"/>
      <c r="G50" s="226"/>
      <c r="H50" s="227"/>
      <c r="I50" s="164"/>
    </row>
    <row r="51" spans="1:9" ht="12.75">
      <c r="A51" s="164"/>
      <c r="B51" s="164"/>
      <c r="C51" s="164"/>
      <c r="D51" s="164"/>
      <c r="E51" s="164"/>
      <c r="F51" s="164"/>
      <c r="G51" s="164"/>
      <c r="H51" s="164"/>
      <c r="I51" s="164"/>
    </row>
    <row r="52" spans="1:9" ht="12.75">
      <c r="A52" s="164"/>
      <c r="B52" s="164"/>
      <c r="C52" s="164"/>
      <c r="D52" s="164"/>
      <c r="E52" s="164"/>
      <c r="F52" s="164"/>
      <c r="G52" s="164"/>
      <c r="H52" s="164"/>
      <c r="I52" s="164"/>
    </row>
  </sheetData>
  <sheetProtection/>
  <mergeCells count="1">
    <mergeCell ref="D46:H4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Gezim</dc:creator>
  <cp:keywords/>
  <dc:description/>
  <cp:lastModifiedBy>Gezim</cp:lastModifiedBy>
  <cp:lastPrinted>2012-04-19T16:45:51Z</cp:lastPrinted>
  <dcterms:created xsi:type="dcterms:W3CDTF">2008-10-23T11:07:49Z</dcterms:created>
  <dcterms:modified xsi:type="dcterms:W3CDTF">2012-07-26T21:37:26Z</dcterms:modified>
  <cp:category/>
  <cp:version/>
  <cp:contentType/>
  <cp:contentStatus/>
</cp:coreProperties>
</file>