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04" windowWidth="15072" windowHeight="8148" tabRatio="599" activeTab="0"/>
  </bookViews>
  <sheets>
    <sheet name="Kapaku" sheetId="1" r:id="rId1"/>
    <sheet name="Aktivet" sheetId="2" r:id="rId2"/>
    <sheet name="Pasivet" sheetId="3" r:id="rId3"/>
    <sheet name="Te Ardhura &amp; Shpenzime 1" sheetId="4" r:id="rId4"/>
    <sheet name="Pasqy.Flks Monet." sheetId="5" r:id="rId5"/>
    <sheet name="Ndryshimet ne Kapital 2" sheetId="6" r:id="rId6"/>
    <sheet name="Shenimet shpjeguese" sheetId="7" r:id="rId7"/>
    <sheet name="Pasq.per AAM1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<sst xmlns="http://schemas.openxmlformats.org/spreadsheetml/2006/main" count="773" uniqueCount="445">
  <si>
    <t>Nr.</t>
  </si>
  <si>
    <t>Shenime</t>
  </si>
  <si>
    <t>Periudha Raportuese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</si>
  <si>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</si>
  <si>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</si>
  <si>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</si>
  <si>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</si>
  <si>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</si>
  <si>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</si>
  <si>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</si>
  <si>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</si>
  <si>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</si>
  <si>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</si>
  <si>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</si>
  <si>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</si>
  <si>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</si>
  <si>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</si>
  <si>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</si>
  <si>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</si>
  <si>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</si>
  <si>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</si>
  <si>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</si>
  <si>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</si>
  <si>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</si>
  <si>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</si>
  <si>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</si>
  <si>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</si>
  <si>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</si>
  <si>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</si>
  <si>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</si>
  <si>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</si>
  <si>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</si>
  <si>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</si>
  <si>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</si>
  <si>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</si>
  <si>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</si>
  <si>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</si>
  <si>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</si>
  <si>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</si>
  <si>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</si>
  <si>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</si>
  <si>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</si>
  <si>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</si>
  <si>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</si>
  <si>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</si>
  <si>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</si>
  <si>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</si>
  <si>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</si>
  <si>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</si>
  <si>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</si>
  <si>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</si>
  <si>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</si>
  <si>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</si>
  <si>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</si>
  <si>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</si>
  <si>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</si>
  <si>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</si>
  <si>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</si>
  <si>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</si>
  <si>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(Bazuar ne klasifikimin e Shpenzimeve sipas Natyres)</t>
  </si>
  <si>
    <t>Pershkrimi i Elementeve</t>
  </si>
  <si>
    <t>Periudha       Para ardhese</t>
  </si>
  <si>
    <t>Te ardhura te tjera nga veprimtaria e shfrytezimit</t>
  </si>
  <si>
    <t>Ndrysh.ne invent.prod.gatshme e prodhimit ne proçes</t>
  </si>
  <si>
    <t>Materialet e konsumuara</t>
  </si>
  <si>
    <t>Kosto e punes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</si>
  <si>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</si>
  <si>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</si>
  <si>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</si>
  <si>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</si>
  <si>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</si>
  <si>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</si>
  <si>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</si>
  <si>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</si>
  <si>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</si>
  <si>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</si>
  <si>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 xml:space="preserve">   Pagat e personelit</t>
  </si>
  <si>
    <t xml:space="preserve">   Shpenzimet per sigurime shoqerore e shendetsore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</si>
  <si>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</si>
  <si>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</si>
  <si>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</si>
  <si>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Fluksi monetar nga veprimtarite investuese</t>
  </si>
  <si>
    <t xml:space="preserve">   Interesi i paguar</t>
  </si>
  <si>
    <t xml:space="preserve">   Tatim mbi fitimin i paguar</t>
  </si>
  <si>
    <t xml:space="preserve">   Blerja e njesise se kontrolluar X minus parate e arketuara</t>
  </si>
  <si>
    <t xml:space="preserve">   Blerja e aktiveve afatgjata materiale</t>
  </si>
  <si>
    <t xml:space="preserve">   Te ardhura nga shitja e paisjeve</t>
  </si>
  <si>
    <t xml:space="preserve">   Interesi i arketuar</t>
  </si>
  <si>
    <t xml:space="preserve">   Dividentet e arketuar</t>
  </si>
  <si>
    <t xml:space="preserve">   MM neto te perdorura ne veprimtarite investuese</t>
  </si>
  <si>
    <t xml:space="preserve">   Te ardhura nga emetimi i kapitalit aksioner</t>
  </si>
  <si>
    <t xml:space="preserve">   Te ardhura nga huamarrje afatgjatata</t>
  </si>
  <si>
    <t xml:space="preserve">   Pagesat e detyrimeve te qerase financiare</t>
  </si>
  <si>
    <t xml:space="preserve">   Dividente te paguar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</si>
  <si>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</si>
  <si>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</si>
  <si>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</si>
  <si>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</si>
  <si>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</si>
  <si>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</si>
  <si>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</si>
  <si>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</si>
  <si>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</si>
  <si>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</si>
  <si>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</si>
  <si>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Efekti i ndryshimeve ne politikat kontabel</t>
  </si>
  <si>
    <t>B</t>
  </si>
  <si>
    <t>Dividentet e paguar</t>
  </si>
  <si>
    <t>Emetimi i kapitalit aksionar</t>
  </si>
  <si>
    <t>Fitimi neto per periudhen kontabel</t>
  </si>
  <si>
    <t>Aksione te thesarit te riblera</t>
  </si>
  <si>
    <t>II</t>
  </si>
  <si>
    <t>Nje pasqyre e pakonsoliduar</t>
  </si>
  <si>
    <t>Rezervat Stat.ligjore</t>
  </si>
  <si>
    <t>Rritja e rezerves te kapitalit</t>
  </si>
  <si>
    <t xml:space="preserve">   &gt; Debitore dhe Kreditore te tjere</t>
  </si>
  <si>
    <t>3 Kapitali aksionar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</si>
  <si>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</si>
  <si>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</si>
  <si>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</si>
  <si>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</si>
  <si>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</si>
  <si>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</si>
  <si>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</si>
  <si>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</si>
  <si>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</si>
  <si>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</si>
  <si>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</si>
  <si>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</si>
  <si>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(Ne zbatim te Standartit Kombetar te Kontabilitetit nr.2                                                                                 dhe Ligjit Nr.9228, Date 29.04.2004 "Per Kontabilitetin dhe Pasqyrat Financiare")</t>
  </si>
  <si>
    <t xml:space="preserve">   &gt; Kliente per mallra, produkte e sherbime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</si>
  <si>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</si>
  <si>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</si>
  <si>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</si>
  <si>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</si>
  <si>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</si>
  <si>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</si>
  <si>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</si>
  <si>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 xml:space="preserve">  &gt; Shpenzime te periudhave te ardhshme</t>
  </si>
  <si>
    <t>2 Aktive afatgjata materiale</t>
  </si>
  <si>
    <t xml:space="preserve">  &gt; Aktive te tjera afatgjata materiale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</si>
  <si>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</si>
  <si>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</si>
  <si>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</si>
  <si>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</si>
  <si>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</si>
  <si>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 xml:space="preserve">   &gt; Te tjera (Dogana)</t>
  </si>
  <si>
    <t>AKTIVE</t>
  </si>
  <si>
    <t>Lek</t>
  </si>
  <si>
    <t>Pas presjes dhjetore</t>
  </si>
  <si>
    <t xml:space="preserve">  &gt; Ndertesa Fura Shkrirjes</t>
  </si>
  <si>
    <t xml:space="preserve">  &gt;Instalime makineri </t>
  </si>
  <si>
    <t>Shitjet neto ,( Sherbime )</t>
  </si>
  <si>
    <t>K11501002D</t>
  </si>
  <si>
    <t xml:space="preserve">   '' KRISTALINA - KH ''</t>
  </si>
  <si>
    <t>Ruga : Lord Bajron  Tirane.</t>
  </si>
  <si>
    <t xml:space="preserve">Shtypshkrime te ndryshme </t>
  </si>
  <si>
    <t xml:space="preserve">Te ardhurat dhe shpenzimet financiare  </t>
  </si>
  <si>
    <t xml:space="preserve">                          Personi Juridik Kristalina kh NIPT K11501002 D</t>
  </si>
  <si>
    <t xml:space="preserve">  &gt; Paisje zyrash</t>
  </si>
  <si>
    <t xml:space="preserve">                          Personi Juridik" Kristalina KH " NIPT K11501002 D</t>
  </si>
  <si>
    <t xml:space="preserve">  mars  2001</t>
  </si>
  <si>
    <t>124  Te ardhura shpenzimet e pagave qe nuk jane paguar me banke</t>
  </si>
  <si>
    <t xml:space="preserve"> Pozicioni me 31 12 2011</t>
  </si>
  <si>
    <t>Pozicioni me 31 dhjetor 2012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</si>
  <si>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</si>
  <si>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</si>
  <si>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</si>
  <si>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</si>
  <si>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</si>
  <si>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</si>
  <si>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</si>
  <si>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</si>
  <si>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>valute</t>
  </si>
  <si>
    <t>leke</t>
  </si>
  <si>
    <t>Raiffeisen BANK</t>
  </si>
  <si>
    <t>0003016679</t>
  </si>
  <si>
    <t>overdreft</t>
  </si>
  <si>
    <t>Banka Cedins</t>
  </si>
  <si>
    <t>BKT Tirane</t>
  </si>
  <si>
    <t>euro</t>
  </si>
  <si>
    <t>Euro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</si>
  <si>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</si>
  <si>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</si>
  <si>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</si>
  <si>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</si>
  <si>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</si>
  <si>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</si>
  <si>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</si>
  <si>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</si>
  <si>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</si>
  <si>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</si>
  <si>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</si>
  <si>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</si>
  <si>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 xml:space="preserve">     b)  Nga faturat gjithsej</t>
  </si>
  <si>
    <t>Fatura mbi 300 mije leke te prera</t>
  </si>
  <si>
    <t>Fatura mbi 300 mije leke te likuid.</t>
  </si>
  <si>
    <t>nr</t>
  </si>
  <si>
    <t xml:space="preserve">nr. fat </t>
  </si>
  <si>
    <t>Data Fatur</t>
  </si>
  <si>
    <t>Kursi valutes</t>
  </si>
  <si>
    <t>Shuma ne leke</t>
  </si>
  <si>
    <t>Shuma ne euro</t>
  </si>
  <si>
    <t>&gt;</t>
  </si>
  <si>
    <t>Tatim mbi fitimin</t>
  </si>
  <si>
    <t>Tatimi i derdhur paradhenie</t>
  </si>
  <si>
    <t>Tatimi i vitit ushtrimor</t>
  </si>
  <si>
    <t>Tatimi i derdhur teper</t>
  </si>
  <si>
    <t>Tatim rimbursuar</t>
  </si>
  <si>
    <t>Detyrim per tu derdhur</t>
  </si>
  <si>
    <t>Tatim nga viti kaluar</t>
  </si>
  <si>
    <t>Tvsh</t>
  </si>
  <si>
    <t>TVSH ne blerje</t>
  </si>
  <si>
    <t>TVSH ne shitje</t>
  </si>
  <si>
    <t>Tvsh e per t'u paguar pas  mbylljes te vitit</t>
  </si>
  <si>
    <t>Te drejta e detyrime ndaj ortakeve</t>
  </si>
  <si>
    <t xml:space="preserve">Nuk ka </t>
  </si>
  <si>
    <t>Inventari total I magazinave ne vlere</t>
  </si>
  <si>
    <t>Lendet e para</t>
  </si>
  <si>
    <t>Njesia</t>
  </si>
  <si>
    <t>Cmimi mesatar</t>
  </si>
  <si>
    <t>Vlefta</t>
  </si>
  <si>
    <t>Leter offset</t>
  </si>
  <si>
    <t>fije</t>
  </si>
  <si>
    <t>Vinderprint</t>
  </si>
  <si>
    <t>Velvet</t>
  </si>
  <si>
    <t>Samua</t>
  </si>
  <si>
    <t>Lastra</t>
  </si>
  <si>
    <t>cope</t>
  </si>
  <si>
    <t>Adezive</t>
  </si>
  <si>
    <t>Karton</t>
  </si>
  <si>
    <t xml:space="preserve">      Totali :</t>
  </si>
  <si>
    <t>Produkt I gateshem</t>
  </si>
  <si>
    <t xml:space="preserve">                   Emertimi</t>
  </si>
  <si>
    <t>Nj/matjes</t>
  </si>
  <si>
    <t xml:space="preserve">     sasia</t>
  </si>
  <si>
    <t xml:space="preserve">    çmimi</t>
  </si>
  <si>
    <t>vlefta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</si>
  <si>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</si>
  <si>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</si>
  <si>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</si>
  <si>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</si>
  <si>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</si>
  <si>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Analiza e posteve te amortizushme</t>
  </si>
  <si>
    <t>Amortizimi vjetor</t>
  </si>
  <si>
    <t>Amorti akumuluar</t>
  </si>
  <si>
    <t>Vl.mbetur</t>
  </si>
  <si>
    <t>norma amortiz</t>
  </si>
  <si>
    <t>Amortizimi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</si>
  <si>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</si>
  <si>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</si>
  <si>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</si>
  <si>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</si>
  <si>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</si>
  <si>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</si>
  <si>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</si>
  <si>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</si>
  <si>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</si>
  <si>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</si>
  <si>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pa likuiduara permbi nje vit</t>
  </si>
  <si>
    <t>Fatura mbi 300 mije leke te kontab.</t>
  </si>
  <si>
    <t>Nr fatures</t>
  </si>
  <si>
    <t>Data Fatures</t>
  </si>
  <si>
    <t>Algarfika</t>
  </si>
  <si>
    <t xml:space="preserve">                 TOTALI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</si>
  <si>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</si>
  <si>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</si>
  <si>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</si>
  <si>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</si>
  <si>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</si>
  <si>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</si>
  <si>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</si>
  <si>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Grantet dhe te ardhurat e shtyra</t>
  </si>
  <si>
    <t>Provizionet afatshkurtra</t>
  </si>
  <si>
    <t>PASIVET  AFATGJATA</t>
  </si>
  <si>
    <t>Huat  afatgjata</t>
  </si>
  <si>
    <t>Overdraft</t>
  </si>
  <si>
    <t xml:space="preserve">Huara afat gjate </t>
  </si>
  <si>
    <t>Kredi financiare Lizing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</si>
  <si>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</si>
  <si>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</si>
  <si>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</si>
  <si>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</si>
  <si>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</si>
  <si>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</si>
  <si>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</si>
  <si>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</si>
  <si>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</si>
  <si>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</si>
  <si>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</si>
  <si>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</si>
  <si>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lek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</si>
  <si>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</si>
  <si>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</si>
  <si>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</si>
  <si>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</si>
  <si>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</si>
  <si>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</si>
  <si>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</si>
  <si>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</si>
  <si>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.</t>
  </si>
  <si>
    <t>paguar</t>
  </si>
  <si>
    <t>Diferenc  per te paguar</t>
  </si>
  <si>
    <t>Shënime të tjera shpjegeuse</t>
  </si>
  <si>
    <t>periudhes rraportuese dhe qe korigjim nuk ka.</t>
  </si>
  <si>
    <t>PER NJESINE EKONOMIKE</t>
  </si>
  <si>
    <t>Administratori</t>
  </si>
  <si>
    <t>San Paola</t>
  </si>
  <si>
    <t xml:space="preserve">Totali ne </t>
  </si>
  <si>
    <t>Furnitore te pa paguar ne 31 12 2012</t>
  </si>
  <si>
    <t xml:space="preserve">Shënimet qe shpjegojnë zërat e ndryshëm të pasqyrave financiare Kristalina-KH </t>
  </si>
  <si>
    <t xml:space="preserve">              Viti raportues</t>
  </si>
  <si>
    <t>Sasia</t>
  </si>
  <si>
    <t>Gjendje</t>
  </si>
  <si>
    <t>Shtesa</t>
  </si>
  <si>
    <t>Pakesime</t>
  </si>
  <si>
    <t xml:space="preserve"> Makineri shtypi  </t>
  </si>
  <si>
    <t xml:space="preserve"> Kompjuter + paisje</t>
  </si>
  <si>
    <t xml:space="preserve"> Kase fiskale</t>
  </si>
  <si>
    <t>Pasije zyrash</t>
  </si>
  <si>
    <t>Mikineri te ndryshme</t>
  </si>
  <si>
    <t>Makine Kthimi  kuti.</t>
  </si>
  <si>
    <t>Makine Palosese</t>
  </si>
  <si>
    <t>Gjenerator</t>
  </si>
  <si>
    <t>Kondicioner</t>
  </si>
  <si>
    <t xml:space="preserve">             TOTALI</t>
  </si>
  <si>
    <t>Unioni Shqip.Kursim Kredi</t>
  </si>
  <si>
    <t>Diference</t>
  </si>
  <si>
    <t>20.08.2012</t>
  </si>
  <si>
    <t>21.08.2012</t>
  </si>
  <si>
    <t>22.08.2012</t>
  </si>
  <si>
    <t>24.08.2012</t>
  </si>
  <si>
    <t>03.09.2012</t>
  </si>
  <si>
    <t>05.09.2012</t>
  </si>
  <si>
    <t>06.09.2012</t>
  </si>
  <si>
    <t>10.09.2012</t>
  </si>
  <si>
    <t>11.10.2012</t>
  </si>
  <si>
    <t>12.10.2012</t>
  </si>
  <si>
    <t>13.10.2012</t>
  </si>
  <si>
    <t>06.11.2012</t>
  </si>
  <si>
    <t>Drejtoria Pergjith.Arkivave</t>
  </si>
  <si>
    <t>Leter kimike</t>
  </si>
  <si>
    <t>Dublex</t>
  </si>
  <si>
    <t>Cromo</t>
  </si>
  <si>
    <t>Voluminoze</t>
  </si>
  <si>
    <t>Rulon print</t>
  </si>
  <si>
    <t>Leter gazete</t>
  </si>
  <si>
    <t>Ritja e rezerves te kapitalit</t>
  </si>
  <si>
    <t>2. Kalendar xhepi               cope            12.000            37.5                     450.000</t>
  </si>
  <si>
    <t>2.Liber   social                     cope               1000           242.5                    242.500</t>
  </si>
  <si>
    <t>nr.</t>
  </si>
  <si>
    <t>3. Kalendar 35x50 me 13 flet  cope                        500                325          162500</t>
  </si>
  <si>
    <t>4 Ecolor</t>
  </si>
  <si>
    <t>4.Flete palosje                       cope                        1000            83.33            83333</t>
  </si>
  <si>
    <t>5 Zarfa te medha                   cope                       8000             29.166        233333</t>
  </si>
  <si>
    <t>6.Leter zyrtare me koke        cope                         8000              23.95        191666</t>
  </si>
  <si>
    <t>7. Zarfa te nryshem               cope                       1000                 75           75000</t>
  </si>
  <si>
    <t>8. Udhezues                          cope                        2500                 370       925000</t>
  </si>
  <si>
    <t>Periudha 31.12.2012</t>
  </si>
  <si>
    <t>Pozicioni I vitit  ne 31 12 2010</t>
  </si>
  <si>
    <t>Pozicioni i rregulluar  2010</t>
  </si>
  <si>
    <t>Ritja e kapitalit</t>
  </si>
  <si>
    <t>PASQYRAT    FINANCIAR</t>
  </si>
  <si>
    <t>Viti 2013</t>
  </si>
  <si>
    <t>Nga 01.01.2013</t>
  </si>
  <si>
    <t>Deri 31.12.2013</t>
  </si>
  <si>
    <t>Periudha  31.12.2013</t>
  </si>
  <si>
    <t xml:space="preserve">Bilanci I mbyllyr ne 31 12 2012 </t>
  </si>
  <si>
    <t>Pasqyrat Financiare te Personit juridik viti 2013</t>
  </si>
  <si>
    <t xml:space="preserve">                          Personi Juridik Kristalina  KH NIPT  K11501002 D</t>
  </si>
  <si>
    <t>Periudha 31.12.2013</t>
  </si>
  <si>
    <t>Periudha     31.12.2012</t>
  </si>
  <si>
    <t>Pasqyra e te Ardhurave dhe Shpenzimeve 2013</t>
  </si>
  <si>
    <t>Amortizimi A.A.Materiale    2013</t>
  </si>
  <si>
    <t>Aktivet Afatgjata Materiale  2013</t>
  </si>
  <si>
    <t>Vlera Kontabel Neto e A.A.Materiale  2013</t>
  </si>
  <si>
    <t>viti 2013</t>
  </si>
  <si>
    <t>Cez</t>
  </si>
  <si>
    <t xml:space="preserve">Ministra Arsimit </t>
  </si>
  <si>
    <t xml:space="preserve">Qendra kulturaore Media </t>
  </si>
  <si>
    <t>Qendra e Studim Albanaolo.</t>
  </si>
  <si>
    <t>Instituti Paruniversitar</t>
  </si>
  <si>
    <t>Q.SH.P.L.I.</t>
  </si>
  <si>
    <t>Komandave Doktri.Stervitore</t>
  </si>
  <si>
    <t>17.07.2013</t>
  </si>
  <si>
    <t>10.10.2013</t>
  </si>
  <si>
    <t>Offsejt leter</t>
  </si>
  <si>
    <t>kg.</t>
  </si>
  <si>
    <t>Supergin</t>
  </si>
  <si>
    <t>Solucione</t>
  </si>
  <si>
    <t>litra</t>
  </si>
  <si>
    <t>leter lluster</t>
  </si>
  <si>
    <t>Matt</t>
  </si>
  <si>
    <t>Letr lluster.</t>
  </si>
  <si>
    <t>Camaleto game</t>
  </si>
  <si>
    <t xml:space="preserve">Boje </t>
  </si>
  <si>
    <t>Leter A4</t>
  </si>
  <si>
    <t>Korrektor</t>
  </si>
  <si>
    <t>Film per perpunim</t>
  </si>
  <si>
    <t>Leter e vazhduar</t>
  </si>
  <si>
    <t>m2</t>
  </si>
  <si>
    <t>Vajra makine</t>
  </si>
  <si>
    <t>Spirale</t>
  </si>
  <si>
    <t>Sasia ne 31.12.2013</t>
  </si>
  <si>
    <t>Triplex</t>
  </si>
  <si>
    <t>Leter shtypi</t>
  </si>
  <si>
    <t>Leter etikete</t>
  </si>
  <si>
    <t xml:space="preserve">Ngjitese </t>
  </si>
  <si>
    <t>Fotokopje</t>
  </si>
  <si>
    <t xml:space="preserve">Euro Paper </t>
  </si>
  <si>
    <t>Euroform</t>
  </si>
  <si>
    <t>Pasqyra e Fluksit Monetar - Metoda Indirekte</t>
  </si>
  <si>
    <t>Fluksi i parave nga veprimtaria e shfrytrezimit</t>
  </si>
  <si>
    <t xml:space="preserve">   Fitimi para tatimit</t>
  </si>
  <si>
    <t xml:space="preserve">   Rregullime per:</t>
  </si>
  <si>
    <t xml:space="preserve">      Amortizimin</t>
  </si>
  <si>
    <t xml:space="preserve">      Humbje nga kembimet valutore    </t>
  </si>
  <si>
    <t xml:space="preserve">      Te ardhura nga Investimet</t>
  </si>
  <si>
    <t xml:space="preserve">      Shpenzime per interesa</t>
  </si>
  <si>
    <t xml:space="preserve">   Rritje/renie ne tepricen e kerkesave te arketueshme                                                                                                                                                                                                    nga aktiviteti, si dhe kerkesave te arketueshme ten tjera</t>
  </si>
  <si>
    <t xml:space="preserve">   Rritje/renie ne tepricen e inventarit</t>
  </si>
  <si>
    <t xml:space="preserve">   Rritje/renie ne tepricen e detyrimeve per t'u paguar nga aktiviteti</t>
  </si>
  <si>
    <t xml:space="preserve">   MM te perfituara nga aktivitetet</t>
  </si>
  <si>
    <t xml:space="preserve">   MM neto nga aktivitetet e shfrytezimit</t>
  </si>
  <si>
    <t>Fluksi monetar nga aktivitete financiare</t>
  </si>
  <si>
    <t>Perfaqesuesi ligjor</t>
  </si>
  <si>
    <t>Pasqyra e Fluksit Monetar - Metoda Indirekte 2013</t>
  </si>
  <si>
    <t>Pozicioni me 31 dhjetor 2013</t>
  </si>
  <si>
    <t>Flete palosje</t>
  </si>
  <si>
    <t>Kalen.fle.pal.kartolina</t>
  </si>
  <si>
    <t>Kartolina</t>
  </si>
  <si>
    <t>Formlar</t>
  </si>
  <si>
    <t>cop</t>
  </si>
  <si>
    <t>Formlar rec.for.vizite</t>
  </si>
  <si>
    <t>Revista Besa</t>
  </si>
  <si>
    <t>Kalendar mri</t>
  </si>
  <si>
    <t>Blloqe 2014</t>
  </si>
  <si>
    <t>kalendar xhepi</t>
  </si>
  <si>
    <t>blloqe A4</t>
  </si>
  <si>
    <t>Libreze Energjie</t>
  </si>
  <si>
    <t>Flete volant + Postera</t>
  </si>
  <si>
    <t>Revista Mbrojtja</t>
  </si>
  <si>
    <t>Etiketa me nmer serie</t>
  </si>
  <si>
    <t xml:space="preserve">             Totali .</t>
  </si>
  <si>
    <t>Pasqyra e Ndryshimeve ne Kapital 2013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</si>
</sst>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[$£-809]* #,##0.00_-;\-[$£-809]* #,##0.00_-;_-[$£-809]* &quot;-&quot;??_-;_-@_-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0.0"/>
    <numFmt numFmtId="177" formatCode="dd\.mm\.yyyy"/>
    <numFmt numFmtId="178" formatCode="[$-409]h:mm:ss\ AM/PM"/>
    <numFmt numFmtId="179" formatCode="&quot;$&quot;#,##0"/>
    <numFmt numFmtId="180" formatCode="_-* #,##0.00_L_e_k_-;\-* #,##0.00_L_e_k_-;_-* &quot;-&quot;??_L_e_k_-;_-@_-"/>
    <numFmt numFmtId="181" formatCode="[$-F800]dddd\,\ mmmm\ dd\,\ yyyy"/>
    <numFmt numFmtId="182" formatCode="dd\.\ mm\.\ yyyy"/>
    <numFmt numFmtId="183" formatCode="#,##0.0"/>
    <numFmt numFmtId="184" formatCode="#,##0.000"/>
    <numFmt numFmtId="185" formatCode="0.000"/>
    <numFmt numFmtId="186" formatCode="0.0000"/>
    <numFmt numFmtId="187" formatCode="0.00000"/>
    <numFmt numFmtId="188" formatCode="&quot;$&quot;#,##0.00"/>
    <numFmt numFmtId="189" formatCode="dd\.m\.yyyy"/>
    <numFmt numFmtId="190" formatCode="mmm/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u val="single"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vertical="center"/>
    </xf>
    <xf numFmtId="3" fontId="12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83" fillId="0" borderId="13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83" fillId="0" borderId="17" xfId="0" applyFont="1" applyBorder="1" applyAlignment="1">
      <alignment/>
    </xf>
    <xf numFmtId="14" fontId="15" fillId="0" borderId="0" xfId="0" applyNumberFormat="1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19" xfId="0" applyFont="1" applyBorder="1" applyAlignment="1">
      <alignment/>
    </xf>
    <xf numFmtId="0" fontId="83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174" fontId="84" fillId="0" borderId="10" xfId="42" applyNumberFormat="1" applyFont="1" applyBorder="1" applyAlignment="1">
      <alignment/>
    </xf>
    <xf numFmtId="0" fontId="8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74" fontId="83" fillId="0" borderId="10" xfId="42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3" fontId="83" fillId="0" borderId="10" xfId="0" applyNumberFormat="1" applyFont="1" applyBorder="1" applyAlignment="1">
      <alignment/>
    </xf>
    <xf numFmtId="174" fontId="83" fillId="0" borderId="10" xfId="42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83" fillId="0" borderId="0" xfId="0" applyFont="1" applyAlignment="1">
      <alignment/>
    </xf>
    <xf numFmtId="0" fontId="21" fillId="0" borderId="0" xfId="0" applyFont="1" applyAlignment="1">
      <alignment/>
    </xf>
    <xf numFmtId="0" fontId="16" fillId="34" borderId="10" xfId="0" applyNumberFormat="1" applyFont="1" applyFill="1" applyBorder="1" applyAlignment="1">
      <alignment horizontal="left"/>
    </xf>
    <xf numFmtId="0" fontId="19" fillId="34" borderId="10" xfId="0" applyNumberFormat="1" applyFont="1" applyFill="1" applyBorder="1" applyAlignment="1">
      <alignment horizontal="left"/>
    </xf>
    <xf numFmtId="3" fontId="22" fillId="34" borderId="10" xfId="0" applyNumberFormat="1" applyFont="1" applyFill="1" applyBorder="1" applyAlignment="1">
      <alignment/>
    </xf>
    <xf numFmtId="0" fontId="22" fillId="34" borderId="10" xfId="0" applyNumberFormat="1" applyFont="1" applyFill="1" applyBorder="1" applyAlignment="1">
      <alignment horizontal="left"/>
    </xf>
    <xf numFmtId="0" fontId="23" fillId="34" borderId="10" xfId="0" applyNumberFormat="1" applyFont="1" applyFill="1" applyBorder="1" applyAlignment="1">
      <alignment horizontal="left"/>
    </xf>
    <xf numFmtId="0" fontId="24" fillId="34" borderId="10" xfId="0" applyNumberFormat="1" applyFont="1" applyFill="1" applyBorder="1" applyAlignment="1">
      <alignment horizontal="left"/>
    </xf>
    <xf numFmtId="0" fontId="83" fillId="0" borderId="10" xfId="0" applyFont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left" vertical="center"/>
    </xf>
    <xf numFmtId="3" fontId="26" fillId="33" borderId="10" xfId="0" applyNumberFormat="1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 quotePrefix="1">
      <alignment horizontal="left" wrapText="1"/>
    </xf>
    <xf numFmtId="3" fontId="13" fillId="33" borderId="10" xfId="0" applyNumberFormat="1" applyFont="1" applyFill="1" applyBorder="1" applyAlignment="1">
      <alignment wrapText="1"/>
    </xf>
    <xf numFmtId="0" fontId="26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3" fontId="29" fillId="33" borderId="10" xfId="0" applyNumberFormat="1" applyFont="1" applyFill="1" applyBorder="1" applyAlignment="1">
      <alignment horizontal="center"/>
    </xf>
    <xf numFmtId="0" fontId="29" fillId="33" borderId="10" xfId="0" applyNumberFormat="1" applyFont="1" applyFill="1" applyBorder="1" applyAlignment="1">
      <alignment horizontal="center" wrapText="1"/>
    </xf>
    <xf numFmtId="3" fontId="13" fillId="33" borderId="21" xfId="0" applyNumberFormat="1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26" fillId="33" borderId="22" xfId="0" applyFont="1" applyFill="1" applyBorder="1" applyAlignment="1">
      <alignment horizontal="center"/>
    </xf>
    <xf numFmtId="0" fontId="13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85" fillId="33" borderId="10" xfId="0" applyFont="1" applyFill="1" applyBorder="1" applyAlignment="1">
      <alignment/>
    </xf>
    <xf numFmtId="3" fontId="85" fillId="33" borderId="10" xfId="0" applyNumberFormat="1" applyFont="1" applyFill="1" applyBorder="1" applyAlignment="1">
      <alignment/>
    </xf>
    <xf numFmtId="0" fontId="26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 quotePrefix="1">
      <alignment horizontal="left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3" fontId="13" fillId="33" borderId="23" xfId="0" applyNumberFormat="1" applyFont="1" applyFill="1" applyBorder="1" applyAlignment="1">
      <alignment/>
    </xf>
    <xf numFmtId="0" fontId="26" fillId="0" borderId="21" xfId="0" applyFont="1" applyBorder="1" applyAlignment="1">
      <alignment horizontal="center"/>
    </xf>
    <xf numFmtId="14" fontId="26" fillId="0" borderId="24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174" fontId="22" fillId="0" borderId="10" xfId="42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174" fontId="22" fillId="0" borderId="10" xfId="42" applyNumberFormat="1" applyFont="1" applyFill="1" applyBorder="1" applyAlignment="1">
      <alignment/>
    </xf>
    <xf numFmtId="0" fontId="83" fillId="0" borderId="10" xfId="0" applyFont="1" applyBorder="1" applyAlignment="1" quotePrefix="1">
      <alignment horizontal="left"/>
    </xf>
    <xf numFmtId="0" fontId="26" fillId="0" borderId="10" xfId="0" applyFont="1" applyBorder="1" applyAlignment="1">
      <alignment vertical="center"/>
    </xf>
    <xf numFmtId="3" fontId="83" fillId="0" borderId="10" xfId="0" applyNumberFormat="1" applyFont="1" applyBorder="1" applyAlignment="1">
      <alignment horizontal="right"/>
    </xf>
    <xf numFmtId="3" fontId="22" fillId="35" borderId="10" xfId="0" applyNumberFormat="1" applyFont="1" applyFill="1" applyBorder="1" applyAlignment="1">
      <alignment/>
    </xf>
    <xf numFmtId="3" fontId="22" fillId="0" borderId="10" xfId="45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" fontId="22" fillId="0" borderId="10" xfId="45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81" fontId="37" fillId="0" borderId="24" xfId="0" applyNumberFormat="1" applyFont="1" applyBorder="1" applyAlignment="1">
      <alignment horizontal="left"/>
    </xf>
    <xf numFmtId="0" fontId="32" fillId="33" borderId="0" xfId="0" applyFont="1" applyFill="1" applyBorder="1" applyAlignment="1" quotePrefix="1">
      <alignment horizontal="left"/>
    </xf>
    <xf numFmtId="0" fontId="13" fillId="36" borderId="10" xfId="0" applyFont="1" applyFill="1" applyBorder="1" applyAlignment="1">
      <alignment/>
    </xf>
    <xf numFmtId="174" fontId="83" fillId="36" borderId="10" xfId="42" applyNumberFormat="1" applyFont="1" applyFill="1" applyBorder="1" applyAlignment="1">
      <alignment/>
    </xf>
    <xf numFmtId="174" fontId="84" fillId="36" borderId="10" xfId="42" applyNumberFormat="1" applyFont="1" applyFill="1" applyBorder="1" applyAlignment="1">
      <alignment/>
    </xf>
    <xf numFmtId="0" fontId="39" fillId="34" borderId="10" xfId="0" applyNumberFormat="1" applyFont="1" applyFill="1" applyBorder="1" applyAlignment="1">
      <alignment horizontal="right"/>
    </xf>
    <xf numFmtId="0" fontId="40" fillId="0" borderId="17" xfId="0" applyFont="1" applyBorder="1" applyAlignment="1">
      <alignment/>
    </xf>
    <xf numFmtId="17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3" fontId="26" fillId="36" borderId="0" xfId="0" applyNumberFormat="1" applyFont="1" applyFill="1" applyBorder="1" applyAlignment="1">
      <alignment/>
    </xf>
    <xf numFmtId="181" fontId="37" fillId="0" borderId="10" xfId="0" applyNumberFormat="1" applyFont="1" applyFill="1" applyBorder="1" applyAlignment="1">
      <alignment horizontal="left"/>
    </xf>
    <xf numFmtId="174" fontId="83" fillId="0" borderId="23" xfId="42" applyNumberFormat="1" applyFont="1" applyBorder="1" applyAlignment="1">
      <alignment/>
    </xf>
    <xf numFmtId="174" fontId="83" fillId="0" borderId="10" xfId="42" applyNumberFormat="1" applyFont="1" applyFill="1" applyBorder="1" applyAlignment="1">
      <alignment/>
    </xf>
    <xf numFmtId="174" fontId="19" fillId="0" borderId="10" xfId="0" applyNumberFormat="1" applyFont="1" applyBorder="1" applyAlignment="1">
      <alignment/>
    </xf>
    <xf numFmtId="0" fontId="26" fillId="33" borderId="23" xfId="0" applyFont="1" applyFill="1" applyBorder="1" applyAlignment="1">
      <alignment horizontal="center"/>
    </xf>
    <xf numFmtId="174" fontId="85" fillId="0" borderId="10" xfId="42" applyNumberFormat="1" applyFont="1" applyBorder="1" applyAlignment="1">
      <alignment horizontal="right"/>
    </xf>
    <xf numFmtId="3" fontId="26" fillId="33" borderId="23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26" fillId="33" borderId="22" xfId="0" applyFont="1" applyFill="1" applyBorder="1" applyAlignment="1">
      <alignment/>
    </xf>
    <xf numFmtId="3" fontId="26" fillId="33" borderId="23" xfId="0" applyNumberFormat="1" applyFont="1" applyFill="1" applyBorder="1" applyAlignment="1">
      <alignment/>
    </xf>
    <xf numFmtId="0" fontId="26" fillId="33" borderId="22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87" fillId="0" borderId="0" xfId="0" applyFont="1" applyAlignment="1">
      <alignment/>
    </xf>
    <xf numFmtId="174" fontId="87" fillId="0" borderId="10" xfId="0" applyNumberFormat="1" applyFont="1" applyBorder="1" applyAlignment="1">
      <alignment/>
    </xf>
    <xf numFmtId="0" fontId="87" fillId="0" borderId="0" xfId="0" applyFont="1" applyAlignment="1">
      <alignment horizontal="center"/>
    </xf>
    <xf numFmtId="0" fontId="13" fillId="33" borderId="26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26" xfId="0" applyFont="1" applyFill="1" applyBorder="1" applyAlignment="1">
      <alignment/>
    </xf>
    <xf numFmtId="0" fontId="79" fillId="0" borderId="0" xfId="0" applyFont="1" applyBorder="1" applyAlignment="1">
      <alignment/>
    </xf>
    <xf numFmtId="3" fontId="13" fillId="33" borderId="23" xfId="0" applyNumberFormat="1" applyFont="1" applyFill="1" applyBorder="1" applyAlignment="1">
      <alignment horizontal="left"/>
    </xf>
    <xf numFmtId="3" fontId="42" fillId="33" borderId="10" xfId="0" applyNumberFormat="1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3" fontId="43" fillId="33" borderId="0" xfId="0" applyNumberFormat="1" applyFont="1" applyFill="1" applyBorder="1" applyAlignment="1">
      <alignment horizontal="center" vertical="center"/>
    </xf>
    <xf numFmtId="0" fontId="27" fillId="33" borderId="27" xfId="0" applyFont="1" applyFill="1" applyBorder="1" applyAlignment="1" quotePrefix="1">
      <alignment horizontal="left"/>
    </xf>
    <xf numFmtId="3" fontId="85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3" fontId="85" fillId="33" borderId="0" xfId="0" applyNumberFormat="1" applyFont="1" applyFill="1" applyBorder="1" applyAlignment="1" quotePrefix="1">
      <alignment horizontal="left" vertical="center"/>
    </xf>
    <xf numFmtId="0" fontId="85" fillId="33" borderId="10" xfId="0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0" fontId="85" fillId="33" borderId="21" xfId="0" applyFont="1" applyFill="1" applyBorder="1" applyAlignment="1">
      <alignment horizontal="center"/>
    </xf>
    <xf numFmtId="0" fontId="85" fillId="33" borderId="24" xfId="0" applyFont="1" applyFill="1" applyBorder="1" applyAlignment="1">
      <alignment horizontal="center"/>
    </xf>
    <xf numFmtId="3" fontId="85" fillId="33" borderId="24" xfId="0" applyNumberFormat="1" applyFont="1" applyFill="1" applyBorder="1" applyAlignment="1">
      <alignment horizontal="center"/>
    </xf>
    <xf numFmtId="0" fontId="85" fillId="33" borderId="0" xfId="0" applyFont="1" applyFill="1" applyBorder="1" applyAlignment="1">
      <alignment vertical="center"/>
    </xf>
    <xf numFmtId="0" fontId="26" fillId="33" borderId="21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85" fillId="0" borderId="10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23" xfId="0" applyFont="1" applyBorder="1" applyAlignment="1">
      <alignment/>
    </xf>
    <xf numFmtId="0" fontId="26" fillId="33" borderId="10" xfId="0" applyFont="1" applyFill="1" applyBorder="1" applyAlignment="1">
      <alignment horizontal="right"/>
    </xf>
    <xf numFmtId="0" fontId="85" fillId="33" borderId="21" xfId="0" applyFont="1" applyFill="1" applyBorder="1" applyAlignment="1">
      <alignment/>
    </xf>
    <xf numFmtId="0" fontId="85" fillId="33" borderId="28" xfId="0" applyFont="1" applyFill="1" applyBorder="1" applyAlignment="1">
      <alignment/>
    </xf>
    <xf numFmtId="3" fontId="85" fillId="33" borderId="29" xfId="0" applyNumberFormat="1" applyFont="1" applyFill="1" applyBorder="1" applyAlignment="1">
      <alignment/>
    </xf>
    <xf numFmtId="0" fontId="85" fillId="33" borderId="24" xfId="0" applyFont="1" applyFill="1" applyBorder="1" applyAlignment="1">
      <alignment/>
    </xf>
    <xf numFmtId="0" fontId="37" fillId="0" borderId="30" xfId="0" applyFont="1" applyBorder="1" applyAlignment="1">
      <alignment/>
    </xf>
    <xf numFmtId="0" fontId="26" fillId="33" borderId="10" xfId="0" applyFont="1" applyFill="1" applyBorder="1" applyAlignment="1">
      <alignment horizontal="left"/>
    </xf>
    <xf numFmtId="0" fontId="85" fillId="33" borderId="26" xfId="0" applyFont="1" applyFill="1" applyBorder="1" applyAlignment="1">
      <alignment/>
    </xf>
    <xf numFmtId="3" fontId="26" fillId="33" borderId="10" xfId="0" applyNumberFormat="1" applyFont="1" applyFill="1" applyBorder="1" applyAlignment="1" quotePrefix="1">
      <alignment horizontal="left"/>
    </xf>
    <xf numFmtId="0" fontId="85" fillId="33" borderId="0" xfId="0" applyFont="1" applyFill="1" applyBorder="1" applyAlignment="1">
      <alignment horizontal="center"/>
    </xf>
    <xf numFmtId="0" fontId="85" fillId="33" borderId="1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3" fontId="85" fillId="33" borderId="10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3" fontId="85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0" fontId="85" fillId="33" borderId="11" xfId="0" applyFont="1" applyFill="1" applyBorder="1" applyAlignment="1">
      <alignment/>
    </xf>
    <xf numFmtId="0" fontId="26" fillId="33" borderId="0" xfId="0" applyFont="1" applyFill="1" applyBorder="1" applyAlignment="1" quotePrefix="1">
      <alignment horizontal="left" indent="6"/>
    </xf>
    <xf numFmtId="0" fontId="85" fillId="33" borderId="0" xfId="0" applyFont="1" applyFill="1" applyBorder="1" applyAlignment="1">
      <alignment horizontal="left"/>
    </xf>
    <xf numFmtId="3" fontId="85" fillId="33" borderId="0" xfId="0" applyNumberFormat="1" applyFont="1" applyFill="1" applyBorder="1" applyAlignment="1">
      <alignment horizontal="left"/>
    </xf>
    <xf numFmtId="0" fontId="87" fillId="33" borderId="0" xfId="0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vertical="center"/>
    </xf>
    <xf numFmtId="0" fontId="85" fillId="33" borderId="10" xfId="0" applyFont="1" applyFill="1" applyBorder="1" applyAlignment="1">
      <alignment vertical="center"/>
    </xf>
    <xf numFmtId="0" fontId="85" fillId="33" borderId="0" xfId="0" applyFont="1" applyFill="1" applyAlignment="1">
      <alignment horizontal="left"/>
    </xf>
    <xf numFmtId="0" fontId="85" fillId="33" borderId="22" xfId="0" applyFont="1" applyFill="1" applyBorder="1" applyAlignment="1">
      <alignment/>
    </xf>
    <xf numFmtId="0" fontId="85" fillId="33" borderId="10" xfId="0" applyFont="1" applyFill="1" applyBorder="1" applyAlignment="1">
      <alignment horizontal="left"/>
    </xf>
    <xf numFmtId="0" fontId="85" fillId="36" borderId="22" xfId="0" applyFont="1" applyFill="1" applyBorder="1" applyAlignment="1">
      <alignment horizontal="center"/>
    </xf>
    <xf numFmtId="0" fontId="85" fillId="33" borderId="22" xfId="0" applyFont="1" applyFill="1" applyBorder="1" applyAlignment="1">
      <alignment horizontal="center"/>
    </xf>
    <xf numFmtId="0" fontId="85" fillId="33" borderId="22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horizontal="right"/>
    </xf>
    <xf numFmtId="0" fontId="27" fillId="33" borderId="0" xfId="0" applyFont="1" applyFill="1" applyBorder="1" applyAlignment="1">
      <alignment vertical="center"/>
    </xf>
    <xf numFmtId="181" fontId="44" fillId="0" borderId="24" xfId="0" applyNumberFormat="1" applyFont="1" applyBorder="1" applyAlignment="1">
      <alignment horizontal="right"/>
    </xf>
    <xf numFmtId="181" fontId="44" fillId="0" borderId="10" xfId="0" applyNumberFormat="1" applyFont="1" applyBorder="1" applyAlignment="1">
      <alignment horizontal="right"/>
    </xf>
    <xf numFmtId="14" fontId="28" fillId="33" borderId="10" xfId="0" applyNumberFormat="1" applyFont="1" applyFill="1" applyBorder="1" applyAlignment="1">
      <alignment/>
    </xf>
    <xf numFmtId="14" fontId="88" fillId="0" borderId="10" xfId="0" applyNumberFormat="1" applyFont="1" applyBorder="1" applyAlignment="1">
      <alignment/>
    </xf>
    <xf numFmtId="0" fontId="88" fillId="33" borderId="0" xfId="0" applyFont="1" applyFill="1" applyBorder="1" applyAlignment="1">
      <alignment/>
    </xf>
    <xf numFmtId="3" fontId="88" fillId="33" borderId="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3" fontId="29" fillId="0" borderId="10" xfId="45" applyNumberFormat="1" applyFont="1" applyBorder="1" applyAlignment="1">
      <alignment/>
    </xf>
    <xf numFmtId="0" fontId="88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88" fillId="0" borderId="10" xfId="0" applyFont="1" applyBorder="1" applyAlignment="1" quotePrefix="1">
      <alignment horizontal="left"/>
    </xf>
    <xf numFmtId="0" fontId="29" fillId="0" borderId="10" xfId="0" applyFont="1" applyBorder="1" applyAlignment="1">
      <alignment vertical="center"/>
    </xf>
    <xf numFmtId="0" fontId="88" fillId="33" borderId="10" xfId="0" applyFont="1" applyFill="1" applyBorder="1" applyAlignment="1">
      <alignment/>
    </xf>
    <xf numFmtId="0" fontId="89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wrapText="1"/>
    </xf>
    <xf numFmtId="0" fontId="33" fillId="33" borderId="21" xfId="0" applyFont="1" applyFill="1" applyBorder="1" applyAlignment="1">
      <alignment/>
    </xf>
    <xf numFmtId="3" fontId="88" fillId="33" borderId="10" xfId="0" applyNumberFormat="1" applyFont="1" applyFill="1" applyBorder="1" applyAlignment="1">
      <alignment/>
    </xf>
    <xf numFmtId="0" fontId="88" fillId="33" borderId="10" xfId="0" applyFont="1" applyFill="1" applyBorder="1" applyAlignment="1">
      <alignment wrapText="1"/>
    </xf>
    <xf numFmtId="0" fontId="88" fillId="33" borderId="10" xfId="0" applyNumberFormat="1" applyFont="1" applyFill="1" applyBorder="1" applyAlignment="1">
      <alignment/>
    </xf>
    <xf numFmtId="1" fontId="88" fillId="33" borderId="10" xfId="0" applyNumberFormat="1" applyFont="1" applyFill="1" applyBorder="1" applyAlignment="1">
      <alignment/>
    </xf>
    <xf numFmtId="3" fontId="33" fillId="33" borderId="10" xfId="0" applyNumberFormat="1" applyFont="1" applyFill="1" applyBorder="1" applyAlignment="1">
      <alignment/>
    </xf>
    <xf numFmtId="3" fontId="90" fillId="33" borderId="10" xfId="0" applyNumberFormat="1" applyFont="1" applyFill="1" applyBorder="1" applyAlignment="1">
      <alignment/>
    </xf>
    <xf numFmtId="3" fontId="88" fillId="0" borderId="10" xfId="0" applyNumberFormat="1" applyFont="1" applyBorder="1" applyAlignment="1">
      <alignment horizontal="right"/>
    </xf>
    <xf numFmtId="3" fontId="29" fillId="33" borderId="10" xfId="0" applyNumberFormat="1" applyFont="1" applyFill="1" applyBorder="1" applyAlignment="1">
      <alignment/>
    </xf>
    <xf numFmtId="174" fontId="88" fillId="0" borderId="10" xfId="42" applyNumberFormat="1" applyFont="1" applyBorder="1" applyAlignment="1">
      <alignment/>
    </xf>
    <xf numFmtId="3" fontId="29" fillId="36" borderId="10" xfId="0" applyNumberFormat="1" applyFont="1" applyFill="1" applyBorder="1" applyAlignment="1">
      <alignment/>
    </xf>
    <xf numFmtId="0" fontId="29" fillId="36" borderId="10" xfId="0" applyFont="1" applyFill="1" applyBorder="1" applyAlignment="1">
      <alignment/>
    </xf>
    <xf numFmtId="174" fontId="29" fillId="36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26" xfId="0" applyFont="1" applyFill="1" applyBorder="1" applyAlignment="1">
      <alignment/>
    </xf>
    <xf numFmtId="1" fontId="89" fillId="0" borderId="10" xfId="42" applyNumberFormat="1" applyFont="1" applyBorder="1" applyAlignment="1">
      <alignment horizontal="right"/>
    </xf>
    <xf numFmtId="0" fontId="28" fillId="36" borderId="10" xfId="0" applyNumberFormat="1" applyFont="1" applyFill="1" applyBorder="1" applyAlignment="1">
      <alignment/>
    </xf>
    <xf numFmtId="1" fontId="85" fillId="0" borderId="10" xfId="0" applyNumberFormat="1" applyFont="1" applyBorder="1" applyAlignment="1">
      <alignment/>
    </xf>
    <xf numFmtId="1" fontId="85" fillId="0" borderId="22" xfId="42" applyNumberFormat="1" applyFont="1" applyBorder="1" applyAlignment="1">
      <alignment/>
    </xf>
    <xf numFmtId="0" fontId="85" fillId="36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185" fontId="85" fillId="0" borderId="10" xfId="0" applyNumberFormat="1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24" xfId="0" applyFont="1" applyBorder="1" applyAlignment="1">
      <alignment/>
    </xf>
    <xf numFmtId="0" fontId="87" fillId="0" borderId="24" xfId="0" applyFont="1" applyBorder="1" applyAlignment="1">
      <alignment/>
    </xf>
    <xf numFmtId="174" fontId="85" fillId="36" borderId="10" xfId="42" applyNumberFormat="1" applyFont="1" applyFill="1" applyBorder="1" applyAlignment="1">
      <alignment/>
    </xf>
    <xf numFmtId="0" fontId="87" fillId="0" borderId="10" xfId="0" applyFont="1" applyBorder="1" applyAlignment="1">
      <alignment/>
    </xf>
    <xf numFmtId="174" fontId="89" fillId="0" borderId="10" xfId="42" applyNumberFormat="1" applyFont="1" applyBorder="1" applyAlignment="1">
      <alignment horizontal="right"/>
    </xf>
    <xf numFmtId="1" fontId="42" fillId="0" borderId="24" xfId="0" applyNumberFormat="1" applyFont="1" applyFill="1" applyBorder="1" applyAlignment="1">
      <alignment/>
    </xf>
    <xf numFmtId="0" fontId="89" fillId="0" borderId="10" xfId="0" applyFont="1" applyBorder="1" applyAlignment="1">
      <alignment/>
    </xf>
    <xf numFmtId="181" fontId="44" fillId="0" borderId="10" xfId="0" applyNumberFormat="1" applyFont="1" applyFill="1" applyBorder="1" applyAlignment="1">
      <alignment horizontal="left"/>
    </xf>
    <xf numFmtId="0" fontId="89" fillId="0" borderId="26" xfId="0" applyFont="1" applyFill="1" applyBorder="1" applyAlignment="1">
      <alignment/>
    </xf>
    <xf numFmtId="0" fontId="28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24" xfId="0" applyFont="1" applyBorder="1" applyAlignment="1">
      <alignment/>
    </xf>
    <xf numFmtId="0" fontId="45" fillId="33" borderId="10" xfId="0" applyFont="1" applyFill="1" applyBorder="1" applyAlignment="1">
      <alignment/>
    </xf>
    <xf numFmtId="174" fontId="89" fillId="33" borderId="10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/>
    </xf>
    <xf numFmtId="0" fontId="85" fillId="36" borderId="0" xfId="0" applyFont="1" applyFill="1" applyAlignment="1">
      <alignment/>
    </xf>
    <xf numFmtId="3" fontId="83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174" fontId="0" fillId="0" borderId="17" xfId="44" applyNumberFormat="1" applyFont="1" applyBorder="1" applyAlignment="1">
      <alignment horizontal="center"/>
    </xf>
    <xf numFmtId="174" fontId="0" fillId="0" borderId="10" xfId="44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4" fontId="0" fillId="0" borderId="10" xfId="44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4" fontId="0" fillId="0" borderId="0" xfId="44" applyNumberFormat="1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74" fontId="0" fillId="0" borderId="10" xfId="44" applyNumberFormat="1" applyFont="1" applyBorder="1" applyAlignment="1" quotePrefix="1">
      <alignment/>
    </xf>
    <xf numFmtId="174" fontId="84" fillId="0" borderId="0" xfId="42" applyNumberFormat="1" applyFont="1" applyBorder="1" applyAlignment="1">
      <alignment/>
    </xf>
    <xf numFmtId="174" fontId="0" fillId="0" borderId="0" xfId="44" applyNumberFormat="1" applyFont="1" applyBorder="1" applyAlignment="1">
      <alignment/>
    </xf>
    <xf numFmtId="174" fontId="3" fillId="0" borderId="0" xfId="42" applyNumberFormat="1" applyFont="1" applyAlignment="1">
      <alignment/>
    </xf>
    <xf numFmtId="174" fontId="3" fillId="0" borderId="0" xfId="42" applyNumberFormat="1" applyFont="1" applyBorder="1" applyAlignment="1">
      <alignment/>
    </xf>
    <xf numFmtId="174" fontId="22" fillId="0" borderId="0" xfId="42" applyNumberFormat="1" applyFont="1" applyBorder="1" applyAlignment="1">
      <alignment/>
    </xf>
    <xf numFmtId="174" fontId="1" fillId="0" borderId="10" xfId="44" applyNumberFormat="1" applyFont="1" applyBorder="1" applyAlignment="1">
      <alignment/>
    </xf>
    <xf numFmtId="0" fontId="26" fillId="36" borderId="10" xfId="0" applyFont="1" applyFill="1" applyBorder="1" applyAlignment="1">
      <alignment/>
    </xf>
    <xf numFmtId="0" fontId="32" fillId="36" borderId="10" xfId="0" applyFont="1" applyFill="1" applyBorder="1" applyAlignment="1">
      <alignment horizontal="left"/>
    </xf>
    <xf numFmtId="3" fontId="13" fillId="36" borderId="10" xfId="0" applyNumberFormat="1" applyFont="1" applyFill="1" applyBorder="1" applyAlignment="1">
      <alignment horizontal="left" vertical="center"/>
    </xf>
    <xf numFmtId="3" fontId="13" fillId="36" borderId="22" xfId="0" applyNumberFormat="1" applyFont="1" applyFill="1" applyBorder="1" applyAlignment="1">
      <alignment horizontal="left"/>
    </xf>
    <xf numFmtId="0" fontId="85" fillId="36" borderId="11" xfId="0" applyFont="1" applyFill="1" applyBorder="1" applyAlignment="1">
      <alignment/>
    </xf>
    <xf numFmtId="0" fontId="26" fillId="36" borderId="10" xfId="0" applyFont="1" applyFill="1" applyBorder="1" applyAlignment="1" quotePrefix="1">
      <alignment horizontal="left" indent="6"/>
    </xf>
    <xf numFmtId="0" fontId="13" fillId="36" borderId="11" xfId="0" applyFont="1" applyFill="1" applyBorder="1" applyAlignment="1">
      <alignment/>
    </xf>
    <xf numFmtId="3" fontId="26" fillId="36" borderId="10" xfId="0" applyNumberFormat="1" applyFont="1" applyFill="1" applyBorder="1" applyAlignment="1">
      <alignment horizontal="left" vertical="center"/>
    </xf>
    <xf numFmtId="0" fontId="13" fillId="36" borderId="11" xfId="0" applyFont="1" applyFill="1" applyBorder="1" applyAlignment="1">
      <alignment horizontal="center"/>
    </xf>
    <xf numFmtId="0" fontId="30" fillId="36" borderId="10" xfId="0" applyFont="1" applyFill="1" applyBorder="1" applyAlignment="1">
      <alignment/>
    </xf>
    <xf numFmtId="0" fontId="85" fillId="36" borderId="11" xfId="0" applyFont="1" applyFill="1" applyBorder="1" applyAlignment="1">
      <alignment horizontal="center"/>
    </xf>
    <xf numFmtId="0" fontId="85" fillId="36" borderId="10" xfId="0" applyFont="1" applyFill="1" applyBorder="1" applyAlignment="1">
      <alignment/>
    </xf>
    <xf numFmtId="0" fontId="26" fillId="36" borderId="10" xfId="0" applyFont="1" applyFill="1" applyBorder="1" applyAlignment="1">
      <alignment horizontal="left" indent="6"/>
    </xf>
    <xf numFmtId="0" fontId="85" fillId="36" borderId="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left"/>
    </xf>
    <xf numFmtId="3" fontId="85" fillId="36" borderId="10" xfId="0" applyNumberFormat="1" applyFont="1" applyFill="1" applyBorder="1" applyAlignment="1">
      <alignment horizontal="left"/>
    </xf>
    <xf numFmtId="0" fontId="85" fillId="36" borderId="10" xfId="0" applyFont="1" applyFill="1" applyBorder="1" applyAlignment="1">
      <alignment horizontal="right"/>
    </xf>
    <xf numFmtId="3" fontId="26" fillId="36" borderId="10" xfId="0" applyNumberFormat="1" applyFont="1" applyFill="1" applyBorder="1" applyAlignment="1">
      <alignment horizontal="right" vertical="center"/>
    </xf>
    <xf numFmtId="0" fontId="85" fillId="36" borderId="22" xfId="42" applyNumberFormat="1" applyFont="1" applyFill="1" applyBorder="1" applyAlignment="1">
      <alignment horizontal="right"/>
    </xf>
    <xf numFmtId="0" fontId="85" fillId="36" borderId="10" xfId="42" applyNumberFormat="1" applyFont="1" applyFill="1" applyBorder="1" applyAlignment="1">
      <alignment horizontal="right"/>
    </xf>
    <xf numFmtId="0" fontId="26" fillId="36" borderId="22" xfId="42" applyNumberFormat="1" applyFont="1" applyFill="1" applyBorder="1" applyAlignment="1">
      <alignment horizontal="right"/>
    </xf>
    <xf numFmtId="0" fontId="87" fillId="36" borderId="10" xfId="0" applyFont="1" applyFill="1" applyBorder="1" applyAlignment="1">
      <alignment horizontal="right"/>
    </xf>
    <xf numFmtId="0" fontId="30" fillId="36" borderId="10" xfId="0" applyFont="1" applyFill="1" applyBorder="1" applyAlignment="1">
      <alignment horizontal="left"/>
    </xf>
    <xf numFmtId="2" fontId="26" fillId="36" borderId="10" xfId="0" applyNumberFormat="1" applyFont="1" applyFill="1" applyBorder="1" applyAlignment="1">
      <alignment horizontal="right" vertical="center"/>
    </xf>
    <xf numFmtId="0" fontId="26" fillId="36" borderId="10" xfId="0" applyFont="1" applyFill="1" applyBorder="1" applyAlignment="1">
      <alignment horizontal="right"/>
    </xf>
    <xf numFmtId="3" fontId="26" fillId="36" borderId="10" xfId="0" applyNumberFormat="1" applyFont="1" applyFill="1" applyBorder="1" applyAlignment="1">
      <alignment horizontal="left"/>
    </xf>
    <xf numFmtId="3" fontId="26" fillId="36" borderId="10" xfId="0" applyNumberFormat="1" applyFont="1" applyFill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83" fillId="0" borderId="15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16" xfId="0" applyFont="1" applyBorder="1" applyAlignment="1">
      <alignment horizontal="center" wrapText="1"/>
    </xf>
    <xf numFmtId="0" fontId="17" fillId="0" borderId="15" xfId="0" applyFont="1" applyBorder="1" applyAlignment="1" quotePrefix="1">
      <alignment horizontal="center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 quotePrefix="1">
      <alignment horizontal="center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5" fillId="33" borderId="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left"/>
    </xf>
    <xf numFmtId="0" fontId="26" fillId="33" borderId="22" xfId="0" applyFont="1" applyFill="1" applyBorder="1" applyAlignment="1">
      <alignment horizontal="left"/>
    </xf>
    <xf numFmtId="0" fontId="26" fillId="33" borderId="23" xfId="0" applyFont="1" applyFill="1" applyBorder="1" applyAlignment="1">
      <alignment horizontal="left"/>
    </xf>
    <xf numFmtId="0" fontId="26" fillId="33" borderId="22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/>
    </xf>
    <xf numFmtId="0" fontId="13" fillId="33" borderId="25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3" xfId="0" applyFont="1" applyFill="1" applyBorder="1" applyAlignment="1">
      <alignment/>
    </xf>
    <xf numFmtId="0" fontId="26" fillId="33" borderId="22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49" fontId="26" fillId="33" borderId="22" xfId="0" applyNumberFormat="1" applyFont="1" applyFill="1" applyBorder="1" applyAlignment="1">
      <alignment horizontal="center"/>
    </xf>
    <xf numFmtId="49" fontId="26" fillId="33" borderId="2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0" fontId="85" fillId="33" borderId="32" xfId="0" applyFont="1" applyFill="1" applyBorder="1" applyAlignment="1">
      <alignment horizontal="center" vertical="center"/>
    </xf>
    <xf numFmtId="0" fontId="85" fillId="33" borderId="34" xfId="0" applyFont="1" applyFill="1" applyBorder="1" applyAlignment="1">
      <alignment horizontal="center" vertical="center"/>
    </xf>
    <xf numFmtId="0" fontId="85" fillId="33" borderId="35" xfId="0" applyFont="1" applyFill="1" applyBorder="1" applyAlignment="1">
      <alignment horizontal="center" vertical="center"/>
    </xf>
    <xf numFmtId="0" fontId="85" fillId="33" borderId="30" xfId="0" applyFont="1" applyFill="1" applyBorder="1" applyAlignment="1">
      <alignment horizontal="center" vertical="center"/>
    </xf>
    <xf numFmtId="0" fontId="31" fillId="0" borderId="0" xfId="0" applyFont="1" applyAlignment="1" quotePrefix="1">
      <alignment horizontal="center"/>
    </xf>
    <xf numFmtId="0" fontId="31" fillId="0" borderId="0" xfId="0" applyFont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Mimoza\Downloads\Shitjet%20sipas%20muajve%20viti%20%202013+%20llog.4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%20%20FINANCIAR%20KRISTALIN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ogaria 411(shitjet 2013)"/>
      <sheetName val="Shitje m.2013"/>
      <sheetName val="Permb.Shitj."/>
      <sheetName val="Karitasi sh."/>
      <sheetName val="Un.k.kred."/>
      <sheetName val="Public.Alban.."/>
      <sheetName val="Prok.K.Renda"/>
      <sheetName val="Dr.Per.Ark"/>
      <sheetName val="Gjyk.Tira"/>
      <sheetName val="Gjy.Trop."/>
      <sheetName val="CEZ"/>
      <sheetName val="Min.Arsi."/>
      <sheetName val="Min.Fin."/>
      <sheetName val="Abisi."/>
      <sheetName val="I.S.K.SH."/>
      <sheetName val="sh.b.Arberi-07"/>
      <sheetName val="Q.KUL..MEDIA"/>
      <sheetName val="Ins.Shen.Publ."/>
      <sheetName val="Dr.PoL.Rrug."/>
      <sheetName val="Qend.st.Albano."/>
      <sheetName val="Aulo.-pol."/>
      <sheetName val="In.K.A.Parau."/>
      <sheetName val="Fonda.Konrad."/>
      <sheetName val="Inst.Mjed.Ligjor"/>
      <sheetName val="S.V.N."/>
      <sheetName val="Komi.sh.Kult."/>
      <sheetName val="Dr.Sherb.Sp.Trop"/>
      <sheetName val="Veli.Avertisi."/>
      <sheetName val="A.Traf.Ajror"/>
      <sheetName val="M.Milo"/>
      <sheetName val="Dr.Pol.Q.Tir."/>
      <sheetName val="Q.SH.P.L.I."/>
      <sheetName val="Gjyk Kusht."/>
      <sheetName val="Un.Reklam."/>
      <sheetName val="HTT"/>
      <sheetName val="Uni Pres"/>
      <sheetName val="Sh.bot Sh-pas Skronj"/>
      <sheetName val="Ekspo Sis."/>
      <sheetName val="Kuv.Shqip."/>
      <sheetName val="B.K.T."/>
      <sheetName val="Spit.Univers.."/>
      <sheetName val="Qend.Trash.KULTUR."/>
      <sheetName val="Qend.For Polic."/>
      <sheetName val="Edilzi.Dossed"/>
      <sheetName val="Spit.Has"/>
      <sheetName val="Stud.Kalo"/>
      <sheetName val="Hanns Seidel"/>
      <sheetName val="Fond.Zhvill."/>
      <sheetName val="Prok.Apelit"/>
      <sheetName val="Libra.Mesazh"/>
      <sheetName val="Bergu 313"/>
      <sheetName val="Un.A.Xhuvani"/>
      <sheetName val="Kom.Doku.Stervitor"/>
      <sheetName val="Agj.Mjedis.Pyjeve"/>
      <sheetName val="K.L.SH."/>
      <sheetName val="Post.Shqip."/>
      <sheetName val="Spi.Troppj"/>
      <sheetName val="Enti Farnave"/>
      <sheetName val="V.Topi"/>
      <sheetName val="Goden Eagle"/>
      <sheetName val="Akad.Shkenc."/>
      <sheetName val="INAS ALBA."/>
      <sheetName val="S.U.D."/>
      <sheetName val="Sheet1"/>
    </sheetNames>
    <sheetDataSet>
      <sheetData sheetId="1">
        <row r="8">
          <cell r="D8">
            <v>1012800</v>
          </cell>
        </row>
        <row r="11">
          <cell r="D11">
            <v>1600000</v>
          </cell>
        </row>
        <row r="16">
          <cell r="D16">
            <v>320000</v>
          </cell>
        </row>
        <row r="17">
          <cell r="D17">
            <v>1110000</v>
          </cell>
        </row>
        <row r="22">
          <cell r="D22">
            <v>390000</v>
          </cell>
        </row>
        <row r="27">
          <cell r="D27">
            <v>1433052</v>
          </cell>
        </row>
        <row r="31">
          <cell r="D31">
            <v>962400</v>
          </cell>
        </row>
        <row r="33">
          <cell r="D33">
            <v>2023200</v>
          </cell>
        </row>
        <row r="42">
          <cell r="D42">
            <v>370000</v>
          </cell>
        </row>
        <row r="46">
          <cell r="D46">
            <v>480000</v>
          </cell>
        </row>
        <row r="48">
          <cell r="D48">
            <v>1890000</v>
          </cell>
        </row>
        <row r="49">
          <cell r="D49">
            <v>480000</v>
          </cell>
        </row>
        <row r="52">
          <cell r="D52">
            <v>477995</v>
          </cell>
        </row>
        <row r="59">
          <cell r="D59">
            <v>300000</v>
          </cell>
        </row>
        <row r="64">
          <cell r="D64">
            <v>420000</v>
          </cell>
        </row>
        <row r="65">
          <cell r="D65">
            <v>1455990</v>
          </cell>
        </row>
        <row r="66">
          <cell r="D66">
            <v>479996</v>
          </cell>
        </row>
        <row r="70">
          <cell r="D70">
            <v>202598</v>
          </cell>
        </row>
        <row r="74">
          <cell r="D74">
            <v>999139</v>
          </cell>
        </row>
        <row r="75">
          <cell r="D75">
            <v>630547</v>
          </cell>
        </row>
        <row r="76">
          <cell r="D76">
            <v>680400</v>
          </cell>
        </row>
        <row r="83">
          <cell r="D83">
            <v>609120</v>
          </cell>
        </row>
        <row r="92">
          <cell r="D92">
            <v>516506</v>
          </cell>
        </row>
        <row r="99">
          <cell r="D99">
            <v>1229778</v>
          </cell>
        </row>
        <row r="100">
          <cell r="D100">
            <v>1366612</v>
          </cell>
        </row>
        <row r="105">
          <cell r="D105">
            <v>860845</v>
          </cell>
        </row>
        <row r="107">
          <cell r="D107">
            <v>438736</v>
          </cell>
        </row>
        <row r="108">
          <cell r="D108">
            <v>1944000</v>
          </cell>
        </row>
        <row r="110">
          <cell r="D110">
            <v>435600</v>
          </cell>
        </row>
        <row r="112">
          <cell r="D112">
            <v>628085</v>
          </cell>
        </row>
        <row r="113">
          <cell r="D113">
            <v>377520</v>
          </cell>
        </row>
        <row r="115">
          <cell r="D115">
            <v>1342200</v>
          </cell>
        </row>
        <row r="117">
          <cell r="D117">
            <v>967320</v>
          </cell>
        </row>
        <row r="120">
          <cell r="D120">
            <v>493680</v>
          </cell>
        </row>
        <row r="121">
          <cell r="D121">
            <v>477600</v>
          </cell>
        </row>
        <row r="122">
          <cell r="D122">
            <v>418124</v>
          </cell>
        </row>
        <row r="123">
          <cell r="D123">
            <v>989891</v>
          </cell>
        </row>
        <row r="124">
          <cell r="D124">
            <v>443472</v>
          </cell>
        </row>
        <row r="135">
          <cell r="D135">
            <v>1229778</v>
          </cell>
        </row>
        <row r="140">
          <cell r="D140">
            <v>1850400</v>
          </cell>
        </row>
        <row r="143">
          <cell r="D143">
            <v>3751680</v>
          </cell>
        </row>
        <row r="144">
          <cell r="D144">
            <v>1057140</v>
          </cell>
        </row>
        <row r="147">
          <cell r="D147">
            <v>1476624</v>
          </cell>
        </row>
        <row r="153">
          <cell r="D153">
            <v>896376</v>
          </cell>
        </row>
        <row r="156">
          <cell r="D156">
            <v>1537200</v>
          </cell>
        </row>
        <row r="158">
          <cell r="D158">
            <v>1137499</v>
          </cell>
        </row>
        <row r="165">
          <cell r="D165">
            <v>1119298</v>
          </cell>
        </row>
        <row r="168">
          <cell r="D168">
            <v>2211936</v>
          </cell>
        </row>
        <row r="169">
          <cell r="D169">
            <v>522000</v>
          </cell>
        </row>
        <row r="171">
          <cell r="D171">
            <v>5239500</v>
          </cell>
        </row>
        <row r="172">
          <cell r="D172">
            <v>600000</v>
          </cell>
        </row>
        <row r="173">
          <cell r="D173">
            <v>1469192</v>
          </cell>
        </row>
        <row r="174">
          <cell r="D174">
            <v>483000</v>
          </cell>
        </row>
        <row r="178">
          <cell r="D178">
            <v>432000</v>
          </cell>
        </row>
        <row r="182">
          <cell r="D182">
            <v>1080000</v>
          </cell>
        </row>
        <row r="185">
          <cell r="D185">
            <v>433999</v>
          </cell>
        </row>
        <row r="186">
          <cell r="D186">
            <v>465000</v>
          </cell>
        </row>
        <row r="187">
          <cell r="D187">
            <v>4532112</v>
          </cell>
        </row>
        <row r="193">
          <cell r="D193">
            <v>3676800</v>
          </cell>
        </row>
        <row r="194">
          <cell r="D194">
            <v>14316900</v>
          </cell>
        </row>
        <row r="195">
          <cell r="D195">
            <v>1050000</v>
          </cell>
        </row>
        <row r="196">
          <cell r="D196">
            <v>2160000</v>
          </cell>
        </row>
        <row r="203">
          <cell r="D203">
            <v>400000</v>
          </cell>
        </row>
        <row r="208">
          <cell r="D208">
            <v>8173200</v>
          </cell>
        </row>
        <row r="209">
          <cell r="D209">
            <v>1387500</v>
          </cell>
        </row>
        <row r="210">
          <cell r="D210">
            <v>902082</v>
          </cell>
        </row>
        <row r="211">
          <cell r="D211">
            <v>320000</v>
          </cell>
        </row>
        <row r="214">
          <cell r="D214">
            <v>9264000</v>
          </cell>
        </row>
        <row r="219">
          <cell r="D219">
            <v>984000</v>
          </cell>
        </row>
        <row r="221">
          <cell r="D221">
            <v>394140</v>
          </cell>
        </row>
        <row r="227">
          <cell r="D227">
            <v>305400</v>
          </cell>
        </row>
        <row r="228">
          <cell r="D228">
            <v>302916</v>
          </cell>
        </row>
        <row r="232">
          <cell r="D232">
            <v>558000</v>
          </cell>
        </row>
        <row r="233">
          <cell r="D233">
            <v>486000</v>
          </cell>
        </row>
        <row r="234">
          <cell r="D234">
            <v>438000</v>
          </cell>
        </row>
        <row r="235">
          <cell r="D235">
            <v>480000</v>
          </cell>
        </row>
        <row r="236">
          <cell r="D236">
            <v>346800</v>
          </cell>
        </row>
        <row r="237">
          <cell r="D237">
            <v>364800</v>
          </cell>
        </row>
        <row r="241">
          <cell r="D241">
            <v>984000</v>
          </cell>
        </row>
        <row r="243">
          <cell r="D243">
            <v>655050</v>
          </cell>
        </row>
        <row r="244">
          <cell r="D244">
            <v>979920</v>
          </cell>
        </row>
        <row r="245">
          <cell r="D245">
            <v>945300</v>
          </cell>
        </row>
        <row r="247">
          <cell r="D247">
            <v>1138800</v>
          </cell>
        </row>
        <row r="248">
          <cell r="D248">
            <v>1138800</v>
          </cell>
        </row>
        <row r="255">
          <cell r="D255">
            <v>483750</v>
          </cell>
        </row>
        <row r="257">
          <cell r="D257">
            <v>483750</v>
          </cell>
        </row>
        <row r="258">
          <cell r="D258">
            <v>483750</v>
          </cell>
        </row>
        <row r="259">
          <cell r="D259">
            <v>483750</v>
          </cell>
        </row>
        <row r="260">
          <cell r="D260">
            <v>848550</v>
          </cell>
        </row>
        <row r="261">
          <cell r="D261">
            <v>352560</v>
          </cell>
        </row>
        <row r="262">
          <cell r="D262">
            <v>939750</v>
          </cell>
        </row>
        <row r="264">
          <cell r="D264">
            <v>967500</v>
          </cell>
        </row>
        <row r="265">
          <cell r="D265">
            <v>1846980</v>
          </cell>
        </row>
        <row r="266">
          <cell r="D266">
            <v>700000</v>
          </cell>
        </row>
        <row r="272">
          <cell r="D272">
            <v>1525800</v>
          </cell>
        </row>
        <row r="274">
          <cell r="D274">
            <v>477600</v>
          </cell>
        </row>
        <row r="275">
          <cell r="D275">
            <v>475200</v>
          </cell>
        </row>
        <row r="276">
          <cell r="D276">
            <v>409128</v>
          </cell>
        </row>
        <row r="282">
          <cell r="D282">
            <v>1161000</v>
          </cell>
        </row>
        <row r="283">
          <cell r="D283">
            <v>823600</v>
          </cell>
        </row>
        <row r="286">
          <cell r="D286">
            <v>1006200</v>
          </cell>
        </row>
        <row r="287">
          <cell r="D287">
            <v>387000</v>
          </cell>
        </row>
        <row r="288">
          <cell r="D288">
            <v>762900</v>
          </cell>
        </row>
        <row r="289">
          <cell r="D289">
            <v>2676400</v>
          </cell>
        </row>
        <row r="291">
          <cell r="D291">
            <v>420000</v>
          </cell>
        </row>
        <row r="293">
          <cell r="D293">
            <v>593985</v>
          </cell>
        </row>
        <row r="294">
          <cell r="D294">
            <v>3326400</v>
          </cell>
        </row>
        <row r="296">
          <cell r="D296">
            <v>384180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Aktivet"/>
      <sheetName val="Pasivet"/>
      <sheetName val="Te Ardhura &amp; Shpenzime 1"/>
      <sheetName val="Fluksi Monetar 1"/>
      <sheetName val="Ndryshimet ne Kapital 2"/>
      <sheetName val="Shenimet shpjeguese"/>
      <sheetName val="Pasq.per AAM1"/>
      <sheetName val="Sheet2"/>
      <sheetName val="Sheet3"/>
      <sheetName val="Sheet4"/>
      <sheetName val="Sheet5"/>
      <sheetName val="Sheet6"/>
      <sheetName val="Sheet7"/>
    </sheetNames>
    <sheetDataSet>
      <sheetData sheetId="1">
        <row r="7">
          <cell r="E7">
            <v>3950767</v>
          </cell>
        </row>
        <row r="11">
          <cell r="D11">
            <v>24780852</v>
          </cell>
          <cell r="E11">
            <v>19062043</v>
          </cell>
        </row>
        <row r="19">
          <cell r="D19">
            <v>14962969</v>
          </cell>
          <cell r="E19">
            <v>9679173</v>
          </cell>
        </row>
      </sheetData>
      <sheetData sheetId="2">
        <row r="31">
          <cell r="D31">
            <v>16197157</v>
          </cell>
          <cell r="E31">
            <v>7643257</v>
          </cell>
        </row>
      </sheetData>
      <sheetData sheetId="7">
        <row r="15">
          <cell r="F15">
            <v>3667543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0">
      <selection activeCell="A19" sqref="A19:I19"/>
    </sheetView>
  </sheetViews>
  <sheetFormatPr defaultColWidth="9.140625" defaultRowHeight="15"/>
  <cols>
    <col min="6" max="6" width="11.28125" style="0" bestFit="1" customWidth="1"/>
    <col min="9" max="9" width="7.140625" style="0" customWidth="1"/>
  </cols>
  <sheetData>
    <row r="1" spans="1:9" ht="14.25">
      <c r="A1" s="30"/>
      <c r="B1" s="31"/>
      <c r="C1" s="31"/>
      <c r="D1" s="31"/>
      <c r="E1" s="31"/>
      <c r="F1" s="31"/>
      <c r="G1" s="31"/>
      <c r="H1" s="31"/>
      <c r="I1" s="32"/>
    </row>
    <row r="2" spans="1:9" ht="15">
      <c r="A2" s="33" t="s">
        <v>117</v>
      </c>
      <c r="B2" s="34"/>
      <c r="C2" s="34"/>
      <c r="D2" s="167" t="s">
        <v>154</v>
      </c>
      <c r="E2" s="38"/>
      <c r="F2" s="38"/>
      <c r="G2" s="35"/>
      <c r="H2" s="35"/>
      <c r="I2" s="36"/>
    </row>
    <row r="3" spans="1:9" ht="15">
      <c r="A3" s="33" t="s">
        <v>118</v>
      </c>
      <c r="B3" s="34"/>
      <c r="C3" s="34"/>
      <c r="D3" s="38" t="s">
        <v>153</v>
      </c>
      <c r="E3" s="38"/>
      <c r="F3" s="38"/>
      <c r="G3" s="35"/>
      <c r="H3" s="35"/>
      <c r="I3" s="36"/>
    </row>
    <row r="4" spans="1:9" ht="15">
      <c r="A4" s="33" t="s">
        <v>119</v>
      </c>
      <c r="B4" s="34"/>
      <c r="C4" s="34"/>
      <c r="D4" s="38" t="s">
        <v>155</v>
      </c>
      <c r="E4" s="38"/>
      <c r="F4" s="38"/>
      <c r="G4" s="35"/>
      <c r="H4" s="35"/>
      <c r="I4" s="36"/>
    </row>
    <row r="5" spans="1:9" ht="15">
      <c r="A5" s="33"/>
      <c r="B5" s="34"/>
      <c r="C5" s="34"/>
      <c r="D5" s="34"/>
      <c r="E5" s="34"/>
      <c r="F5" s="34"/>
      <c r="G5" s="35"/>
      <c r="H5" s="35"/>
      <c r="I5" s="36"/>
    </row>
    <row r="6" spans="1:9" ht="15">
      <c r="A6" s="33" t="s">
        <v>120</v>
      </c>
      <c r="B6" s="34"/>
      <c r="C6" s="34"/>
      <c r="D6" s="38" t="s">
        <v>161</v>
      </c>
      <c r="E6" s="38"/>
      <c r="F6" s="38"/>
      <c r="G6" s="35"/>
      <c r="H6" s="35"/>
      <c r="I6" s="36"/>
    </row>
    <row r="7" spans="1:9" ht="15">
      <c r="A7" s="33" t="s">
        <v>121</v>
      </c>
      <c r="B7" s="34"/>
      <c r="C7" s="34"/>
      <c r="D7" s="38"/>
      <c r="E7" s="38"/>
      <c r="F7" s="38"/>
      <c r="G7" s="35"/>
      <c r="H7" s="35"/>
      <c r="I7" s="36"/>
    </row>
    <row r="8" spans="1:9" ht="15">
      <c r="A8" s="33"/>
      <c r="B8" s="34"/>
      <c r="C8" s="34"/>
      <c r="D8" s="34"/>
      <c r="E8" s="34"/>
      <c r="F8" s="34"/>
      <c r="G8" s="35"/>
      <c r="H8" s="35"/>
      <c r="I8" s="36"/>
    </row>
    <row r="9" spans="1:9" ht="15">
      <c r="A9" s="33" t="s">
        <v>122</v>
      </c>
      <c r="B9" s="34"/>
      <c r="C9" s="34"/>
      <c r="D9" s="38" t="s">
        <v>156</v>
      </c>
      <c r="E9" s="38"/>
      <c r="F9" s="38"/>
      <c r="G9" s="35"/>
      <c r="H9" s="35"/>
      <c r="I9" s="36"/>
    </row>
    <row r="10" spans="1:9" ht="14.25">
      <c r="A10" s="37"/>
      <c r="B10" s="35"/>
      <c r="C10" s="35"/>
      <c r="D10" s="35"/>
      <c r="E10" s="35"/>
      <c r="F10" s="35"/>
      <c r="G10" s="35"/>
      <c r="H10" s="35"/>
      <c r="I10" s="36"/>
    </row>
    <row r="11" spans="1:9" ht="14.25">
      <c r="A11" s="37"/>
      <c r="B11" s="35"/>
      <c r="C11" s="35"/>
      <c r="D11" s="35"/>
      <c r="E11" s="35"/>
      <c r="F11" s="35"/>
      <c r="G11" s="35"/>
      <c r="H11" s="35"/>
      <c r="I11" s="36"/>
    </row>
    <row r="12" spans="1:9" ht="14.25">
      <c r="A12" s="37"/>
      <c r="B12" s="35"/>
      <c r="C12" s="35"/>
      <c r="D12" s="35"/>
      <c r="E12" s="35"/>
      <c r="F12" s="35"/>
      <c r="G12" s="35"/>
      <c r="H12" s="35"/>
      <c r="I12" s="36"/>
    </row>
    <row r="13" spans="1:9" ht="14.25">
      <c r="A13" s="37"/>
      <c r="B13" s="35"/>
      <c r="C13" s="35"/>
      <c r="D13" s="35"/>
      <c r="E13" s="35"/>
      <c r="F13" s="35"/>
      <c r="G13" s="35"/>
      <c r="H13" s="35"/>
      <c r="I13" s="36"/>
    </row>
    <row r="14" spans="1:9" ht="14.25">
      <c r="A14" s="37"/>
      <c r="B14" s="35"/>
      <c r="C14" s="35"/>
      <c r="D14" s="35"/>
      <c r="E14" s="35"/>
      <c r="F14" s="35"/>
      <c r="G14" s="35"/>
      <c r="H14" s="35"/>
      <c r="I14" s="36"/>
    </row>
    <row r="15" spans="1:9" ht="14.25">
      <c r="A15" s="37"/>
      <c r="B15" s="35"/>
      <c r="C15" s="35"/>
      <c r="D15" s="35"/>
      <c r="E15" s="35"/>
      <c r="F15" s="35"/>
      <c r="G15" s="35"/>
      <c r="H15" s="35"/>
      <c r="I15" s="36"/>
    </row>
    <row r="16" spans="1:9" ht="14.25">
      <c r="A16" s="37"/>
      <c r="B16" s="35"/>
      <c r="C16" s="35"/>
      <c r="D16" s="35"/>
      <c r="E16" s="35"/>
      <c r="F16" s="35"/>
      <c r="G16" s="35"/>
      <c r="H16" s="35"/>
      <c r="I16" s="36"/>
    </row>
    <row r="17" spans="1:9" ht="14.25">
      <c r="A17" s="37"/>
      <c r="B17" s="35"/>
      <c r="C17" s="35"/>
      <c r="D17" s="35"/>
      <c r="E17" s="35"/>
      <c r="F17" s="35"/>
      <c r="G17" s="35"/>
      <c r="H17" s="35"/>
      <c r="I17" s="36"/>
    </row>
    <row r="18" spans="1:9" ht="14.25">
      <c r="A18" s="37"/>
      <c r="B18" s="35"/>
      <c r="C18" s="35"/>
      <c r="D18" s="35"/>
      <c r="E18" s="35"/>
      <c r="F18" s="35"/>
      <c r="G18" s="35"/>
      <c r="H18" s="35"/>
      <c r="I18" s="36"/>
    </row>
    <row r="19" spans="1:9" ht="27.75">
      <c r="A19" s="350" t="s">
        <v>362</v>
      </c>
      <c r="B19" s="351"/>
      <c r="C19" s="351"/>
      <c r="D19" s="351"/>
      <c r="E19" s="351"/>
      <c r="F19" s="351"/>
      <c r="G19" s="351"/>
      <c r="H19" s="351"/>
      <c r="I19" s="352"/>
    </row>
    <row r="20" spans="1:9" ht="30.75" customHeight="1">
      <c r="A20" s="353" t="s">
        <v>129</v>
      </c>
      <c r="B20" s="354"/>
      <c r="C20" s="354"/>
      <c r="D20" s="354"/>
      <c r="E20" s="354"/>
      <c r="F20" s="354"/>
      <c r="G20" s="354"/>
      <c r="H20" s="354"/>
      <c r="I20" s="355"/>
    </row>
    <row r="21" spans="1:9" ht="14.25">
      <c r="A21" s="37"/>
      <c r="B21" s="35"/>
      <c r="C21" s="35"/>
      <c r="D21" s="35"/>
      <c r="E21" s="35"/>
      <c r="F21" s="35"/>
      <c r="G21" s="35"/>
      <c r="H21" s="35"/>
      <c r="I21" s="36"/>
    </row>
    <row r="22" spans="1:9" ht="14.25">
      <c r="A22" s="37"/>
      <c r="B22" s="35"/>
      <c r="C22" s="35"/>
      <c r="D22" s="35"/>
      <c r="E22" s="35"/>
      <c r="F22" s="35"/>
      <c r="G22" s="35"/>
      <c r="H22" s="35"/>
      <c r="I22" s="36"/>
    </row>
    <row r="23" spans="1:9" ht="14.25">
      <c r="A23" s="37"/>
      <c r="B23" s="35"/>
      <c r="C23" s="35"/>
      <c r="D23" s="35"/>
      <c r="E23" s="35"/>
      <c r="F23" s="35"/>
      <c r="G23" s="35"/>
      <c r="H23" s="35"/>
      <c r="I23" s="36"/>
    </row>
    <row r="24" spans="1:9" ht="14.25">
      <c r="A24" s="37"/>
      <c r="B24" s="35"/>
      <c r="C24" s="35"/>
      <c r="D24" s="35"/>
      <c r="E24" s="35"/>
      <c r="F24" s="35"/>
      <c r="G24" s="35"/>
      <c r="H24" s="35"/>
      <c r="I24" s="36"/>
    </row>
    <row r="25" spans="1:9" ht="24">
      <c r="A25" s="356" t="s">
        <v>363</v>
      </c>
      <c r="B25" s="357"/>
      <c r="C25" s="357"/>
      <c r="D25" s="357"/>
      <c r="E25" s="357"/>
      <c r="F25" s="357"/>
      <c r="G25" s="357"/>
      <c r="H25" s="357"/>
      <c r="I25" s="358"/>
    </row>
    <row r="26" spans="1:9" ht="14.25">
      <c r="A26" s="37"/>
      <c r="B26" s="35"/>
      <c r="C26" s="35"/>
      <c r="D26" s="35"/>
      <c r="E26" s="35"/>
      <c r="F26" s="35"/>
      <c r="G26" s="35"/>
      <c r="H26" s="35"/>
      <c r="I26" s="36"/>
    </row>
    <row r="27" spans="1:9" ht="14.25">
      <c r="A27" s="37"/>
      <c r="B27" s="35"/>
      <c r="C27" s="35"/>
      <c r="D27" s="35"/>
      <c r="E27" s="35"/>
      <c r="F27" s="35"/>
      <c r="G27" s="35"/>
      <c r="H27" s="35"/>
      <c r="I27" s="36"/>
    </row>
    <row r="28" spans="1:9" ht="14.25">
      <c r="A28" s="37"/>
      <c r="B28" s="35"/>
      <c r="C28" s="35"/>
      <c r="D28" s="35"/>
      <c r="E28" s="35"/>
      <c r="F28" s="35"/>
      <c r="G28" s="35"/>
      <c r="H28" s="35"/>
      <c r="I28" s="36"/>
    </row>
    <row r="29" spans="1:9" ht="14.25">
      <c r="A29" s="37"/>
      <c r="B29" s="35"/>
      <c r="C29" s="35"/>
      <c r="D29" s="35"/>
      <c r="E29" s="35"/>
      <c r="F29" s="35"/>
      <c r="G29" s="35"/>
      <c r="H29" s="35"/>
      <c r="I29" s="36"/>
    </row>
    <row r="30" spans="1:9" ht="14.25">
      <c r="A30" s="37"/>
      <c r="B30" s="35"/>
      <c r="C30" s="35"/>
      <c r="D30" s="35"/>
      <c r="E30" s="35"/>
      <c r="F30" s="35"/>
      <c r="G30" s="35"/>
      <c r="H30" s="35"/>
      <c r="I30" s="36"/>
    </row>
    <row r="31" spans="1:9" ht="14.25">
      <c r="A31" s="37"/>
      <c r="B31" s="35"/>
      <c r="C31" s="35"/>
      <c r="D31" s="35"/>
      <c r="E31" s="35"/>
      <c r="F31" s="35"/>
      <c r="G31" s="35"/>
      <c r="H31" s="35"/>
      <c r="I31" s="36"/>
    </row>
    <row r="32" spans="1:9" ht="14.25">
      <c r="A32" s="37"/>
      <c r="B32" s="35"/>
      <c r="C32" s="35"/>
      <c r="D32" s="35"/>
      <c r="E32" s="35"/>
      <c r="F32" s="35"/>
      <c r="G32" s="35"/>
      <c r="H32" s="35"/>
      <c r="I32" s="36"/>
    </row>
    <row r="33" spans="1:9" ht="14.25">
      <c r="A33" s="37"/>
      <c r="B33" s="35"/>
      <c r="C33" s="35"/>
      <c r="D33" s="35"/>
      <c r="E33" s="35"/>
      <c r="F33" s="35"/>
      <c r="G33" s="35"/>
      <c r="H33" s="35"/>
      <c r="I33" s="36"/>
    </row>
    <row r="34" spans="1:9" ht="14.25">
      <c r="A34" s="37"/>
      <c r="B34" s="35"/>
      <c r="C34" s="35"/>
      <c r="D34" s="35"/>
      <c r="E34" s="35"/>
      <c r="F34" s="35"/>
      <c r="G34" s="35"/>
      <c r="H34" s="35"/>
      <c r="I34" s="36"/>
    </row>
    <row r="35" spans="1:9" ht="14.25">
      <c r="A35" s="37"/>
      <c r="B35" s="35"/>
      <c r="C35" s="35"/>
      <c r="D35" s="35"/>
      <c r="E35" s="35"/>
      <c r="F35" s="35"/>
      <c r="G35" s="35"/>
      <c r="H35" s="35"/>
      <c r="I35" s="36"/>
    </row>
    <row r="36" spans="1:9" ht="15">
      <c r="A36" s="33" t="s">
        <v>123</v>
      </c>
      <c r="B36" s="34"/>
      <c r="C36" s="34"/>
      <c r="D36" s="34"/>
      <c r="E36" s="34"/>
      <c r="F36" s="38"/>
      <c r="G36" s="38"/>
      <c r="H36" s="39"/>
      <c r="I36" s="36"/>
    </row>
    <row r="37" spans="1:9" ht="15">
      <c r="A37" s="33" t="s">
        <v>124</v>
      </c>
      <c r="B37" s="34"/>
      <c r="C37" s="34"/>
      <c r="D37" s="34"/>
      <c r="E37" s="34"/>
      <c r="F37" s="38"/>
      <c r="G37" s="38"/>
      <c r="H37" s="39"/>
      <c r="I37" s="36"/>
    </row>
    <row r="38" spans="1:9" ht="15">
      <c r="A38" s="33" t="s">
        <v>125</v>
      </c>
      <c r="B38" s="34"/>
      <c r="C38" s="34"/>
      <c r="D38" s="34"/>
      <c r="E38" s="34"/>
      <c r="F38" s="38" t="s">
        <v>148</v>
      </c>
      <c r="G38" s="38"/>
      <c r="H38" s="39"/>
      <c r="I38" s="36"/>
    </row>
    <row r="39" spans="1:9" ht="15">
      <c r="A39" s="33" t="s">
        <v>126</v>
      </c>
      <c r="B39" s="34"/>
      <c r="C39" s="34"/>
      <c r="D39" s="34"/>
      <c r="E39" s="34"/>
      <c r="F39" s="38" t="s">
        <v>149</v>
      </c>
      <c r="G39" s="38"/>
      <c r="H39" s="39"/>
      <c r="I39" s="36"/>
    </row>
    <row r="40" spans="1:9" ht="15">
      <c r="A40" s="33"/>
      <c r="B40" s="34"/>
      <c r="C40" s="34"/>
      <c r="D40" s="34"/>
      <c r="E40" s="34"/>
      <c r="F40" s="34"/>
      <c r="G40" s="34"/>
      <c r="H40" s="35"/>
      <c r="I40" s="36"/>
    </row>
    <row r="41" spans="1:9" ht="15">
      <c r="A41" s="33"/>
      <c r="B41" s="34"/>
      <c r="C41" s="34"/>
      <c r="D41" s="34"/>
      <c r="E41" s="34"/>
      <c r="F41" s="34"/>
      <c r="G41" s="34"/>
      <c r="H41" s="35"/>
      <c r="I41" s="36"/>
    </row>
    <row r="42" spans="1:9" ht="15">
      <c r="A42" s="33" t="s">
        <v>127</v>
      </c>
      <c r="B42" s="34"/>
      <c r="C42" s="34"/>
      <c r="D42" s="34"/>
      <c r="E42" s="34"/>
      <c r="F42" s="34" t="s">
        <v>364</v>
      </c>
      <c r="G42" s="34"/>
      <c r="H42" s="35"/>
      <c r="I42" s="36"/>
    </row>
    <row r="43" spans="1:9" ht="15">
      <c r="A43" s="33"/>
      <c r="B43" s="34"/>
      <c r="C43" s="34"/>
      <c r="D43" s="34"/>
      <c r="E43" s="34"/>
      <c r="F43" s="34" t="s">
        <v>365</v>
      </c>
      <c r="G43" s="34"/>
      <c r="H43" s="35"/>
      <c r="I43" s="36"/>
    </row>
    <row r="44" spans="1:9" ht="15">
      <c r="A44" s="33"/>
      <c r="B44" s="34"/>
      <c r="C44" s="34"/>
      <c r="D44" s="34"/>
      <c r="E44" s="34"/>
      <c r="F44" s="34"/>
      <c r="G44" s="34"/>
      <c r="H44" s="35"/>
      <c r="I44" s="36"/>
    </row>
    <row r="45" spans="1:9" ht="15">
      <c r="A45" s="33" t="s">
        <v>128</v>
      </c>
      <c r="B45" s="34"/>
      <c r="C45" s="34"/>
      <c r="D45" s="34"/>
      <c r="E45" s="34"/>
      <c r="F45" s="40"/>
      <c r="G45" s="34"/>
      <c r="H45" s="35"/>
      <c r="I45" s="36"/>
    </row>
    <row r="46" spans="1:9" ht="15" thickBot="1">
      <c r="A46" s="41"/>
      <c r="B46" s="42"/>
      <c r="C46" s="42"/>
      <c r="D46" s="42"/>
      <c r="E46" s="42"/>
      <c r="F46" s="42"/>
      <c r="G46" s="42"/>
      <c r="H46" s="42"/>
      <c r="I46" s="43"/>
    </row>
  </sheetData>
  <sheetProtection/>
  <mergeCells count="3">
    <mergeCell ref="A19:I19"/>
    <mergeCell ref="A20:I20"/>
    <mergeCell ref="A25:I25"/>
  </mergeCells>
  <printOptions/>
  <pageMargins left="0.99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2">
      <selection activeCell="G4" sqref="G4"/>
    </sheetView>
  </sheetViews>
  <sheetFormatPr defaultColWidth="9.140625" defaultRowHeight="15"/>
  <cols>
    <col min="1" max="1" width="3.7109375" style="0" customWidth="1"/>
    <col min="2" max="2" width="45.8515625" style="0" customWidth="1"/>
    <col min="3" max="3" width="0.13671875" style="0" customWidth="1"/>
    <col min="4" max="5" width="15.7109375" style="0" bestFit="1" customWidth="1"/>
    <col min="7" max="7" width="10.57421875" style="0" bestFit="1" customWidth="1"/>
    <col min="8" max="8" width="9.7109375" style="0" bestFit="1" customWidth="1"/>
  </cols>
  <sheetData>
    <row r="1" spans="1:5" ht="18">
      <c r="A1" s="359" t="s">
        <v>368</v>
      </c>
      <c r="B1" s="360"/>
      <c r="C1" s="360"/>
      <c r="D1" s="360"/>
      <c r="E1" s="361"/>
    </row>
    <row r="2" spans="1:5" ht="18">
      <c r="A2" s="44"/>
      <c r="B2" s="44"/>
      <c r="C2" s="44"/>
      <c r="D2" s="44"/>
      <c r="E2" s="44"/>
    </row>
    <row r="3" spans="1:5" ht="18">
      <c r="A3" s="44"/>
      <c r="B3" s="44" t="s">
        <v>369</v>
      </c>
      <c r="C3" s="44"/>
      <c r="D3" s="44"/>
      <c r="E3" s="44"/>
    </row>
    <row r="4" spans="1:5" ht="18">
      <c r="A4" s="45"/>
      <c r="B4" s="45"/>
      <c r="C4" s="45"/>
      <c r="D4" s="45"/>
      <c r="E4" s="45"/>
    </row>
    <row r="5" spans="1:5" ht="27">
      <c r="A5" s="46" t="s">
        <v>0</v>
      </c>
      <c r="B5" s="46" t="s">
        <v>147</v>
      </c>
      <c r="C5" s="46" t="s">
        <v>1</v>
      </c>
      <c r="D5" s="47" t="s">
        <v>366</v>
      </c>
      <c r="E5" s="48" t="s">
        <v>367</v>
      </c>
    </row>
    <row r="6" spans="1:5" ht="15">
      <c r="A6" s="49" t="s">
        <v>3</v>
      </c>
      <c r="B6" s="50" t="s">
        <v>4</v>
      </c>
      <c r="C6" s="51"/>
      <c r="D6" s="52">
        <f>D7+D11+D19</f>
        <v>51459951</v>
      </c>
      <c r="E6" s="52">
        <f>E7+E11+E19</f>
        <v>41292790</v>
      </c>
    </row>
    <row r="7" spans="1:5" ht="14.25">
      <c r="A7" s="53"/>
      <c r="B7" s="54" t="s">
        <v>5</v>
      </c>
      <c r="C7" s="53"/>
      <c r="D7" s="52">
        <f>D8+D9</f>
        <v>9371174</v>
      </c>
      <c r="E7" s="55">
        <f>E8+E9</f>
        <v>1548969</v>
      </c>
    </row>
    <row r="8" spans="1:5" ht="14.25">
      <c r="A8" s="53"/>
      <c r="B8" s="53" t="s">
        <v>16</v>
      </c>
      <c r="C8" s="53"/>
      <c r="D8" s="164">
        <v>9310836</v>
      </c>
      <c r="E8" s="55">
        <v>499631</v>
      </c>
    </row>
    <row r="9" spans="1:5" ht="14.25">
      <c r="A9" s="53"/>
      <c r="B9" s="53" t="s">
        <v>17</v>
      </c>
      <c r="C9" s="53"/>
      <c r="D9" s="55">
        <v>60338</v>
      </c>
      <c r="E9" s="55">
        <v>1049338</v>
      </c>
    </row>
    <row r="10" spans="1:5" ht="14.25">
      <c r="A10" s="53"/>
      <c r="B10" s="54" t="s">
        <v>6</v>
      </c>
      <c r="C10" s="53"/>
      <c r="D10" s="55">
        <v>0</v>
      </c>
      <c r="E10" s="55">
        <v>0</v>
      </c>
    </row>
    <row r="11" spans="1:5" ht="14.25">
      <c r="A11" s="53"/>
      <c r="B11" s="54" t="s">
        <v>7</v>
      </c>
      <c r="C11" s="53"/>
      <c r="D11" s="165">
        <f>D12+D13+D14+D15+D16+D17+D18</f>
        <v>16042487</v>
      </c>
      <c r="E11" s="165">
        <f>E12+E13+E14+E15+E16+E17+E18</f>
        <v>24780852</v>
      </c>
    </row>
    <row r="12" spans="1:5" ht="14.25">
      <c r="A12" s="53"/>
      <c r="B12" s="53" t="s">
        <v>130</v>
      </c>
      <c r="C12" s="53"/>
      <c r="D12" s="164">
        <v>16040524</v>
      </c>
      <c r="E12" s="164">
        <v>24780852</v>
      </c>
    </row>
    <row r="13" spans="1:5" ht="14.25">
      <c r="A13" s="53"/>
      <c r="B13" s="53" t="s">
        <v>18</v>
      </c>
      <c r="C13" s="53"/>
      <c r="D13" s="55">
        <v>0</v>
      </c>
      <c r="E13" s="55">
        <v>0</v>
      </c>
    </row>
    <row r="14" spans="1:5" ht="14.25">
      <c r="A14" s="53"/>
      <c r="B14" s="53" t="s">
        <v>19</v>
      </c>
      <c r="C14" s="53"/>
      <c r="D14" s="55">
        <v>1963</v>
      </c>
      <c r="E14" s="55">
        <v>0</v>
      </c>
    </row>
    <row r="15" spans="1:5" ht="14.25">
      <c r="A15" s="53"/>
      <c r="B15" s="53" t="s">
        <v>20</v>
      </c>
      <c r="C15" s="53"/>
      <c r="D15" s="55">
        <v>0</v>
      </c>
      <c r="E15" s="55">
        <v>0</v>
      </c>
    </row>
    <row r="16" spans="1:5" ht="14.25">
      <c r="A16" s="53"/>
      <c r="B16" s="53" t="s">
        <v>21</v>
      </c>
      <c r="C16" s="53"/>
      <c r="D16" s="55">
        <v>0</v>
      </c>
      <c r="E16" s="55">
        <v>0</v>
      </c>
    </row>
    <row r="17" spans="1:5" ht="14.25">
      <c r="A17" s="53"/>
      <c r="B17" s="53" t="s">
        <v>145</v>
      </c>
      <c r="C17" s="53"/>
      <c r="D17" s="55">
        <v>0</v>
      </c>
      <c r="E17" s="55">
        <v>0</v>
      </c>
    </row>
    <row r="18" spans="1:5" ht="14.25">
      <c r="A18" s="53"/>
      <c r="B18" s="53" t="s">
        <v>146</v>
      </c>
      <c r="C18" s="53"/>
      <c r="D18" s="55">
        <v>0</v>
      </c>
      <c r="E18" s="55">
        <v>0</v>
      </c>
    </row>
    <row r="19" spans="1:5" ht="14.25">
      <c r="A19" s="53"/>
      <c r="B19" s="54" t="s">
        <v>8</v>
      </c>
      <c r="C19" s="53"/>
      <c r="D19" s="52">
        <f>D20+D21+D22+D23+D24+D25</f>
        <v>26046290</v>
      </c>
      <c r="E19" s="52">
        <f>E20+E21+E22+E23+E24+E25</f>
        <v>14962969</v>
      </c>
    </row>
    <row r="20" spans="1:5" ht="14.25">
      <c r="A20" s="53"/>
      <c r="B20" s="53" t="s">
        <v>131</v>
      </c>
      <c r="C20" s="53"/>
      <c r="D20" s="164">
        <v>15240587</v>
      </c>
      <c r="E20" s="55">
        <v>7276053</v>
      </c>
    </row>
    <row r="21" spans="1:5" ht="14.25">
      <c r="A21" s="53"/>
      <c r="B21" s="53" t="s">
        <v>132</v>
      </c>
      <c r="C21" s="53"/>
      <c r="D21" s="164">
        <f>E21</f>
        <v>2395481</v>
      </c>
      <c r="E21" s="55">
        <v>2395481</v>
      </c>
    </row>
    <row r="22" spans="1:7" ht="14.25">
      <c r="A22" s="53"/>
      <c r="B22" s="53" t="s">
        <v>133</v>
      </c>
      <c r="C22" s="53"/>
      <c r="D22" s="164">
        <v>0</v>
      </c>
      <c r="E22" s="55">
        <v>2311657</v>
      </c>
      <c r="G22" s="19"/>
    </row>
    <row r="23" spans="1:7" ht="14.25">
      <c r="A23" s="53"/>
      <c r="B23" s="53" t="s">
        <v>134</v>
      </c>
      <c r="C23" s="53"/>
      <c r="D23" s="164">
        <v>6877222</v>
      </c>
      <c r="E23" s="55">
        <v>2333340</v>
      </c>
      <c r="G23" s="19"/>
    </row>
    <row r="24" spans="1:5" ht="14.25">
      <c r="A24" s="53"/>
      <c r="B24" s="53" t="s">
        <v>135</v>
      </c>
      <c r="C24" s="53"/>
      <c r="D24" s="55">
        <v>0</v>
      </c>
      <c r="E24" s="55">
        <v>646438</v>
      </c>
    </row>
    <row r="25" spans="1:5" ht="14.25">
      <c r="A25" s="53"/>
      <c r="B25" s="53" t="s">
        <v>136</v>
      </c>
      <c r="C25" s="53"/>
      <c r="D25" s="55">
        <v>1533000</v>
      </c>
      <c r="E25" s="55"/>
    </row>
    <row r="26" spans="1:5" ht="14.25">
      <c r="A26" s="53"/>
      <c r="B26" s="53" t="s">
        <v>137</v>
      </c>
      <c r="C26" s="53"/>
      <c r="D26" s="55"/>
      <c r="E26" s="55"/>
    </row>
    <row r="27" spans="1:5" ht="14.25">
      <c r="A27" s="53"/>
      <c r="B27" s="54" t="s">
        <v>9</v>
      </c>
      <c r="C27" s="53"/>
      <c r="D27" s="55">
        <v>0</v>
      </c>
      <c r="E27" s="55">
        <v>0</v>
      </c>
    </row>
    <row r="28" spans="1:5" ht="14.25">
      <c r="A28" s="53"/>
      <c r="B28" s="54" t="s">
        <v>10</v>
      </c>
      <c r="C28" s="53"/>
      <c r="D28" s="55">
        <v>0</v>
      </c>
      <c r="E28" s="55">
        <v>0</v>
      </c>
    </row>
    <row r="29" spans="1:5" ht="14.25">
      <c r="A29" s="53"/>
      <c r="B29" s="54" t="s">
        <v>11</v>
      </c>
      <c r="C29" s="53"/>
      <c r="D29" s="52">
        <v>0</v>
      </c>
      <c r="E29" s="52">
        <v>0</v>
      </c>
    </row>
    <row r="30" spans="1:5" ht="14.25">
      <c r="A30" s="53"/>
      <c r="B30" s="53" t="s">
        <v>138</v>
      </c>
      <c r="C30" s="53"/>
      <c r="D30" s="55">
        <v>0</v>
      </c>
      <c r="E30" s="55">
        <v>0</v>
      </c>
    </row>
    <row r="31" spans="1:5" ht="14.25">
      <c r="A31" s="53"/>
      <c r="B31" s="53"/>
      <c r="C31" s="53"/>
      <c r="D31" s="55"/>
      <c r="E31" s="55"/>
    </row>
    <row r="32" spans="1:5" ht="15">
      <c r="A32" s="49" t="s">
        <v>12</v>
      </c>
      <c r="B32" s="50" t="s">
        <v>13</v>
      </c>
      <c r="C32" s="51"/>
      <c r="D32" s="52">
        <f>D33+D34+D39+D40+D41+D42</f>
        <v>13572110</v>
      </c>
      <c r="E32" s="52">
        <f>E33+E34+E39+E40+E41+E42</f>
        <v>13430097</v>
      </c>
    </row>
    <row r="33" spans="1:5" ht="14.25">
      <c r="A33" s="53"/>
      <c r="B33" s="54" t="s">
        <v>14</v>
      </c>
      <c r="C33" s="53"/>
      <c r="D33" s="55">
        <v>0</v>
      </c>
      <c r="E33" s="55">
        <v>0</v>
      </c>
    </row>
    <row r="34" spans="1:7" ht="14.25">
      <c r="A34" s="53"/>
      <c r="B34" s="54" t="s">
        <v>139</v>
      </c>
      <c r="C34" s="53"/>
      <c r="D34" s="52">
        <f>D35+D36+D37+D38</f>
        <v>13572110</v>
      </c>
      <c r="E34" s="55">
        <f>E35+E36+E37+E38</f>
        <v>13430097</v>
      </c>
      <c r="G34" s="315"/>
    </row>
    <row r="35" spans="1:7" ht="14.25">
      <c r="A35" s="53"/>
      <c r="B35" s="53" t="s">
        <v>151</v>
      </c>
      <c r="C35" s="53"/>
      <c r="D35" s="55">
        <v>11356181</v>
      </c>
      <c r="E35" s="55">
        <v>10613773</v>
      </c>
      <c r="G35" s="315"/>
    </row>
    <row r="36" spans="1:5" ht="14.25">
      <c r="A36" s="53"/>
      <c r="B36" s="53" t="s">
        <v>150</v>
      </c>
      <c r="C36" s="53"/>
      <c r="D36" s="55">
        <v>0</v>
      </c>
      <c r="E36" s="55">
        <v>0</v>
      </c>
    </row>
    <row r="37" spans="1:5" ht="14.25">
      <c r="A37" s="53"/>
      <c r="B37" s="53" t="s">
        <v>159</v>
      </c>
      <c r="C37" s="53"/>
      <c r="D37" s="55">
        <v>2215929</v>
      </c>
      <c r="E37" s="55">
        <v>2332556</v>
      </c>
    </row>
    <row r="38" spans="1:5" ht="14.25">
      <c r="A38" s="53"/>
      <c r="B38" s="53" t="s">
        <v>140</v>
      </c>
      <c r="C38" s="53"/>
      <c r="D38" s="55">
        <v>0</v>
      </c>
      <c r="E38" s="55">
        <v>483768</v>
      </c>
    </row>
    <row r="39" spans="1:5" ht="14.25">
      <c r="A39" s="53"/>
      <c r="B39" s="54" t="s">
        <v>141</v>
      </c>
      <c r="C39" s="53"/>
      <c r="D39" s="55">
        <v>0</v>
      </c>
      <c r="E39" s="55">
        <v>0</v>
      </c>
    </row>
    <row r="40" spans="1:5" ht="14.25">
      <c r="A40" s="53"/>
      <c r="B40" s="54" t="s">
        <v>142</v>
      </c>
      <c r="C40" s="53"/>
      <c r="D40" s="55">
        <v>0</v>
      </c>
      <c r="E40" s="55">
        <v>0</v>
      </c>
    </row>
    <row r="41" spans="1:5" ht="14.25">
      <c r="A41" s="53"/>
      <c r="B41" s="56" t="s">
        <v>143</v>
      </c>
      <c r="C41" s="53"/>
      <c r="D41" s="55">
        <v>0</v>
      </c>
      <c r="E41" s="55">
        <v>0</v>
      </c>
    </row>
    <row r="42" spans="1:5" ht="14.25">
      <c r="A42" s="53"/>
      <c r="B42" s="56" t="s">
        <v>144</v>
      </c>
      <c r="C42" s="53"/>
      <c r="D42" s="55">
        <v>0</v>
      </c>
      <c r="E42" s="55">
        <v>0</v>
      </c>
    </row>
    <row r="43" spans="1:5" ht="15">
      <c r="A43" s="51"/>
      <c r="B43" s="50" t="s">
        <v>15</v>
      </c>
      <c r="C43" s="51"/>
      <c r="D43" s="52">
        <f>D6+D32</f>
        <v>65032061</v>
      </c>
      <c r="E43" s="52">
        <f>E6+E32</f>
        <v>54722887</v>
      </c>
    </row>
  </sheetData>
  <sheetProtection/>
  <mergeCells count="1">
    <mergeCell ref="A1:E1"/>
  </mergeCells>
  <printOptions/>
  <pageMargins left="0.5" right="0.5" top="0.75" bottom="0.75" header="0.3" footer="0.3"/>
  <pageSetup horizontalDpi="300" verticalDpi="300" orientation="portrait" paperSize="9" r:id="rId1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G41" sqref="G41"/>
    </sheetView>
  </sheetViews>
  <sheetFormatPr defaultColWidth="9.140625" defaultRowHeight="15"/>
  <cols>
    <col min="1" max="1" width="2.8515625" style="0" customWidth="1"/>
    <col min="2" max="2" width="46.421875" style="0" bestFit="1" customWidth="1"/>
    <col min="3" max="3" width="0.13671875" style="0" customWidth="1"/>
    <col min="4" max="4" width="15.57421875" style="0" customWidth="1"/>
    <col min="5" max="5" width="15.421875" style="0" customWidth="1"/>
  </cols>
  <sheetData>
    <row r="1" spans="1:5" ht="18">
      <c r="A1" s="362" t="s">
        <v>368</v>
      </c>
      <c r="B1" s="360"/>
      <c r="C1" s="360"/>
      <c r="D1" s="360"/>
      <c r="E1" s="361"/>
    </row>
    <row r="2" spans="1:5" ht="18">
      <c r="A2" s="44"/>
      <c r="B2" s="44"/>
      <c r="C2" s="44"/>
      <c r="D2" s="44"/>
      <c r="E2" s="44"/>
    </row>
    <row r="3" spans="1:5" ht="18">
      <c r="A3" s="44"/>
      <c r="B3" s="44" t="s">
        <v>160</v>
      </c>
      <c r="C3" s="44"/>
      <c r="D3" s="44"/>
      <c r="E3" s="44"/>
    </row>
    <row r="4" spans="1:5" ht="18">
      <c r="A4" s="45"/>
      <c r="B4" s="45"/>
      <c r="C4" s="45"/>
      <c r="D4" s="45"/>
      <c r="E4" s="45"/>
    </row>
    <row r="5" spans="1:5" ht="27">
      <c r="A5" s="46" t="s">
        <v>0</v>
      </c>
      <c r="B5" s="46" t="s">
        <v>22</v>
      </c>
      <c r="C5" s="46" t="s">
        <v>1</v>
      </c>
      <c r="D5" s="47" t="s">
        <v>370</v>
      </c>
      <c r="E5" s="47" t="s">
        <v>358</v>
      </c>
    </row>
    <row r="6" spans="1:5" s="2" customFormat="1" ht="15">
      <c r="A6" s="49" t="s">
        <v>3</v>
      </c>
      <c r="B6" s="50" t="s">
        <v>23</v>
      </c>
      <c r="C6" s="51"/>
      <c r="D6" s="174">
        <f>D7+D8+D11+D22+D23</f>
        <v>17905408</v>
      </c>
      <c r="E6" s="168">
        <f>E8+E11</f>
        <v>16197157</v>
      </c>
    </row>
    <row r="7" spans="1:5" ht="14.25">
      <c r="A7" s="53"/>
      <c r="B7" s="54" t="s">
        <v>24</v>
      </c>
      <c r="C7" s="53"/>
      <c r="D7" s="53"/>
      <c r="E7" s="53"/>
    </row>
    <row r="8" spans="1:5" ht="14.25">
      <c r="A8" s="53"/>
      <c r="B8" s="54" t="s">
        <v>25</v>
      </c>
      <c r="C8" s="53"/>
      <c r="D8" s="52">
        <f>D9+D10</f>
        <v>5224820</v>
      </c>
      <c r="E8" s="55">
        <f>E9+E10</f>
        <v>8558821</v>
      </c>
    </row>
    <row r="9" spans="1:5" ht="14.25">
      <c r="A9" s="53"/>
      <c r="B9" s="53" t="s">
        <v>26</v>
      </c>
      <c r="C9" s="53"/>
      <c r="D9" s="55">
        <v>5224820</v>
      </c>
      <c r="E9" s="55">
        <v>8558821</v>
      </c>
    </row>
    <row r="10" spans="1:5" ht="14.25">
      <c r="A10" s="53"/>
      <c r="B10" s="53" t="s">
        <v>27</v>
      </c>
      <c r="C10" s="53"/>
      <c r="D10" s="55">
        <v>0</v>
      </c>
      <c r="E10" s="55">
        <v>0</v>
      </c>
    </row>
    <row r="11" spans="1:5" ht="14.25">
      <c r="A11" s="53"/>
      <c r="B11" s="54" t="s">
        <v>28</v>
      </c>
      <c r="C11" s="53"/>
      <c r="D11" s="52">
        <f>D12+D13+D14+D15+D16+D17+D18+D19+D20+D21</f>
        <v>12680588</v>
      </c>
      <c r="E11" s="55">
        <f>SUM(E12:E21)</f>
        <v>7638336</v>
      </c>
    </row>
    <row r="12" spans="1:5" ht="14.25">
      <c r="A12" s="53"/>
      <c r="B12" s="53" t="s">
        <v>29</v>
      </c>
      <c r="C12" s="53"/>
      <c r="D12" s="164">
        <v>11618511</v>
      </c>
      <c r="E12" s="55">
        <v>6589269</v>
      </c>
    </row>
    <row r="13" spans="1:5" ht="14.25">
      <c r="A13" s="53"/>
      <c r="B13" s="53" t="s">
        <v>30</v>
      </c>
      <c r="C13" s="53"/>
      <c r="D13" s="55">
        <v>577941</v>
      </c>
      <c r="E13" s="55">
        <v>484404</v>
      </c>
    </row>
    <row r="14" spans="1:5" ht="14.25">
      <c r="A14" s="53"/>
      <c r="B14" s="53" t="s">
        <v>31</v>
      </c>
      <c r="C14" s="53"/>
      <c r="D14" s="55">
        <v>182801</v>
      </c>
      <c r="E14" s="55">
        <v>171641</v>
      </c>
    </row>
    <row r="15" spans="1:5" ht="14.25">
      <c r="A15" s="53"/>
      <c r="B15" s="53" t="s">
        <v>32</v>
      </c>
      <c r="C15" s="53"/>
      <c r="D15" s="55">
        <v>5000</v>
      </c>
      <c r="E15" s="55">
        <v>34400</v>
      </c>
    </row>
    <row r="16" spans="1:5" ht="14.25">
      <c r="A16" s="53"/>
      <c r="B16" s="53" t="s">
        <v>33</v>
      </c>
      <c r="C16" s="53"/>
      <c r="D16" s="164">
        <v>0</v>
      </c>
      <c r="E16" s="164">
        <v>61250</v>
      </c>
    </row>
    <row r="17" spans="1:5" ht="14.25">
      <c r="A17" s="53"/>
      <c r="B17" s="53" t="s">
        <v>34</v>
      </c>
      <c r="C17" s="53"/>
      <c r="D17" s="55">
        <v>296335</v>
      </c>
      <c r="E17" s="55">
        <v>265742</v>
      </c>
    </row>
    <row r="18" spans="1:5" ht="14.25">
      <c r="A18" s="53"/>
      <c r="B18" s="53" t="s">
        <v>35</v>
      </c>
      <c r="C18" s="53"/>
      <c r="D18" s="53">
        <v>0</v>
      </c>
      <c r="E18" s="53">
        <v>0</v>
      </c>
    </row>
    <row r="19" spans="1:5" ht="14.25">
      <c r="A19" s="53"/>
      <c r="B19" s="53" t="s">
        <v>21</v>
      </c>
      <c r="C19" s="53"/>
      <c r="D19" s="55">
        <v>0</v>
      </c>
      <c r="E19" s="53">
        <v>0</v>
      </c>
    </row>
    <row r="20" spans="1:5" ht="14.25">
      <c r="A20" s="53"/>
      <c r="B20" s="53" t="s">
        <v>36</v>
      </c>
      <c r="C20" s="53"/>
      <c r="D20" s="53">
        <v>0</v>
      </c>
      <c r="E20" s="53">
        <v>0</v>
      </c>
    </row>
    <row r="21" spans="1:5" ht="14.25">
      <c r="A21" s="53"/>
      <c r="B21" s="53" t="s">
        <v>115</v>
      </c>
      <c r="C21" s="53"/>
      <c r="D21" s="55">
        <v>0</v>
      </c>
      <c r="E21" s="53">
        <v>31630</v>
      </c>
    </row>
    <row r="22" spans="1:5" ht="14.25">
      <c r="A22" s="53"/>
      <c r="B22" s="54" t="s">
        <v>37</v>
      </c>
      <c r="C22" s="53"/>
      <c r="D22" s="53">
        <v>0</v>
      </c>
      <c r="E22" s="53">
        <v>0</v>
      </c>
    </row>
    <row r="23" spans="1:5" ht="14.25">
      <c r="A23" s="53"/>
      <c r="B23" s="54" t="s">
        <v>38</v>
      </c>
      <c r="C23" s="53"/>
      <c r="D23" s="53">
        <v>0</v>
      </c>
      <c r="E23" s="53">
        <v>0</v>
      </c>
    </row>
    <row r="24" spans="1:5" s="2" customFormat="1" ht="15">
      <c r="A24" s="49" t="s">
        <v>12</v>
      </c>
      <c r="B24" s="50" t="s">
        <v>39</v>
      </c>
      <c r="C24" s="51"/>
      <c r="D24" s="169">
        <f>D25+D28+D29+D30</f>
        <v>0</v>
      </c>
      <c r="E24" s="169">
        <v>0</v>
      </c>
    </row>
    <row r="25" spans="1:5" ht="14.25">
      <c r="A25" s="53"/>
      <c r="B25" s="54" t="s">
        <v>40</v>
      </c>
      <c r="C25" s="53"/>
      <c r="D25" s="169">
        <f>D26+D27</f>
        <v>0</v>
      </c>
      <c r="E25" s="53">
        <v>0</v>
      </c>
    </row>
    <row r="26" spans="1:5" ht="14.25">
      <c r="A26" s="53"/>
      <c r="B26" s="53" t="s">
        <v>41</v>
      </c>
      <c r="C26" s="53"/>
      <c r="D26" s="169">
        <v>0</v>
      </c>
      <c r="E26" s="53">
        <v>0</v>
      </c>
    </row>
    <row r="27" spans="1:5" ht="14.25">
      <c r="A27" s="53"/>
      <c r="B27" s="53" t="s">
        <v>42</v>
      </c>
      <c r="C27" s="53"/>
      <c r="D27" s="169">
        <v>0</v>
      </c>
      <c r="E27" s="53">
        <v>0</v>
      </c>
    </row>
    <row r="28" spans="1:5" ht="14.25">
      <c r="A28" s="53"/>
      <c r="B28" s="54" t="s">
        <v>43</v>
      </c>
      <c r="C28" s="53"/>
      <c r="D28" s="169">
        <v>0</v>
      </c>
      <c r="E28" s="53">
        <v>0</v>
      </c>
    </row>
    <row r="29" spans="1:5" ht="14.25">
      <c r="A29" s="53"/>
      <c r="B29" s="54" t="s">
        <v>44</v>
      </c>
      <c r="C29" s="53"/>
      <c r="D29" s="169">
        <v>0</v>
      </c>
      <c r="E29" s="53">
        <v>0</v>
      </c>
    </row>
    <row r="30" spans="1:5" ht="14.25">
      <c r="A30" s="53"/>
      <c r="B30" s="54" t="s">
        <v>45</v>
      </c>
      <c r="C30" s="53"/>
      <c r="D30" s="169">
        <v>0</v>
      </c>
      <c r="E30" s="53">
        <v>0</v>
      </c>
    </row>
    <row r="31" spans="1:5" s="2" customFormat="1" ht="15">
      <c r="A31" s="51"/>
      <c r="B31" s="50" t="s">
        <v>46</v>
      </c>
      <c r="C31" s="51"/>
      <c r="D31" s="174">
        <f>D6+D24</f>
        <v>17905408</v>
      </c>
      <c r="E31" s="168">
        <f>E6+E24</f>
        <v>16197157</v>
      </c>
    </row>
    <row r="32" spans="1:5" s="2" customFormat="1" ht="15">
      <c r="A32" s="49" t="s">
        <v>47</v>
      </c>
      <c r="B32" s="57" t="s">
        <v>48</v>
      </c>
      <c r="C32" s="51"/>
      <c r="D32" s="63">
        <f>D33+D34+D35+D36+D37+D38+D39+D40+D41+D42</f>
        <v>47126653</v>
      </c>
      <c r="E32" s="63">
        <f>E33+E34+E35+E36+E37+E38+E39+E40+E41+E42</f>
        <v>38525730</v>
      </c>
    </row>
    <row r="33" spans="1:5" ht="14.25">
      <c r="A33" s="53"/>
      <c r="B33" s="56" t="s">
        <v>49</v>
      </c>
      <c r="C33" s="53"/>
      <c r="D33" s="58">
        <v>0</v>
      </c>
      <c r="E33" s="58">
        <v>0</v>
      </c>
    </row>
    <row r="34" spans="1:5" ht="14.25">
      <c r="A34" s="53"/>
      <c r="B34" s="56" t="s">
        <v>50</v>
      </c>
      <c r="C34" s="53"/>
      <c r="D34" s="58">
        <v>0</v>
      </c>
      <c r="E34" s="58">
        <v>0</v>
      </c>
    </row>
    <row r="35" spans="1:5" ht="14.25">
      <c r="A35" s="53"/>
      <c r="B35" s="56" t="s">
        <v>116</v>
      </c>
      <c r="C35" s="53"/>
      <c r="D35" s="58">
        <v>28400000</v>
      </c>
      <c r="E35" s="58">
        <v>28400000</v>
      </c>
    </row>
    <row r="36" spans="1:5" ht="14.25">
      <c r="A36" s="53"/>
      <c r="B36" s="56" t="s">
        <v>51</v>
      </c>
      <c r="C36" s="53"/>
      <c r="D36" s="58">
        <v>0</v>
      </c>
      <c r="E36" s="58">
        <v>0</v>
      </c>
    </row>
    <row r="37" spans="1:5" ht="14.25">
      <c r="A37" s="53"/>
      <c r="B37" s="56" t="s">
        <v>52</v>
      </c>
      <c r="C37" s="53"/>
      <c r="D37" s="58">
        <v>0</v>
      </c>
      <c r="E37" s="58">
        <v>0</v>
      </c>
    </row>
    <row r="38" spans="1:5" ht="14.25">
      <c r="A38" s="53"/>
      <c r="B38" s="56" t="s">
        <v>53</v>
      </c>
      <c r="C38" s="53"/>
      <c r="D38" s="153">
        <v>847475</v>
      </c>
      <c r="E38" s="153">
        <v>847475</v>
      </c>
    </row>
    <row r="39" spans="1:5" ht="14.25">
      <c r="A39" s="53"/>
      <c r="B39" s="56" t="s">
        <v>54</v>
      </c>
      <c r="C39" s="53"/>
      <c r="D39" s="153">
        <v>812000</v>
      </c>
      <c r="E39" s="153">
        <v>500000</v>
      </c>
    </row>
    <row r="40" spans="1:5" ht="14.25">
      <c r="A40" s="53"/>
      <c r="B40" s="56" t="s">
        <v>55</v>
      </c>
      <c r="C40" s="53"/>
      <c r="D40" s="153">
        <v>936552</v>
      </c>
      <c r="E40" s="153">
        <v>936552</v>
      </c>
    </row>
    <row r="41" spans="1:5" ht="14.25">
      <c r="A41" s="53"/>
      <c r="B41" s="56" t="s">
        <v>56</v>
      </c>
      <c r="C41" s="53"/>
      <c r="D41" s="153">
        <v>5288000</v>
      </c>
      <c r="E41" s="153">
        <v>1600000</v>
      </c>
    </row>
    <row r="42" spans="1:6" ht="14.25">
      <c r="A42" s="53"/>
      <c r="B42" s="56" t="s">
        <v>57</v>
      </c>
      <c r="C42" s="53"/>
      <c r="D42" s="59">
        <v>10842626</v>
      </c>
      <c r="E42" s="59">
        <v>6241703</v>
      </c>
      <c r="F42" s="315"/>
    </row>
    <row r="43" spans="1:6" s="3" customFormat="1" ht="18">
      <c r="A43" s="60"/>
      <c r="B43" s="61" t="s">
        <v>58</v>
      </c>
      <c r="C43" s="62"/>
      <c r="D43" s="63">
        <f>D31+D32</f>
        <v>65032061</v>
      </c>
      <c r="E43" s="63">
        <f>E31+E32</f>
        <v>54722887</v>
      </c>
      <c r="F43" s="15"/>
    </row>
    <row r="44" spans="2:6" ht="14.25">
      <c r="B44" s="17"/>
      <c r="C44" s="17"/>
      <c r="D44" s="17"/>
      <c r="E44" s="17"/>
      <c r="F44" s="16"/>
    </row>
    <row r="45" ht="14.25">
      <c r="D45" s="315"/>
    </row>
  </sheetData>
  <sheetProtection/>
  <mergeCells count="1">
    <mergeCell ref="A1:E1"/>
  </mergeCells>
  <printOptions/>
  <pageMargins left="0.45" right="0.45" top="0.75" bottom="0.75" header="0.3" footer="0.3"/>
  <pageSetup horizontalDpi="300" verticalDpi="300" orientation="portrait" paperSize="9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F25" sqref="F25"/>
    </sheetView>
  </sheetViews>
  <sheetFormatPr defaultColWidth="9.140625" defaultRowHeight="15"/>
  <cols>
    <col min="1" max="1" width="3.7109375" style="0" customWidth="1"/>
    <col min="2" max="2" width="57.140625" style="0" customWidth="1"/>
    <col min="3" max="3" width="15.8515625" style="0" customWidth="1"/>
    <col min="4" max="4" width="12.00390625" style="0" customWidth="1"/>
    <col min="7" max="7" width="10.57421875" style="0" bestFit="1" customWidth="1"/>
    <col min="16" max="16" width="8.421875" style="0" customWidth="1"/>
  </cols>
  <sheetData>
    <row r="1" spans="1:4" ht="18">
      <c r="A1" s="363" t="s">
        <v>372</v>
      </c>
      <c r="B1" s="364"/>
      <c r="C1" s="364"/>
      <c r="D1" s="364"/>
    </row>
    <row r="2" spans="1:4" ht="18">
      <c r="A2" s="365" t="s">
        <v>59</v>
      </c>
      <c r="B2" s="365"/>
      <c r="C2" s="365"/>
      <c r="D2" s="365"/>
    </row>
    <row r="3" spans="1:4" ht="12" customHeight="1">
      <c r="A3" s="44"/>
      <c r="B3" s="44"/>
      <c r="C3" s="44"/>
      <c r="D3" s="44"/>
    </row>
    <row r="4" spans="1:4" ht="18">
      <c r="A4" s="44"/>
      <c r="B4" s="44" t="s">
        <v>158</v>
      </c>
      <c r="C4" s="44"/>
      <c r="D4" s="44"/>
    </row>
    <row r="5" spans="1:4" ht="14.25">
      <c r="A5" s="65"/>
      <c r="B5" s="65"/>
      <c r="C5" s="65"/>
      <c r="D5" s="65"/>
    </row>
    <row r="6" spans="1:4" ht="43.5" customHeight="1">
      <c r="A6" s="46" t="s">
        <v>0</v>
      </c>
      <c r="B6" s="46" t="s">
        <v>60</v>
      </c>
      <c r="C6" s="47" t="s">
        <v>370</v>
      </c>
      <c r="D6" s="47" t="s">
        <v>371</v>
      </c>
    </row>
    <row r="7" spans="1:4" s="4" customFormat="1" ht="19.5" customHeight="1">
      <c r="A7" s="46">
        <v>1</v>
      </c>
      <c r="B7" s="66" t="s">
        <v>152</v>
      </c>
      <c r="C7" s="173">
        <f>130486333</f>
        <v>130486333</v>
      </c>
      <c r="D7" s="55">
        <v>76522822</v>
      </c>
    </row>
    <row r="8" spans="1:4" s="4" customFormat="1" ht="19.5" customHeight="1">
      <c r="A8" s="46">
        <v>2</v>
      </c>
      <c r="B8" s="66" t="s">
        <v>62</v>
      </c>
      <c r="C8" s="173"/>
      <c r="D8" s="55"/>
    </row>
    <row r="9" spans="1:4" s="4" customFormat="1" ht="19.5" customHeight="1">
      <c r="A9" s="46">
        <v>3</v>
      </c>
      <c r="B9" s="66" t="s">
        <v>63</v>
      </c>
      <c r="C9" s="173">
        <v>2232225</v>
      </c>
      <c r="D9" s="55">
        <v>502416</v>
      </c>
    </row>
    <row r="10" spans="1:4" s="4" customFormat="1" ht="19.5" customHeight="1">
      <c r="A10" s="46">
        <v>4</v>
      </c>
      <c r="B10" s="66" t="s">
        <v>64</v>
      </c>
      <c r="C10" s="173">
        <v>103012976</v>
      </c>
      <c r="D10" s="55">
        <v>54271703</v>
      </c>
    </row>
    <row r="11" spans="1:4" s="4" customFormat="1" ht="19.5" customHeight="1">
      <c r="A11" s="46">
        <v>5</v>
      </c>
      <c r="B11" s="66" t="s">
        <v>65</v>
      </c>
      <c r="C11" s="173">
        <f>C12+C13</f>
        <v>9233686</v>
      </c>
      <c r="D11" s="55">
        <v>8971732</v>
      </c>
    </row>
    <row r="12" spans="1:4" ht="19.5" customHeight="1">
      <c r="A12" s="66"/>
      <c r="B12" s="66" t="s">
        <v>76</v>
      </c>
      <c r="C12" s="173">
        <v>7911841</v>
      </c>
      <c r="D12" s="55">
        <v>7706173</v>
      </c>
    </row>
    <row r="13" spans="1:7" ht="19.5" customHeight="1">
      <c r="A13" s="66"/>
      <c r="B13" s="66" t="s">
        <v>77</v>
      </c>
      <c r="C13" s="173">
        <v>1321845</v>
      </c>
      <c r="D13" s="55">
        <v>1265559</v>
      </c>
      <c r="G13" s="19"/>
    </row>
    <row r="14" spans="1:4" ht="19.5" customHeight="1">
      <c r="A14" s="46">
        <v>6</v>
      </c>
      <c r="B14" s="66" t="s">
        <v>66</v>
      </c>
      <c r="C14" s="173">
        <v>684071</v>
      </c>
      <c r="D14" s="55">
        <v>615310</v>
      </c>
    </row>
    <row r="15" spans="1:4" ht="19.5" customHeight="1">
      <c r="A15" s="46">
        <v>7</v>
      </c>
      <c r="B15" s="66" t="s">
        <v>67</v>
      </c>
      <c r="C15" s="173">
        <v>6369966</v>
      </c>
      <c r="D15" s="55">
        <v>5517138</v>
      </c>
    </row>
    <row r="16" spans="1:4" ht="19.5" customHeight="1">
      <c r="A16" s="46">
        <v>8</v>
      </c>
      <c r="B16" s="67" t="s">
        <v>68</v>
      </c>
      <c r="C16" s="172">
        <f>C10+C11+C14+C15</f>
        <v>119300699</v>
      </c>
      <c r="D16" s="172">
        <f>D10+D11+D14+D15</f>
        <v>69375883</v>
      </c>
    </row>
    <row r="17" spans="1:4" ht="19.5" customHeight="1">
      <c r="A17" s="46">
        <v>9</v>
      </c>
      <c r="B17" s="67" t="s">
        <v>69</v>
      </c>
      <c r="C17" s="172">
        <f>SUM(C7+C9-C16)</f>
        <v>13417859</v>
      </c>
      <c r="D17" s="172">
        <f>SUM(D7+D9-D16)</f>
        <v>7649355</v>
      </c>
    </row>
    <row r="18" spans="1:4" ht="19.5" customHeight="1">
      <c r="A18" s="46">
        <v>10</v>
      </c>
      <c r="B18" s="66" t="s">
        <v>70</v>
      </c>
      <c r="C18" s="55"/>
      <c r="D18" s="172"/>
    </row>
    <row r="19" spans="1:4" ht="19.5" customHeight="1">
      <c r="A19" s="46">
        <v>11</v>
      </c>
      <c r="B19" s="66" t="s">
        <v>71</v>
      </c>
      <c r="C19" s="55"/>
      <c r="D19" s="172"/>
    </row>
    <row r="20" spans="1:4" ht="19.5" customHeight="1">
      <c r="A20" s="46">
        <v>12</v>
      </c>
      <c r="B20" s="66" t="s">
        <v>157</v>
      </c>
      <c r="C20" s="164">
        <v>-1096984</v>
      </c>
      <c r="D20" s="164">
        <f>D21+D22+D23+D24</f>
        <v>-236466</v>
      </c>
    </row>
    <row r="21" spans="1:4" ht="19.5" customHeight="1">
      <c r="A21" s="66"/>
      <c r="B21" s="66" t="s">
        <v>78</v>
      </c>
      <c r="C21" s="55"/>
      <c r="D21" s="172"/>
    </row>
    <row r="22" spans="1:4" ht="19.5" customHeight="1">
      <c r="A22" s="66"/>
      <c r="B22" s="66" t="s">
        <v>79</v>
      </c>
      <c r="C22" s="164">
        <v>-1096984</v>
      </c>
      <c r="D22" s="55">
        <v>-236466</v>
      </c>
    </row>
    <row r="23" spans="1:4" ht="19.5" customHeight="1">
      <c r="A23" s="66"/>
      <c r="B23" s="66" t="s">
        <v>80</v>
      </c>
      <c r="C23" s="55"/>
      <c r="D23" s="172"/>
    </row>
    <row r="24" spans="1:4" ht="19.5" customHeight="1">
      <c r="A24" s="66"/>
      <c r="B24" s="68" t="s">
        <v>162</v>
      </c>
      <c r="C24" s="55"/>
      <c r="D24" s="172"/>
    </row>
    <row r="25" spans="1:4" ht="19.5" customHeight="1">
      <c r="A25" s="46">
        <v>13</v>
      </c>
      <c r="B25" s="69" t="s">
        <v>72</v>
      </c>
      <c r="C25" s="164">
        <f>C20</f>
        <v>-1096984</v>
      </c>
      <c r="D25" s="55">
        <v>-236466</v>
      </c>
    </row>
    <row r="26" spans="1:4" ht="19.5" customHeight="1">
      <c r="A26" s="46">
        <v>14</v>
      </c>
      <c r="B26" s="67" t="s">
        <v>73</v>
      </c>
      <c r="C26" s="55">
        <f>C17+C25</f>
        <v>12320875</v>
      </c>
      <c r="D26" s="172">
        <v>7412889</v>
      </c>
    </row>
    <row r="27" spans="1:4" ht="19.5" customHeight="1">
      <c r="A27" s="46">
        <v>20</v>
      </c>
      <c r="B27" s="66" t="s">
        <v>74</v>
      </c>
      <c r="C27" s="55">
        <v>-1478249</v>
      </c>
      <c r="D27" s="172">
        <v>-1171186</v>
      </c>
    </row>
    <row r="28" spans="1:4" ht="19.5" customHeight="1">
      <c r="A28" s="46">
        <v>21</v>
      </c>
      <c r="B28" s="67" t="s">
        <v>75</v>
      </c>
      <c r="C28" s="55">
        <f>C26+C27</f>
        <v>10842626</v>
      </c>
      <c r="D28" s="172">
        <f>SUM(D26:D27)</f>
        <v>6241703</v>
      </c>
    </row>
    <row r="29" ht="14.25">
      <c r="C29" s="18"/>
    </row>
  </sheetData>
  <sheetProtection/>
  <mergeCells count="2">
    <mergeCell ref="A1:D1"/>
    <mergeCell ref="A2:D2"/>
  </mergeCells>
  <printOptions/>
  <pageMargins left="0.5" right="0" top="0.75" bottom="0.75" header="0.3" footer="0.3"/>
  <pageSetup horizontalDpi="300" verticalDpi="300" orientation="portrait" paperSize="9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F9" sqref="F9:F10"/>
    </sheetView>
  </sheetViews>
  <sheetFormatPr defaultColWidth="9.140625" defaultRowHeight="15"/>
  <cols>
    <col min="1" max="1" width="4.28125" style="0" customWidth="1"/>
    <col min="2" max="2" width="68.421875" style="0" bestFit="1" customWidth="1"/>
    <col min="3" max="3" width="14.00390625" style="313" customWidth="1"/>
    <col min="4" max="4" width="15.28125" style="313" customWidth="1"/>
    <col min="7" max="7" width="11.28125" style="0" bestFit="1" customWidth="1"/>
  </cols>
  <sheetData>
    <row r="1" spans="1:4" ht="18">
      <c r="A1" s="366" t="s">
        <v>426</v>
      </c>
      <c r="B1" s="366"/>
      <c r="C1" s="366"/>
      <c r="D1" s="366"/>
    </row>
    <row r="2" spans="1:4" ht="18">
      <c r="A2" s="367" t="s">
        <v>158</v>
      </c>
      <c r="B2" s="367"/>
      <c r="C2" s="367"/>
      <c r="D2" s="367"/>
    </row>
    <row r="3" spans="1:4" ht="14.25">
      <c r="A3" s="304"/>
      <c r="B3" s="304"/>
      <c r="C3" s="305"/>
      <c r="D3" s="305"/>
    </row>
    <row r="4" spans="1:4" ht="30" customHeight="1">
      <c r="A4" s="1" t="s">
        <v>0</v>
      </c>
      <c r="B4" s="1" t="s">
        <v>411</v>
      </c>
      <c r="C4" s="306" t="s">
        <v>2</v>
      </c>
      <c r="D4" s="306" t="s">
        <v>61</v>
      </c>
    </row>
    <row r="5" spans="1:4" s="4" customFormat="1" ht="19.5" customHeight="1">
      <c r="A5" s="307"/>
      <c r="B5" s="308" t="s">
        <v>412</v>
      </c>
      <c r="C5" s="322">
        <f>SUM(C6:C18)</f>
        <v>10889992</v>
      </c>
      <c r="D5" s="322">
        <f>SUM(D6:D18)</f>
        <v>4444922</v>
      </c>
    </row>
    <row r="6" spans="1:4" s="4" customFormat="1" ht="19.5" customHeight="1">
      <c r="A6" s="307"/>
      <c r="B6" s="309" t="s">
        <v>413</v>
      </c>
      <c r="C6" s="310">
        <f>'Te Ardhura &amp; Shpenzime 1'!C26</f>
        <v>12320875</v>
      </c>
      <c r="D6" s="310">
        <f>'Te Ardhura &amp; Shpenzime 1'!D26</f>
        <v>7412889</v>
      </c>
    </row>
    <row r="7" spans="1:5" s="4" customFormat="1" ht="19.5" customHeight="1">
      <c r="A7" s="307"/>
      <c r="B7" s="309" t="s">
        <v>414</v>
      </c>
      <c r="C7" s="310"/>
      <c r="D7" s="310"/>
      <c r="E7" s="5"/>
    </row>
    <row r="8" spans="1:4" s="4" customFormat="1" ht="19.5" customHeight="1">
      <c r="A8" s="307"/>
      <c r="B8" s="309" t="s">
        <v>415</v>
      </c>
      <c r="C8" s="310">
        <f>'Te Ardhura &amp; Shpenzime 1'!C14</f>
        <v>684071</v>
      </c>
      <c r="D8" s="310">
        <f>'Te Ardhura &amp; Shpenzime 1'!D14</f>
        <v>615310</v>
      </c>
    </row>
    <row r="9" spans="1:4" s="4" customFormat="1" ht="19.5" customHeight="1">
      <c r="A9" s="307"/>
      <c r="B9" s="309" t="s">
        <v>416</v>
      </c>
      <c r="C9" s="310"/>
      <c r="D9" s="310"/>
    </row>
    <row r="10" spans="1:4" ht="19.5" customHeight="1">
      <c r="A10" s="1"/>
      <c r="B10" s="309" t="s">
        <v>417</v>
      </c>
      <c r="C10" s="310"/>
      <c r="D10" s="310"/>
    </row>
    <row r="11" spans="1:4" ht="19.5" customHeight="1">
      <c r="A11" s="1"/>
      <c r="B11" s="309" t="s">
        <v>418</v>
      </c>
      <c r="C11" s="310"/>
      <c r="D11" s="310"/>
    </row>
    <row r="12" spans="1:4" ht="28.5">
      <c r="A12" s="1"/>
      <c r="B12" s="311" t="s">
        <v>419</v>
      </c>
      <c r="C12" s="310">
        <f>Aktivet!E11-Aktivet!D11</f>
        <v>8738365</v>
      </c>
      <c r="D12" s="310">
        <f>'[2]Aktivet'!$E$11-'[2]Aktivet'!$D$11</f>
        <v>-5718809</v>
      </c>
    </row>
    <row r="13" spans="1:4" ht="19.5" customHeight="1">
      <c r="A13" s="1"/>
      <c r="B13" s="312" t="s">
        <v>420</v>
      </c>
      <c r="C13" s="310">
        <f>Aktivet!E19-Aktivet!D19</f>
        <v>-11083321</v>
      </c>
      <c r="D13" s="310">
        <f>'[2]Aktivet'!$E$19-'[2]Aktivet'!$D$19</f>
        <v>-5283796</v>
      </c>
    </row>
    <row r="14" spans="1:4" ht="19.5" customHeight="1">
      <c r="A14" s="1"/>
      <c r="B14" s="312" t="s">
        <v>421</v>
      </c>
      <c r="C14" s="310">
        <f>Pasivet!D31-Pasivet!E31</f>
        <v>1708251</v>
      </c>
      <c r="D14" s="310">
        <f>'[2]Pasivet'!$D$31-'[2]Pasivet'!$E$31</f>
        <v>8553900</v>
      </c>
    </row>
    <row r="15" spans="1:4" ht="19.5" customHeight="1">
      <c r="A15" s="309"/>
      <c r="B15" s="312" t="s">
        <v>422</v>
      </c>
      <c r="C15" s="310"/>
      <c r="D15" s="310"/>
    </row>
    <row r="16" spans="1:4" ht="19.5" customHeight="1">
      <c r="A16" s="309"/>
      <c r="B16" s="312" t="s">
        <v>82</v>
      </c>
      <c r="C16" s="310"/>
      <c r="D16" s="310"/>
    </row>
    <row r="17" spans="1:4" ht="19.5" customHeight="1">
      <c r="A17" s="309"/>
      <c r="B17" s="312" t="s">
        <v>83</v>
      </c>
      <c r="C17" s="316">
        <f>'Te Ardhura &amp; Shpenzime 1'!C27</f>
        <v>-1478249</v>
      </c>
      <c r="D17" s="310">
        <v>-1134572</v>
      </c>
    </row>
    <row r="18" spans="1:4" ht="19.5" customHeight="1">
      <c r="A18" s="309"/>
      <c r="B18" s="312" t="s">
        <v>423</v>
      </c>
      <c r="C18" s="310"/>
      <c r="D18" s="310"/>
    </row>
    <row r="19" spans="1:4" ht="19.5" customHeight="1">
      <c r="A19" s="309"/>
      <c r="B19" s="308" t="s">
        <v>81</v>
      </c>
      <c r="C19" s="322">
        <f>SUM(C20:C25)</f>
        <v>-826084</v>
      </c>
      <c r="D19" s="322">
        <f>SUM(D20:D25)</f>
        <v>-3667543</v>
      </c>
    </row>
    <row r="20" spans="1:4" ht="19.5" customHeight="1">
      <c r="A20" s="309"/>
      <c r="B20" s="312" t="s">
        <v>84</v>
      </c>
      <c r="C20" s="310"/>
      <c r="D20" s="310"/>
    </row>
    <row r="21" spans="1:7" ht="19.5" customHeight="1">
      <c r="A21" s="309"/>
      <c r="B21" s="312" t="s">
        <v>85</v>
      </c>
      <c r="C21" s="310">
        <f>-'Pasq.per AAM1'!F15+372</f>
        <v>-826084</v>
      </c>
      <c r="D21" s="310">
        <f>-'[2]Pasq.per AAM1'!$F$15</f>
        <v>-3667543</v>
      </c>
      <c r="G21" s="19"/>
    </row>
    <row r="22" spans="1:4" ht="19.5" customHeight="1">
      <c r="A22" s="309"/>
      <c r="B22" s="312" t="s">
        <v>86</v>
      </c>
      <c r="C22" s="310"/>
      <c r="D22" s="310"/>
    </row>
    <row r="23" spans="1:4" ht="19.5" customHeight="1">
      <c r="A23" s="309"/>
      <c r="B23" s="309" t="s">
        <v>87</v>
      </c>
      <c r="C23" s="310"/>
      <c r="D23" s="310"/>
    </row>
    <row r="24" spans="1:4" ht="19.5" customHeight="1">
      <c r="A24" s="309"/>
      <c r="B24" s="312" t="s">
        <v>88</v>
      </c>
      <c r="C24" s="310"/>
      <c r="D24" s="310"/>
    </row>
    <row r="25" spans="1:4" ht="19.5" customHeight="1">
      <c r="A25" s="309"/>
      <c r="B25" s="312" t="s">
        <v>89</v>
      </c>
      <c r="C25" s="310"/>
      <c r="D25" s="310"/>
    </row>
    <row r="26" spans="1:4" ht="19.5" customHeight="1">
      <c r="A26" s="309"/>
      <c r="B26" s="308" t="s">
        <v>424</v>
      </c>
      <c r="C26" s="322">
        <f>SUM(C27:C31)</f>
        <v>312000</v>
      </c>
      <c r="D26" s="322">
        <f>SUM(D27:D31)</f>
        <v>-3179177</v>
      </c>
    </row>
    <row r="27" spans="1:4" ht="19.5" customHeight="1">
      <c r="A27" s="309"/>
      <c r="B27" s="312" t="s">
        <v>90</v>
      </c>
      <c r="C27" s="310"/>
      <c r="D27" s="310"/>
    </row>
    <row r="28" spans="1:4" ht="19.5" customHeight="1">
      <c r="A28" s="309"/>
      <c r="B28" s="312" t="s">
        <v>91</v>
      </c>
      <c r="C28" s="310"/>
      <c r="D28" s="310"/>
    </row>
    <row r="29" spans="1:4" ht="19.5" customHeight="1">
      <c r="A29" s="309"/>
      <c r="B29" s="312" t="s">
        <v>92</v>
      </c>
      <c r="C29" s="310"/>
      <c r="D29" s="310"/>
    </row>
    <row r="30" spans="1:7" ht="19.5" customHeight="1">
      <c r="A30" s="309"/>
      <c r="B30" s="312" t="s">
        <v>93</v>
      </c>
      <c r="C30" s="310">
        <f>-(Pasivet!F42-312000)</f>
        <v>312000</v>
      </c>
      <c r="D30" s="310">
        <f>'Ndryshimet ne Kapital 2'!G17</f>
        <v>-3179177</v>
      </c>
      <c r="G30" s="19"/>
    </row>
    <row r="31" spans="1:4" ht="19.5" customHeight="1">
      <c r="A31" s="309"/>
      <c r="B31" s="312" t="s">
        <v>94</v>
      </c>
      <c r="C31" s="310"/>
      <c r="D31" s="310"/>
    </row>
    <row r="32" spans="1:4" ht="19.5" customHeight="1">
      <c r="A32" s="309"/>
      <c r="B32" s="308" t="s">
        <v>95</v>
      </c>
      <c r="C32" s="322">
        <f>C26+C19+C5</f>
        <v>10375908</v>
      </c>
      <c r="D32" s="322">
        <f>D26+D19+D5</f>
        <v>-2401798</v>
      </c>
    </row>
    <row r="33" spans="1:4" ht="19.5" customHeight="1">
      <c r="A33" s="1"/>
      <c r="B33" s="308" t="s">
        <v>96</v>
      </c>
      <c r="C33" s="322">
        <v>1548969</v>
      </c>
      <c r="D33" s="322">
        <f>'[2]Aktivet'!$E$7</f>
        <v>3950767</v>
      </c>
    </row>
    <row r="34" spans="1:4" ht="19.5" customHeight="1">
      <c r="A34" s="1"/>
      <c r="B34" s="308" t="s">
        <v>97</v>
      </c>
      <c r="C34" s="322">
        <f>SUM(C32:C33)</f>
        <v>11924877</v>
      </c>
      <c r="D34" s="55">
        <f>SUM(D32:D33)</f>
        <v>1548969</v>
      </c>
    </row>
    <row r="36" spans="2:3" ht="14.25">
      <c r="B36" s="314"/>
      <c r="C36" t="s">
        <v>425</v>
      </c>
    </row>
    <row r="37" spans="2:3" ht="14.25">
      <c r="B37" s="314"/>
      <c r="C37"/>
    </row>
    <row r="38" ht="14.25">
      <c r="C38" s="317"/>
    </row>
    <row r="39" ht="14.25">
      <c r="C39" s="318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0">
      <selection activeCell="J5" sqref="J5"/>
    </sheetView>
  </sheetViews>
  <sheetFormatPr defaultColWidth="9.140625" defaultRowHeight="15"/>
  <cols>
    <col min="1" max="1" width="3.00390625" style="0" customWidth="1"/>
    <col min="2" max="2" width="36.8515625" style="0" customWidth="1"/>
    <col min="3" max="3" width="12.421875" style="0" customWidth="1"/>
    <col min="4" max="4" width="10.57421875" style="0" customWidth="1"/>
    <col min="5" max="5" width="10.00390625" style="0" customWidth="1"/>
    <col min="6" max="6" width="15.8515625" style="0" customWidth="1"/>
    <col min="7" max="7" width="14.8515625" style="0" customWidth="1"/>
    <col min="8" max="8" width="11.7109375" style="0" customWidth="1"/>
  </cols>
  <sheetData>
    <row r="2" spans="1:8" ht="18">
      <c r="A2" s="364" t="s">
        <v>444</v>
      </c>
      <c r="B2" s="364"/>
      <c r="C2" s="364"/>
      <c r="D2" s="364"/>
      <c r="E2" s="364"/>
      <c r="F2" s="364"/>
      <c r="G2" s="364"/>
      <c r="H2" s="364"/>
    </row>
    <row r="3" spans="1:8" ht="18">
      <c r="A3" s="64"/>
      <c r="B3" s="44" t="s">
        <v>158</v>
      </c>
      <c r="C3" s="64"/>
      <c r="D3" s="64"/>
      <c r="E3" s="64"/>
      <c r="F3" s="64"/>
      <c r="G3" s="64"/>
      <c r="H3" s="64"/>
    </row>
    <row r="4" spans="1:8" ht="14.25">
      <c r="A4" s="70"/>
      <c r="B4" s="70"/>
      <c r="C4" s="71" t="s">
        <v>112</v>
      </c>
      <c r="D4" s="70"/>
      <c r="E4" s="70"/>
      <c r="F4" s="70"/>
      <c r="G4" s="70"/>
      <c r="H4" s="70"/>
    </row>
    <row r="5" spans="1:8" ht="14.25">
      <c r="A5" s="71"/>
      <c r="B5" s="70"/>
      <c r="C5" s="70"/>
      <c r="D5" s="70"/>
      <c r="E5" s="70"/>
      <c r="F5" s="70"/>
      <c r="G5" s="70"/>
      <c r="H5" s="70"/>
    </row>
    <row r="6" spans="1:8" ht="15">
      <c r="A6" s="72" t="s">
        <v>0</v>
      </c>
      <c r="B6" s="72" t="s">
        <v>98</v>
      </c>
      <c r="C6" s="166" t="s">
        <v>99</v>
      </c>
      <c r="D6" s="166" t="s">
        <v>100</v>
      </c>
      <c r="E6" s="166" t="s">
        <v>101</v>
      </c>
      <c r="F6" s="166" t="s">
        <v>113</v>
      </c>
      <c r="G6" s="166" t="s">
        <v>102</v>
      </c>
      <c r="H6" s="166" t="s">
        <v>103</v>
      </c>
    </row>
    <row r="7" spans="1:8" ht="14.25">
      <c r="A7" s="73" t="s">
        <v>3</v>
      </c>
      <c r="B7" s="73" t="s">
        <v>359</v>
      </c>
      <c r="C7" s="74">
        <v>24000000</v>
      </c>
      <c r="D7" s="74"/>
      <c r="E7" s="74"/>
      <c r="F7" s="74">
        <v>2277425</v>
      </c>
      <c r="G7" s="74">
        <v>5437303</v>
      </c>
      <c r="H7" s="74">
        <f>SUM(C7+F7+G7)</f>
        <v>31714728</v>
      </c>
    </row>
    <row r="8" spans="1:8" ht="14.25">
      <c r="A8" s="73" t="s">
        <v>104</v>
      </c>
      <c r="B8" s="73" t="s">
        <v>105</v>
      </c>
      <c r="C8" s="74">
        <v>0</v>
      </c>
      <c r="D8" s="74"/>
      <c r="E8" s="74"/>
      <c r="F8" s="74">
        <v>0</v>
      </c>
      <c r="G8" s="74">
        <v>0</v>
      </c>
      <c r="H8" s="74">
        <f>SUM(C8:G8)</f>
        <v>0</v>
      </c>
    </row>
    <row r="9" spans="1:8" ht="14.25">
      <c r="A9" s="73" t="s">
        <v>106</v>
      </c>
      <c r="B9" s="73" t="s">
        <v>360</v>
      </c>
      <c r="C9" s="74">
        <f>SUM(C7:C8)</f>
        <v>24000000</v>
      </c>
      <c r="D9" s="74">
        <f>SUM(D10:D13)</f>
        <v>0</v>
      </c>
      <c r="E9" s="74">
        <f>SUM(E10:E13)</f>
        <v>0</v>
      </c>
      <c r="F9" s="74">
        <f>SUM(F7:F8)</f>
        <v>2277425</v>
      </c>
      <c r="G9" s="74">
        <f>SUM(G7:G8)</f>
        <v>5437303</v>
      </c>
      <c r="H9" s="74">
        <f>SUM(H7:H8)</f>
        <v>31714728</v>
      </c>
    </row>
    <row r="10" spans="1:8" s="13" customFormat="1" ht="14.25">
      <c r="A10" s="75">
        <v>1</v>
      </c>
      <c r="B10" s="75" t="s">
        <v>109</v>
      </c>
      <c r="C10" s="74"/>
      <c r="D10" s="74"/>
      <c r="E10" s="74"/>
      <c r="F10" s="74">
        <v>0</v>
      </c>
      <c r="G10" s="154">
        <v>4779177</v>
      </c>
      <c r="H10" s="154">
        <f>SUM(F10:G10)</f>
        <v>4779177</v>
      </c>
    </row>
    <row r="11" spans="1:8" s="13" customFormat="1" ht="14.25">
      <c r="A11" s="75">
        <v>2</v>
      </c>
      <c r="B11" s="75" t="s">
        <v>107</v>
      </c>
      <c r="C11" s="74"/>
      <c r="D11" s="74"/>
      <c r="E11" s="74"/>
      <c r="F11" s="74"/>
      <c r="G11" s="74">
        <v>1030701</v>
      </c>
      <c r="H11" s="74">
        <v>0</v>
      </c>
    </row>
    <row r="12" spans="1:8" s="13" customFormat="1" ht="14.25">
      <c r="A12" s="75">
        <v>3</v>
      </c>
      <c r="B12" s="75" t="s">
        <v>114</v>
      </c>
      <c r="C12" s="74">
        <v>0</v>
      </c>
      <c r="D12" s="74"/>
      <c r="E12" s="74"/>
      <c r="F12" s="74">
        <v>6602</v>
      </c>
      <c r="G12" s="74">
        <v>-6602</v>
      </c>
      <c r="H12" s="74">
        <f>SUM(C12:G12)</f>
        <v>0</v>
      </c>
    </row>
    <row r="13" spans="1:8" ht="14.25">
      <c r="A13" s="76">
        <v>4</v>
      </c>
      <c r="B13" s="75" t="s">
        <v>361</v>
      </c>
      <c r="C13" s="74">
        <v>4400000</v>
      </c>
      <c r="D13" s="74"/>
      <c r="E13" s="74"/>
      <c r="F13" s="74"/>
      <c r="G13" s="74">
        <v>-4400000</v>
      </c>
      <c r="H13" s="74">
        <f>SUM(C13:G13)</f>
        <v>0</v>
      </c>
    </row>
    <row r="14" spans="1:8" s="13" customFormat="1" ht="14.25">
      <c r="A14" s="77" t="s">
        <v>111</v>
      </c>
      <c r="B14" s="77" t="s">
        <v>163</v>
      </c>
      <c r="C14" s="74">
        <f>C7+C13</f>
        <v>28400000</v>
      </c>
      <c r="D14" s="74">
        <f>SUM(D10:D13)</f>
        <v>0</v>
      </c>
      <c r="E14" s="74">
        <f>SUM(E10:E13)</f>
        <v>0</v>
      </c>
      <c r="F14" s="74">
        <f>F7+F12</f>
        <v>2284027</v>
      </c>
      <c r="G14" s="74">
        <v>4779177</v>
      </c>
      <c r="H14" s="74">
        <f>SUM(C14:G14)</f>
        <v>35463204</v>
      </c>
    </row>
    <row r="15" spans="1:8" ht="14.25">
      <c r="A15" s="73">
        <v>1</v>
      </c>
      <c r="B15" s="73" t="s">
        <v>109</v>
      </c>
      <c r="C15" s="74"/>
      <c r="D15" s="74"/>
      <c r="E15" s="74"/>
      <c r="F15" s="74"/>
      <c r="G15" s="154">
        <v>6241703</v>
      </c>
      <c r="H15" s="74">
        <f>SUM(G15)</f>
        <v>6241703</v>
      </c>
    </row>
    <row r="16" spans="1:8" ht="14.25">
      <c r="A16" s="73"/>
      <c r="B16" s="73" t="s">
        <v>347</v>
      </c>
      <c r="C16" s="74"/>
      <c r="D16" s="74"/>
      <c r="E16" s="74"/>
      <c r="F16" s="74"/>
      <c r="G16" s="74">
        <v>0</v>
      </c>
      <c r="H16" s="74">
        <v>0</v>
      </c>
    </row>
    <row r="17" spans="1:8" ht="14.25">
      <c r="A17" s="73">
        <v>2</v>
      </c>
      <c r="B17" s="73" t="s">
        <v>107</v>
      </c>
      <c r="C17" s="74"/>
      <c r="D17" s="74"/>
      <c r="E17" s="74"/>
      <c r="F17" s="74"/>
      <c r="G17" s="74">
        <v>-3179177</v>
      </c>
      <c r="H17" s="74">
        <f>SUM(G17)</f>
        <v>-3179177</v>
      </c>
    </row>
    <row r="18" spans="1:8" ht="14.25">
      <c r="A18" s="73">
        <v>3</v>
      </c>
      <c r="B18" s="73" t="s">
        <v>108</v>
      </c>
      <c r="C18" s="74"/>
      <c r="D18" s="74"/>
      <c r="E18" s="74"/>
      <c r="F18" s="74"/>
      <c r="G18" s="74">
        <v>0</v>
      </c>
      <c r="H18" s="74">
        <v>0</v>
      </c>
    </row>
    <row r="19" spans="1:8" ht="14.25">
      <c r="A19" s="73">
        <v>4</v>
      </c>
      <c r="B19" s="73" t="s">
        <v>110</v>
      </c>
      <c r="C19" s="74"/>
      <c r="D19" s="74"/>
      <c r="E19" s="74"/>
      <c r="F19" s="74"/>
      <c r="G19" s="74"/>
      <c r="H19" s="74">
        <f>SUM(C19:G19)</f>
        <v>0</v>
      </c>
    </row>
    <row r="20" spans="1:8" ht="14.25">
      <c r="A20" s="73" t="s">
        <v>47</v>
      </c>
      <c r="B20" s="73" t="s">
        <v>164</v>
      </c>
      <c r="C20" s="74">
        <f aca="true" t="shared" si="0" ref="C20:H20">SUM(C14:C19)</f>
        <v>28400000</v>
      </c>
      <c r="D20" s="74">
        <f t="shared" si="0"/>
        <v>0</v>
      </c>
      <c r="E20" s="74">
        <f t="shared" si="0"/>
        <v>0</v>
      </c>
      <c r="F20" s="74">
        <f t="shared" si="0"/>
        <v>2284027</v>
      </c>
      <c r="G20" s="74">
        <f t="shared" si="0"/>
        <v>7841703</v>
      </c>
      <c r="H20" s="74">
        <f t="shared" si="0"/>
        <v>38525730</v>
      </c>
    </row>
    <row r="21" spans="1:8" ht="14.25">
      <c r="A21" s="73">
        <v>1</v>
      </c>
      <c r="B21" s="73" t="s">
        <v>109</v>
      </c>
      <c r="C21" s="74"/>
      <c r="D21" s="74"/>
      <c r="E21" s="74"/>
      <c r="F21" s="74"/>
      <c r="G21" s="154">
        <f>Pasivet!D42</f>
        <v>10842626</v>
      </c>
      <c r="H21" s="74">
        <f>SUM(G21)</f>
        <v>10842626</v>
      </c>
    </row>
    <row r="22" spans="1:8" ht="14.25">
      <c r="A22" s="73"/>
      <c r="B22" s="73" t="s">
        <v>347</v>
      </c>
      <c r="C22" s="74"/>
      <c r="D22" s="74"/>
      <c r="E22" s="74"/>
      <c r="F22" s="74">
        <v>312000</v>
      </c>
      <c r="G22" s="74">
        <v>-312000</v>
      </c>
      <c r="H22" s="74">
        <f>C22+D22+E22+F22+G22</f>
        <v>0</v>
      </c>
    </row>
    <row r="23" spans="1:8" ht="14.25">
      <c r="A23" s="73">
        <v>2</v>
      </c>
      <c r="B23" s="73" t="s">
        <v>107</v>
      </c>
      <c r="C23" s="74"/>
      <c r="D23" s="74"/>
      <c r="E23" s="74"/>
      <c r="F23" s="74"/>
      <c r="G23" s="74">
        <v>-2241703</v>
      </c>
      <c r="H23" s="74">
        <f>SUM(G23)</f>
        <v>-2241703</v>
      </c>
    </row>
    <row r="24" spans="1:8" ht="14.25">
      <c r="A24" s="73">
        <v>3</v>
      </c>
      <c r="B24" s="73" t="s">
        <v>108</v>
      </c>
      <c r="C24" s="74"/>
      <c r="D24" s="74"/>
      <c r="E24" s="74"/>
      <c r="F24" s="74"/>
      <c r="G24" s="74">
        <v>0</v>
      </c>
      <c r="H24" s="74">
        <v>0</v>
      </c>
    </row>
    <row r="25" spans="1:8" ht="14.25">
      <c r="A25" s="73">
        <v>4</v>
      </c>
      <c r="B25" s="73" t="s">
        <v>110</v>
      </c>
      <c r="C25" s="74"/>
      <c r="D25" s="74"/>
      <c r="E25" s="74"/>
      <c r="F25" s="74"/>
      <c r="G25" s="74"/>
      <c r="H25" s="74">
        <f>SUM(C25:G25)</f>
        <v>0</v>
      </c>
    </row>
    <row r="26" spans="1:8" ht="14.25">
      <c r="A26" s="73" t="s">
        <v>47</v>
      </c>
      <c r="B26" s="73" t="s">
        <v>427</v>
      </c>
      <c r="C26" s="74">
        <f aca="true" t="shared" si="1" ref="C26:H26">SUM(C20:C25)</f>
        <v>28400000</v>
      </c>
      <c r="D26" s="74">
        <f t="shared" si="1"/>
        <v>0</v>
      </c>
      <c r="E26" s="74">
        <f t="shared" si="1"/>
        <v>0</v>
      </c>
      <c r="F26" s="74">
        <f t="shared" si="1"/>
        <v>2596027</v>
      </c>
      <c r="G26" s="74">
        <f t="shared" si="1"/>
        <v>16130626</v>
      </c>
      <c r="H26" s="74">
        <f t="shared" si="1"/>
        <v>47126653</v>
      </c>
    </row>
  </sheetData>
  <sheetProtection/>
  <mergeCells count="1">
    <mergeCell ref="A2:H2"/>
  </mergeCells>
  <printOptions/>
  <pageMargins left="0.5" right="0" top="0.75" bottom="0.75" header="0.3" footer="0.3"/>
  <pageSetup horizontalDpi="300" verticalDpi="300" orientation="landscape" paperSize="9" r:id="rId1"/>
  <headerFoot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1"/>
  <sheetViews>
    <sheetView zoomScalePageLayoutView="0" workbookViewId="0" topLeftCell="A259">
      <selection activeCell="G279" sqref="G279"/>
    </sheetView>
  </sheetViews>
  <sheetFormatPr defaultColWidth="9.140625" defaultRowHeight="15"/>
  <cols>
    <col min="1" max="1" width="1.28515625" style="0" customWidth="1"/>
    <col min="2" max="2" width="5.7109375" style="0" customWidth="1"/>
    <col min="3" max="3" width="22.421875" style="0" customWidth="1"/>
    <col min="4" max="4" width="11.7109375" style="0" customWidth="1"/>
    <col min="5" max="5" width="7.7109375" style="0" customWidth="1"/>
    <col min="6" max="6" width="11.28125" style="0" customWidth="1"/>
    <col min="7" max="7" width="10.28125" style="0" customWidth="1"/>
    <col min="8" max="9" width="11.28125" style="0" customWidth="1"/>
  </cols>
  <sheetData>
    <row r="1" spans="1:6" ht="14.25">
      <c r="A1" s="7"/>
      <c r="B1" s="7"/>
      <c r="C1" s="7"/>
      <c r="D1" s="7"/>
      <c r="E1" s="7"/>
      <c r="F1" s="8"/>
    </row>
    <row r="2" spans="1:9" ht="21">
      <c r="A2" s="391"/>
      <c r="B2" s="391"/>
      <c r="C2" s="391"/>
      <c r="D2" s="391"/>
      <c r="E2" s="391"/>
      <c r="F2" s="391"/>
      <c r="G2" s="8"/>
      <c r="H2" s="8"/>
      <c r="I2" s="8"/>
    </row>
    <row r="3" spans="1:11" ht="14.25">
      <c r="A3" s="8"/>
      <c r="B3" s="8"/>
      <c r="C3" s="8"/>
      <c r="D3" s="12"/>
      <c r="E3" s="8"/>
      <c r="F3" s="8"/>
      <c r="G3" s="8"/>
      <c r="H3" s="8"/>
      <c r="I3" s="8"/>
      <c r="J3" s="8"/>
      <c r="K3" s="8"/>
    </row>
    <row r="4" spans="1:11" ht="17.2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1" ht="17.25">
      <c r="A5" s="195"/>
      <c r="B5" s="195"/>
      <c r="C5" s="195"/>
      <c r="D5" s="196"/>
      <c r="E5" s="195"/>
      <c r="F5" s="195"/>
      <c r="G5" s="195"/>
      <c r="H5" s="195"/>
      <c r="I5" s="195"/>
      <c r="J5" s="21"/>
      <c r="K5" s="20"/>
    </row>
    <row r="6" spans="1:11" ht="14.25">
      <c r="A6" s="393"/>
      <c r="B6" s="393"/>
      <c r="C6" s="197" t="s">
        <v>310</v>
      </c>
      <c r="D6" s="198"/>
      <c r="E6" s="199"/>
      <c r="F6" s="199"/>
      <c r="G6" s="199"/>
      <c r="H6" s="200"/>
      <c r="I6" s="200"/>
      <c r="J6" s="23"/>
      <c r="K6" s="8"/>
    </row>
    <row r="7" spans="1:11" ht="14.25">
      <c r="A7" s="199"/>
      <c r="B7" s="199"/>
      <c r="C7" s="199"/>
      <c r="D7" s="198"/>
      <c r="E7" s="199"/>
      <c r="F7" s="199"/>
      <c r="G7" s="199"/>
      <c r="H7" s="79"/>
      <c r="I7" s="200"/>
      <c r="J7" s="23"/>
      <c r="K7" s="8"/>
    </row>
    <row r="8" spans="1:11" ht="14.25">
      <c r="A8" s="199"/>
      <c r="B8" s="80" t="s">
        <v>3</v>
      </c>
      <c r="C8" s="81" t="s">
        <v>165</v>
      </c>
      <c r="D8" s="82"/>
      <c r="E8" s="83"/>
      <c r="F8" s="199"/>
      <c r="G8" s="199"/>
      <c r="H8" s="199"/>
      <c r="I8" s="199"/>
      <c r="J8" s="23"/>
      <c r="K8" s="8"/>
    </row>
    <row r="9" spans="1:11" ht="14.25">
      <c r="A9" s="199"/>
      <c r="B9" s="80"/>
      <c r="C9" s="81"/>
      <c r="D9" s="82"/>
      <c r="E9" s="83"/>
      <c r="F9" s="199"/>
      <c r="G9" s="199"/>
      <c r="H9" s="199"/>
      <c r="I9" s="199"/>
      <c r="J9" s="23"/>
      <c r="K9" s="8"/>
    </row>
    <row r="10" spans="1:11" ht="14.25">
      <c r="A10" s="84"/>
      <c r="B10" s="85">
        <v>1</v>
      </c>
      <c r="C10" s="86" t="s">
        <v>166</v>
      </c>
      <c r="D10" s="201" t="s">
        <v>376</v>
      </c>
      <c r="E10" s="199"/>
      <c r="F10" s="199"/>
      <c r="G10" s="199"/>
      <c r="H10" s="199"/>
      <c r="I10" s="199"/>
      <c r="J10" s="23"/>
      <c r="K10" s="8"/>
    </row>
    <row r="11" spans="1:11" ht="14.25">
      <c r="A11" s="199"/>
      <c r="B11" s="199"/>
      <c r="C11" s="202" t="s">
        <v>167</v>
      </c>
      <c r="D11" s="203"/>
      <c r="E11" s="200"/>
      <c r="F11" s="200"/>
      <c r="G11" s="200"/>
      <c r="H11" s="200"/>
      <c r="I11" s="200"/>
      <c r="J11" s="23"/>
      <c r="K11" s="8"/>
    </row>
    <row r="12" spans="1:11" ht="14.25">
      <c r="A12" s="199"/>
      <c r="B12" s="381" t="s">
        <v>168</v>
      </c>
      <c r="C12" s="381" t="s">
        <v>169</v>
      </c>
      <c r="D12" s="381"/>
      <c r="E12" s="381" t="s">
        <v>170</v>
      </c>
      <c r="F12" s="394" t="s">
        <v>171</v>
      </c>
      <c r="G12" s="395"/>
      <c r="H12" s="204" t="s">
        <v>172</v>
      </c>
      <c r="I12" s="204" t="s">
        <v>172</v>
      </c>
      <c r="K12" s="8"/>
    </row>
    <row r="13" spans="1:11" ht="14.25">
      <c r="A13" s="199"/>
      <c r="B13" s="381"/>
      <c r="C13" s="381"/>
      <c r="D13" s="381"/>
      <c r="E13" s="381"/>
      <c r="F13" s="396"/>
      <c r="G13" s="397"/>
      <c r="H13" s="205" t="s">
        <v>173</v>
      </c>
      <c r="I13" s="206" t="s">
        <v>174</v>
      </c>
      <c r="J13" s="8"/>
      <c r="K13" s="8"/>
    </row>
    <row r="14" spans="1:11" ht="14.25">
      <c r="A14" s="199"/>
      <c r="B14" s="138">
        <v>1</v>
      </c>
      <c r="C14" s="385" t="s">
        <v>175</v>
      </c>
      <c r="D14" s="386"/>
      <c r="E14" s="136" t="s">
        <v>174</v>
      </c>
      <c r="F14" s="389" t="s">
        <v>176</v>
      </c>
      <c r="G14" s="390"/>
      <c r="H14" s="136" t="s">
        <v>177</v>
      </c>
      <c r="I14" s="176">
        <v>-5224820.39</v>
      </c>
      <c r="J14" s="8"/>
      <c r="K14" s="8"/>
    </row>
    <row r="15" spans="1:11" ht="14.25">
      <c r="A15" s="199"/>
      <c r="B15" s="138"/>
      <c r="C15" s="385" t="s">
        <v>178</v>
      </c>
      <c r="D15" s="386"/>
      <c r="E15" s="136" t="s">
        <v>174</v>
      </c>
      <c r="F15" s="387">
        <v>201757</v>
      </c>
      <c r="G15" s="388"/>
      <c r="H15" s="88">
        <v>0</v>
      </c>
      <c r="I15" s="99">
        <v>9300055.25</v>
      </c>
      <c r="J15" s="8"/>
      <c r="K15" s="8"/>
    </row>
    <row r="16" spans="1:11" ht="14.25">
      <c r="A16" s="199"/>
      <c r="B16" s="138"/>
      <c r="C16" s="385" t="s">
        <v>179</v>
      </c>
      <c r="D16" s="386"/>
      <c r="E16" s="136" t="s">
        <v>174</v>
      </c>
      <c r="F16" s="387"/>
      <c r="G16" s="388"/>
      <c r="H16" s="88">
        <v>0</v>
      </c>
      <c r="I16" s="99">
        <v>0</v>
      </c>
      <c r="J16" s="8"/>
      <c r="K16" s="8"/>
    </row>
    <row r="17" spans="1:11" ht="14.25">
      <c r="A17" s="199"/>
      <c r="B17" s="138">
        <v>2</v>
      </c>
      <c r="C17" s="181" t="s">
        <v>307</v>
      </c>
      <c r="D17" s="182"/>
      <c r="E17" s="136" t="s">
        <v>174</v>
      </c>
      <c r="F17" s="178"/>
      <c r="G17" s="175"/>
      <c r="H17" s="88">
        <v>0</v>
      </c>
      <c r="I17" s="99">
        <v>1199.17</v>
      </c>
      <c r="J17" s="8"/>
      <c r="K17" s="8"/>
    </row>
    <row r="18" spans="1:11" ht="14.25">
      <c r="A18" s="199"/>
      <c r="B18" s="138"/>
      <c r="C18" s="184" t="s">
        <v>103</v>
      </c>
      <c r="D18" s="193" t="s">
        <v>148</v>
      </c>
      <c r="E18" s="117"/>
      <c r="F18" s="185"/>
      <c r="G18" s="186"/>
      <c r="H18" s="113">
        <v>0</v>
      </c>
      <c r="I18" s="187">
        <f>SUM(I14:I19)</f>
        <v>4076434.0300000003</v>
      </c>
      <c r="J18" s="8"/>
      <c r="K18" s="8"/>
    </row>
    <row r="19" spans="1:11" ht="14.25">
      <c r="A19" s="199"/>
      <c r="B19" s="138"/>
      <c r="C19" s="370" t="s">
        <v>178</v>
      </c>
      <c r="D19" s="371"/>
      <c r="E19" s="136" t="s">
        <v>180</v>
      </c>
      <c r="F19" s="178"/>
      <c r="G19" s="175"/>
      <c r="H19" s="88">
        <v>0</v>
      </c>
      <c r="I19" s="99">
        <v>0</v>
      </c>
      <c r="K19" s="8"/>
    </row>
    <row r="20" spans="1:11" ht="14.25">
      <c r="A20" s="199"/>
      <c r="B20" s="138"/>
      <c r="C20" s="183" t="s">
        <v>307</v>
      </c>
      <c r="D20" s="177"/>
      <c r="E20" s="136" t="s">
        <v>180</v>
      </c>
      <c r="F20" s="178"/>
      <c r="G20" s="175"/>
      <c r="H20" s="88">
        <v>0</v>
      </c>
      <c r="I20" s="99">
        <v>6.92</v>
      </c>
      <c r="J20" s="8"/>
      <c r="K20" s="8"/>
    </row>
    <row r="21" spans="1:11" ht="14.25">
      <c r="A21" s="199"/>
      <c r="B21" s="138"/>
      <c r="C21" s="188" t="s">
        <v>308</v>
      </c>
      <c r="D21" s="186" t="s">
        <v>181</v>
      </c>
      <c r="E21" s="189"/>
      <c r="F21" s="186"/>
      <c r="G21" s="190"/>
      <c r="H21" s="191">
        <v>0</v>
      </c>
      <c r="I21" s="102">
        <f>SUM(I20)</f>
        <v>6.92</v>
      </c>
      <c r="J21" s="192"/>
      <c r="K21" s="8"/>
    </row>
    <row r="22" spans="1:11" ht="14.25">
      <c r="A22" s="207"/>
      <c r="B22" s="138"/>
      <c r="C22" s="372"/>
      <c r="D22" s="373"/>
      <c r="E22" s="373"/>
      <c r="F22" s="373"/>
      <c r="G22" s="373"/>
      <c r="H22" s="373"/>
      <c r="I22" s="374"/>
      <c r="J22" s="25"/>
      <c r="K22" s="11"/>
    </row>
    <row r="23" spans="1:11" ht="14.25">
      <c r="A23" s="199"/>
      <c r="B23" s="84"/>
      <c r="C23" s="375" t="s">
        <v>182</v>
      </c>
      <c r="D23" s="376"/>
      <c r="E23" s="376"/>
      <c r="F23" s="376"/>
      <c r="G23" s="377"/>
      <c r="H23" s="208" t="s">
        <v>172</v>
      </c>
      <c r="I23" s="208" t="s">
        <v>172</v>
      </c>
      <c r="J23" s="8"/>
      <c r="K23" s="8"/>
    </row>
    <row r="24" spans="1:11" ht="14.25">
      <c r="A24" s="199"/>
      <c r="B24" s="381" t="s">
        <v>168</v>
      </c>
      <c r="C24" s="378"/>
      <c r="D24" s="379"/>
      <c r="E24" s="379"/>
      <c r="F24" s="379"/>
      <c r="G24" s="380"/>
      <c r="H24" s="209" t="s">
        <v>173</v>
      </c>
      <c r="I24" s="209" t="s">
        <v>174</v>
      </c>
      <c r="J24" s="8"/>
      <c r="K24" s="8"/>
    </row>
    <row r="25" spans="1:11" ht="14.25">
      <c r="A25" s="199"/>
      <c r="B25" s="381"/>
      <c r="C25" s="382" t="s">
        <v>183</v>
      </c>
      <c r="D25" s="383"/>
      <c r="E25" s="383"/>
      <c r="F25" s="383"/>
      <c r="G25" s="384"/>
      <c r="H25" s="117"/>
      <c r="I25" s="102">
        <v>60338</v>
      </c>
      <c r="J25" s="8"/>
      <c r="K25" s="8"/>
    </row>
    <row r="26" spans="1:11" ht="14.25">
      <c r="A26" s="199"/>
      <c r="B26" s="199"/>
      <c r="C26" s="368"/>
      <c r="D26" s="368"/>
      <c r="E26" s="368"/>
      <c r="F26" s="368"/>
      <c r="G26" s="368"/>
      <c r="H26" s="368"/>
      <c r="I26" s="368"/>
      <c r="J26" s="22"/>
      <c r="K26" s="8"/>
    </row>
    <row r="27" spans="1:11" ht="14.25">
      <c r="A27" s="138"/>
      <c r="B27" s="89">
        <v>2</v>
      </c>
      <c r="C27" s="90" t="s">
        <v>184</v>
      </c>
      <c r="D27" s="91"/>
      <c r="E27" s="138"/>
      <c r="F27" s="138"/>
      <c r="G27" s="138"/>
      <c r="H27" s="138"/>
      <c r="I27" s="138"/>
      <c r="J27" s="23"/>
      <c r="K27" s="8"/>
    </row>
    <row r="28" spans="1:11" ht="14.25">
      <c r="A28" s="138"/>
      <c r="B28" s="138"/>
      <c r="C28" s="138"/>
      <c r="D28" s="139" t="s">
        <v>185</v>
      </c>
      <c r="E28" s="138"/>
      <c r="F28" s="138"/>
      <c r="G28" s="138"/>
      <c r="H28" s="138"/>
      <c r="I28" s="138"/>
      <c r="J28" s="23"/>
      <c r="K28" s="8"/>
    </row>
    <row r="29" spans="1:11" ht="14.25">
      <c r="A29" s="138"/>
      <c r="B29" s="138"/>
      <c r="C29" s="138"/>
      <c r="D29" s="139"/>
      <c r="E29" s="138"/>
      <c r="F29" s="138"/>
      <c r="G29" s="138"/>
      <c r="H29" s="138"/>
      <c r="I29" s="138"/>
      <c r="J29" s="23"/>
      <c r="K29" s="8"/>
    </row>
    <row r="30" spans="1:11" ht="14.25">
      <c r="A30" s="138"/>
      <c r="B30" s="89">
        <v>3</v>
      </c>
      <c r="C30" s="90" t="s">
        <v>186</v>
      </c>
      <c r="D30" s="91"/>
      <c r="E30" s="138"/>
      <c r="F30" s="138"/>
      <c r="G30" s="92" t="s">
        <v>174</v>
      </c>
      <c r="H30" s="210"/>
      <c r="I30" s="138"/>
      <c r="J30" s="23"/>
      <c r="K30" s="8"/>
    </row>
    <row r="31" spans="1:11" ht="14.25">
      <c r="A31" s="138"/>
      <c r="B31" s="138"/>
      <c r="C31" s="93"/>
      <c r="D31" s="91"/>
      <c r="E31" s="138"/>
      <c r="F31" s="138"/>
      <c r="G31" s="138"/>
      <c r="H31" s="210"/>
      <c r="I31" s="138"/>
      <c r="J31" s="23"/>
      <c r="K31" s="8"/>
    </row>
    <row r="32" spans="1:11" ht="14.25">
      <c r="A32" s="138"/>
      <c r="B32" s="94"/>
      <c r="C32" s="95" t="s">
        <v>187</v>
      </c>
      <c r="D32" s="139"/>
      <c r="E32" s="138"/>
      <c r="F32" s="138"/>
      <c r="G32" s="138"/>
      <c r="H32" s="210"/>
      <c r="I32" s="138"/>
      <c r="J32" s="23"/>
      <c r="K32" s="8"/>
    </row>
    <row r="33" spans="1:11" ht="14.25">
      <c r="A33" s="138"/>
      <c r="B33" s="94"/>
      <c r="C33" s="369" t="s">
        <v>188</v>
      </c>
      <c r="D33" s="369"/>
      <c r="E33" s="202" t="s">
        <v>168</v>
      </c>
      <c r="F33" s="210">
        <v>256</v>
      </c>
      <c r="G33" s="202" t="s">
        <v>189</v>
      </c>
      <c r="H33" s="210">
        <v>156284327</v>
      </c>
      <c r="I33" s="138"/>
      <c r="J33" s="23"/>
      <c r="K33" s="8"/>
    </row>
    <row r="34" spans="1:11" ht="14.25">
      <c r="A34" s="138"/>
      <c r="B34" s="138"/>
      <c r="C34" s="369" t="s">
        <v>190</v>
      </c>
      <c r="D34" s="369"/>
      <c r="E34" s="202"/>
      <c r="F34" s="210"/>
      <c r="G34" s="202" t="s">
        <v>189</v>
      </c>
      <c r="H34" s="210"/>
      <c r="I34" s="138"/>
      <c r="J34" s="23"/>
      <c r="K34" s="8"/>
    </row>
    <row r="35" spans="1:11" ht="14.25">
      <c r="A35" s="138"/>
      <c r="B35" s="138"/>
      <c r="C35" s="138" t="s">
        <v>191</v>
      </c>
      <c r="D35" s="139"/>
      <c r="E35" s="202" t="s">
        <v>168</v>
      </c>
      <c r="F35" s="210">
        <v>10</v>
      </c>
      <c r="G35" s="202" t="s">
        <v>189</v>
      </c>
      <c r="H35" s="277">
        <v>5293400</v>
      </c>
      <c r="I35" s="138"/>
      <c r="J35" s="23"/>
      <c r="K35" s="8"/>
    </row>
    <row r="36" spans="1:11" ht="14.25">
      <c r="A36" s="138"/>
      <c r="B36" s="138"/>
      <c r="C36" s="138" t="s">
        <v>192</v>
      </c>
      <c r="D36" s="139"/>
      <c r="E36" s="92" t="s">
        <v>168</v>
      </c>
      <c r="F36" s="210">
        <v>8</v>
      </c>
      <c r="G36" s="202" t="s">
        <v>189</v>
      </c>
      <c r="H36" s="277">
        <v>4938662</v>
      </c>
      <c r="I36" s="138"/>
      <c r="J36" s="23"/>
      <c r="K36" s="8"/>
    </row>
    <row r="37" spans="1:11" ht="14.25">
      <c r="A37" s="138"/>
      <c r="B37" s="138"/>
      <c r="C37" s="138" t="s">
        <v>193</v>
      </c>
      <c r="D37" s="139"/>
      <c r="E37" s="202" t="s">
        <v>168</v>
      </c>
      <c r="F37" s="210">
        <v>14</v>
      </c>
      <c r="G37" s="202" t="s">
        <v>189</v>
      </c>
      <c r="H37" s="210">
        <v>5808462</v>
      </c>
      <c r="I37" s="138"/>
      <c r="J37" s="23"/>
      <c r="K37" s="8"/>
    </row>
    <row r="38" spans="1:11" ht="14.25">
      <c r="A38" s="138"/>
      <c r="B38" s="138"/>
      <c r="C38" s="369" t="s">
        <v>194</v>
      </c>
      <c r="D38" s="369"/>
      <c r="E38" s="202"/>
      <c r="F38" s="210"/>
      <c r="G38" s="202"/>
      <c r="H38" s="210"/>
      <c r="I38" s="138"/>
      <c r="J38" s="23"/>
      <c r="K38" s="8"/>
    </row>
    <row r="39" spans="1:11" ht="14.25">
      <c r="A39" s="138"/>
      <c r="B39" s="138"/>
      <c r="C39" s="138" t="s">
        <v>195</v>
      </c>
      <c r="D39" s="139"/>
      <c r="E39" s="202" t="s">
        <v>168</v>
      </c>
      <c r="F39" s="210">
        <v>120</v>
      </c>
      <c r="G39" s="202" t="s">
        <v>189</v>
      </c>
      <c r="H39" s="210">
        <f>'[1]Shitje m.2013'!$D$8+'[1]Shitje m.2013'!$D$11+'[1]Shitje m.2013'!$D$16+'[1]Shitje m.2013'!$D$17+'[1]Shitje m.2013'!$D$22+'[1]Shitje m.2013'!$D$27+'[1]Shitje m.2013'!$D$31+'[1]Shitje m.2013'!$D$33+'[1]Shitje m.2013'!$D$42+'[1]Shitje m.2013'!$D$46+'[1]Shitje m.2013'!$D$48+'[1]Shitje m.2013'!$D$49+'[1]Shitje m.2013'!$D$52+'[1]Shitje m.2013'!$D$59+'[1]Shitje m.2013'!$D$64+'[1]Shitje m.2013'!$D$65+'[1]Shitje m.2013'!$D$66+'[1]Shitje m.2013'!$D$70+'[1]Shitje m.2013'!$D$74+'[1]Shitje m.2013'!$D$75+'[1]Shitje m.2013'!$D$76+'[1]Shitje m.2013'!$D$83+'[1]Shitje m.2013'!$D$92+'[1]Shitje m.2013'!$D$99+'[1]Shitje m.2013'!$D$100+'[1]Shitje m.2013'!$D$105+'[1]Shitje m.2013'!$D$107+'[1]Shitje m.2013'!$D$108+'[1]Shitje m.2013'!$D$110+'[1]Shitje m.2013'!$D$112+'[1]Shitje m.2013'!$D$113+'[1]Shitje m.2013'!$D$115+'[1]Shitje m.2013'!$D$117+'[1]Shitje m.2013'!$D$120+'[1]Shitje m.2013'!$D$121+'[1]Shitje m.2013'!$D$122+'[1]Shitje m.2013'!$D$123+'[1]Shitje m.2013'!$D$124+'[1]Shitje m.2013'!$D$135+'[1]Shitje m.2013'!$D$140+'[1]Shitje m.2013'!$D$143+'[1]Shitje m.2013'!$D$144+'[1]Shitje m.2013'!$D$147+'[1]Shitje m.2013'!$D$153+'[1]Shitje m.2013'!$D$156+'[1]Shitje m.2013'!$D$158+'[1]Shitje m.2013'!$D$165+'[1]Shitje m.2013'!$D$168+'[1]Shitje m.2013'!$D$169+'[1]Shitje m.2013'!$D$171+'[1]Shitje m.2013'!$D$172+'[1]Shitje m.2013'!$D$173+'[1]Shitje m.2013'!$D$174+'[1]Shitje m.2013'!$D$178+'[1]Shitje m.2013'!$D$182+'[1]Shitje m.2013'!$D$185+'[1]Shitje m.2013'!$D$186+'[1]Shitje m.2013'!$D$187+'[1]Shitje m.2013'!$D$193+'[1]Shitje m.2013'!$D$194+'[1]Shitje m.2013'!$D$195+'[1]Shitje m.2013'!$D$196+'[1]Shitje m.2013'!$D$203+'[1]Shitje m.2013'!$D$208+'[1]Shitje m.2013'!$D$209+'[1]Shitje m.2013'!$D$210+'[1]Shitje m.2013'!$D$211+'[1]Shitje m.2013'!$D$214+'[1]Shitje m.2013'!$D$219+'[1]Shitje m.2013'!$D$221+'[1]Shitje m.2013'!$D$227+'[1]Shitje m.2013'!$D$228+'[1]Shitje m.2013'!$D$232+'[1]Shitje m.2013'!$D$233+'[1]Shitje m.2013'!$D$234+'[1]Shitje m.2013'!$D$235+'[1]Shitje m.2013'!$D$236+'[1]Shitje m.2013'!$D$237+'[1]Shitje m.2013'!$D$241+'[1]Shitje m.2013'!$D$243+'[1]Shitje m.2013'!$D$244+'[1]Shitje m.2013'!$D$245+'[1]Shitje m.2013'!$D$247+'[1]Shitje m.2013'!$D$248+'[1]Shitje m.2013'!$D$255+'[1]Shitje m.2013'!$D$257+'[1]Shitje m.2013'!$D$258+'[1]Shitje m.2013'!$D$259+'[1]Shitje m.2013'!$D$260+'[1]Shitje m.2013'!$D$261+'[1]Shitje m.2013'!$D$262+'[1]Shitje m.2013'!$D$264+'[1]Shitje m.2013'!$D$265+'[1]Shitje m.2013'!$D$266+'[1]Shitje m.2013'!$D$272+'[1]Shitje m.2013'!$D$274+'[1]Shitje m.2013'!$D$275+'[1]Shitje m.2013'!$D$276+'[1]Shitje m.2013'!$D$282+'[1]Shitje m.2013'!$D$283+'[1]Shitje m.2013'!$D$286+'[1]Shitje m.2013'!$D$287+'[1]Shitje m.2013'!$D$288+'[1]Shitje m.2013'!$D$289+'[1]Shitje m.2013'!$D$291+'[1]Shitje m.2013'!$D$293+'[1]Shitje m.2013'!$D$294+'[1]Shitje m.2013'!$D$296</f>
        <v>136954081</v>
      </c>
      <c r="I39" s="138"/>
      <c r="J39" s="23"/>
      <c r="K39" s="8"/>
    </row>
    <row r="40" spans="1:11" ht="14.25">
      <c r="A40" s="138"/>
      <c r="B40" s="138"/>
      <c r="C40" s="138" t="s">
        <v>196</v>
      </c>
      <c r="D40" s="139"/>
      <c r="E40" s="202" t="s">
        <v>168</v>
      </c>
      <c r="F40" s="210">
        <v>106</v>
      </c>
      <c r="G40" s="202" t="s">
        <v>189</v>
      </c>
      <c r="H40" s="210">
        <v>120976105</v>
      </c>
      <c r="I40" s="138"/>
      <c r="J40" s="23"/>
      <c r="K40" s="8"/>
    </row>
    <row r="41" spans="1:11" ht="14.25">
      <c r="A41" s="199"/>
      <c r="B41" s="199"/>
      <c r="C41" s="199"/>
      <c r="D41" s="198"/>
      <c r="E41" s="199"/>
      <c r="F41" s="199"/>
      <c r="G41" s="199"/>
      <c r="H41" s="199"/>
      <c r="I41" s="199"/>
      <c r="J41" s="23"/>
      <c r="K41" s="8"/>
    </row>
    <row r="42" spans="1:11" ht="27">
      <c r="A42" s="138"/>
      <c r="B42" s="92" t="s">
        <v>197</v>
      </c>
      <c r="C42" s="202" t="s">
        <v>98</v>
      </c>
      <c r="D42" s="96" t="s">
        <v>198</v>
      </c>
      <c r="E42" s="92" t="s">
        <v>199</v>
      </c>
      <c r="F42" s="97" t="s">
        <v>170</v>
      </c>
      <c r="G42" s="97" t="s">
        <v>200</v>
      </c>
      <c r="H42" s="98" t="s">
        <v>201</v>
      </c>
      <c r="I42" s="98" t="s">
        <v>202</v>
      </c>
      <c r="J42" s="23"/>
      <c r="K42" s="8"/>
    </row>
    <row r="43" spans="1:11" ht="14.25">
      <c r="A43" s="138"/>
      <c r="B43" s="138">
        <v>1</v>
      </c>
      <c r="C43" s="161" t="s">
        <v>326</v>
      </c>
      <c r="D43" s="139"/>
      <c r="E43" s="249" t="s">
        <v>327</v>
      </c>
      <c r="F43" s="210" t="s">
        <v>174</v>
      </c>
      <c r="G43" s="138"/>
      <c r="H43" s="214">
        <v>102000</v>
      </c>
      <c r="I43" s="139"/>
      <c r="J43" s="23"/>
      <c r="K43" s="8"/>
    </row>
    <row r="44" spans="1:11" ht="14.25">
      <c r="A44" s="138"/>
      <c r="B44" s="210">
        <v>2</v>
      </c>
      <c r="C44" s="171" t="s">
        <v>340</v>
      </c>
      <c r="D44" s="213">
        <v>202</v>
      </c>
      <c r="E44" s="248" t="s">
        <v>328</v>
      </c>
      <c r="F44" s="210" t="s">
        <v>174</v>
      </c>
      <c r="G44" s="138"/>
      <c r="H44" s="212">
        <v>477996</v>
      </c>
      <c r="I44" s="139"/>
      <c r="J44" s="23"/>
      <c r="K44" s="8"/>
    </row>
    <row r="45" spans="1:11" ht="14.25">
      <c r="A45" s="138"/>
      <c r="B45" s="210"/>
      <c r="C45" s="171" t="s">
        <v>340</v>
      </c>
      <c r="D45" s="213">
        <v>203</v>
      </c>
      <c r="E45" s="248" t="s">
        <v>329</v>
      </c>
      <c r="F45" s="210" t="s">
        <v>174</v>
      </c>
      <c r="G45" s="138"/>
      <c r="H45" s="212">
        <v>477978</v>
      </c>
      <c r="I45" s="139"/>
      <c r="J45" s="23"/>
      <c r="K45" s="8"/>
    </row>
    <row r="46" spans="1:11" ht="14.25">
      <c r="A46" s="138"/>
      <c r="B46" s="210"/>
      <c r="C46" s="171" t="s">
        <v>340</v>
      </c>
      <c r="D46" s="213">
        <v>204</v>
      </c>
      <c r="E46" s="248" t="s">
        <v>330</v>
      </c>
      <c r="F46" s="210" t="s">
        <v>174</v>
      </c>
      <c r="G46" s="138"/>
      <c r="H46" s="212">
        <v>475300</v>
      </c>
      <c r="I46" s="139"/>
      <c r="J46" s="23"/>
      <c r="K46" s="8"/>
    </row>
    <row r="47" spans="1:11" ht="14.25">
      <c r="A47" s="138"/>
      <c r="B47" s="210"/>
      <c r="C47" s="171" t="s">
        <v>340</v>
      </c>
      <c r="D47" s="213">
        <v>205</v>
      </c>
      <c r="E47" s="248" t="s">
        <v>331</v>
      </c>
      <c r="F47" s="210" t="s">
        <v>174</v>
      </c>
      <c r="G47" s="138"/>
      <c r="H47" s="212">
        <v>475300</v>
      </c>
      <c r="I47" s="139"/>
      <c r="J47" s="23"/>
      <c r="K47" s="8"/>
    </row>
    <row r="48" spans="1:11" ht="14.25">
      <c r="A48" s="215"/>
      <c r="B48" s="210"/>
      <c r="C48" s="171" t="s">
        <v>340</v>
      </c>
      <c r="D48" s="213">
        <v>217</v>
      </c>
      <c r="E48" s="248" t="s">
        <v>332</v>
      </c>
      <c r="F48" s="210" t="s">
        <v>174</v>
      </c>
      <c r="G48" s="138"/>
      <c r="H48" s="212">
        <v>477888</v>
      </c>
      <c r="I48" s="139"/>
      <c r="J48" s="23"/>
      <c r="K48" s="8"/>
    </row>
    <row r="49" spans="1:11" ht="15" thickBot="1">
      <c r="A49" s="215"/>
      <c r="B49" s="210"/>
      <c r="C49" s="171" t="s">
        <v>340</v>
      </c>
      <c r="D49" s="213">
        <v>221</v>
      </c>
      <c r="E49" s="248" t="s">
        <v>333</v>
      </c>
      <c r="F49" s="210" t="s">
        <v>174</v>
      </c>
      <c r="G49" s="138"/>
      <c r="H49" s="212">
        <v>475000</v>
      </c>
      <c r="I49" s="138"/>
      <c r="J49" s="23"/>
      <c r="K49" s="8"/>
    </row>
    <row r="50" spans="1:11" ht="15" thickBot="1">
      <c r="A50" s="216"/>
      <c r="B50" s="210"/>
      <c r="C50" s="171" t="s">
        <v>340</v>
      </c>
      <c r="D50" s="213">
        <v>222</v>
      </c>
      <c r="E50" s="248" t="s">
        <v>334</v>
      </c>
      <c r="F50" s="210" t="s">
        <v>174</v>
      </c>
      <c r="G50" s="216"/>
      <c r="H50" s="212">
        <v>475000</v>
      </c>
      <c r="I50" s="217"/>
      <c r="J50" s="23"/>
      <c r="K50" s="8"/>
    </row>
    <row r="51" spans="1:11" ht="14.25">
      <c r="A51" s="218"/>
      <c r="B51" s="210"/>
      <c r="C51" s="171" t="s">
        <v>340</v>
      </c>
      <c r="D51" s="213">
        <v>223</v>
      </c>
      <c r="E51" s="248" t="s">
        <v>335</v>
      </c>
      <c r="F51" s="210" t="s">
        <v>174</v>
      </c>
      <c r="G51" s="218"/>
      <c r="H51" s="212">
        <v>475000</v>
      </c>
      <c r="I51" s="139"/>
      <c r="J51" s="23"/>
      <c r="K51" s="8"/>
    </row>
    <row r="52" spans="1:11" ht="14.25">
      <c r="A52" s="138"/>
      <c r="B52" s="210"/>
      <c r="C52" s="171" t="s">
        <v>340</v>
      </c>
      <c r="D52" s="213">
        <v>287</v>
      </c>
      <c r="E52" s="248" t="s">
        <v>336</v>
      </c>
      <c r="F52" s="210" t="s">
        <v>174</v>
      </c>
      <c r="G52" s="138"/>
      <c r="H52" s="212">
        <v>475000</v>
      </c>
      <c r="I52" s="139"/>
      <c r="J52" s="23"/>
      <c r="K52" s="8"/>
    </row>
    <row r="53" spans="1:11" ht="14.25">
      <c r="A53" s="138"/>
      <c r="B53" s="210"/>
      <c r="C53" s="171" t="s">
        <v>340</v>
      </c>
      <c r="D53" s="213">
        <v>288</v>
      </c>
      <c r="E53" s="248" t="s">
        <v>337</v>
      </c>
      <c r="F53" s="210" t="s">
        <v>174</v>
      </c>
      <c r="G53" s="138"/>
      <c r="H53" s="212">
        <v>470000</v>
      </c>
      <c r="I53" s="139"/>
      <c r="J53" s="23"/>
      <c r="K53" s="8"/>
    </row>
    <row r="54" spans="1:11" ht="14.25">
      <c r="A54" s="138"/>
      <c r="B54" s="210"/>
      <c r="C54" s="171" t="s">
        <v>340</v>
      </c>
      <c r="D54" s="213">
        <v>289</v>
      </c>
      <c r="E54" s="248" t="s">
        <v>338</v>
      </c>
      <c r="F54" s="210" t="s">
        <v>174</v>
      </c>
      <c r="G54" s="138"/>
      <c r="H54" s="212">
        <v>475000</v>
      </c>
      <c r="I54" s="139"/>
      <c r="J54" s="23"/>
      <c r="K54" s="8"/>
    </row>
    <row r="55" spans="1:11" ht="14.25">
      <c r="A55" s="138"/>
      <c r="B55" s="210"/>
      <c r="C55" s="171" t="s">
        <v>340</v>
      </c>
      <c r="D55" s="219">
        <v>260</v>
      </c>
      <c r="E55" s="247" t="s">
        <v>339</v>
      </c>
      <c r="F55" s="210" t="s">
        <v>174</v>
      </c>
      <c r="G55" s="138"/>
      <c r="H55" s="211">
        <v>477000</v>
      </c>
      <c r="I55" s="139"/>
      <c r="J55" s="23"/>
      <c r="K55" s="8"/>
    </row>
    <row r="56" spans="1:11" ht="14.25">
      <c r="A56" s="138"/>
      <c r="B56" s="210">
        <v>3</v>
      </c>
      <c r="C56" s="293" t="s">
        <v>377</v>
      </c>
      <c r="D56" s="212"/>
      <c r="E56" s="249" t="s">
        <v>327</v>
      </c>
      <c r="F56" s="210" t="s">
        <v>174</v>
      </c>
      <c r="G56" s="138"/>
      <c r="H56" s="276">
        <v>1784948</v>
      </c>
      <c r="I56" s="139"/>
      <c r="J56" s="23"/>
      <c r="K56" s="8"/>
    </row>
    <row r="57" spans="1:11" ht="14.25">
      <c r="A57" s="138"/>
      <c r="B57" s="210">
        <v>4</v>
      </c>
      <c r="C57" s="293" t="s">
        <v>378</v>
      </c>
      <c r="D57" s="212"/>
      <c r="E57" s="248" t="s">
        <v>327</v>
      </c>
      <c r="F57" s="210" t="s">
        <v>174</v>
      </c>
      <c r="G57" s="138"/>
      <c r="H57" s="212">
        <v>108000</v>
      </c>
      <c r="I57" s="139"/>
      <c r="J57" s="23"/>
      <c r="K57" s="8"/>
    </row>
    <row r="58" spans="1:11" ht="14.25">
      <c r="A58" s="138"/>
      <c r="B58" s="210">
        <v>5</v>
      </c>
      <c r="C58" s="294" t="s">
        <v>379</v>
      </c>
      <c r="D58" s="212"/>
      <c r="E58" s="248" t="s">
        <v>327</v>
      </c>
      <c r="F58" s="210" t="s">
        <v>174</v>
      </c>
      <c r="G58" s="138"/>
      <c r="H58" s="212">
        <v>64114</v>
      </c>
      <c r="I58" s="139"/>
      <c r="J58" s="23"/>
      <c r="K58" s="8"/>
    </row>
    <row r="59" spans="1:11" ht="14.25">
      <c r="A59" s="138"/>
      <c r="B59" s="210">
        <v>6</v>
      </c>
      <c r="C59" s="293" t="s">
        <v>380</v>
      </c>
      <c r="D59" s="212"/>
      <c r="E59" s="248" t="s">
        <v>327</v>
      </c>
      <c r="F59" s="210" t="s">
        <v>174</v>
      </c>
      <c r="G59" s="138"/>
      <c r="H59" s="212">
        <v>5293400</v>
      </c>
      <c r="I59" s="139"/>
      <c r="J59" s="23"/>
      <c r="K59" s="8"/>
    </row>
    <row r="60" spans="1:11" ht="14.25">
      <c r="A60" s="138"/>
      <c r="B60" s="179">
        <v>7</v>
      </c>
      <c r="C60" s="295" t="s">
        <v>381</v>
      </c>
      <c r="D60" s="210"/>
      <c r="E60" s="250" t="s">
        <v>327</v>
      </c>
      <c r="F60" s="220" t="s">
        <v>174</v>
      </c>
      <c r="G60" s="138"/>
      <c r="H60" s="210">
        <v>90000</v>
      </c>
      <c r="I60" s="139"/>
      <c r="J60" s="23"/>
      <c r="K60" s="8"/>
    </row>
    <row r="61" spans="1:11" ht="14.25">
      <c r="A61" s="138"/>
      <c r="B61" s="138">
        <v>8</v>
      </c>
      <c r="C61" s="296" t="s">
        <v>382</v>
      </c>
      <c r="D61" s="99"/>
      <c r="E61" s="250" t="s">
        <v>327</v>
      </c>
      <c r="F61" s="220" t="s">
        <v>174</v>
      </c>
      <c r="G61" s="138"/>
      <c r="H61" s="210">
        <v>320000</v>
      </c>
      <c r="I61" s="139"/>
      <c r="J61" s="23"/>
      <c r="K61" s="8"/>
    </row>
    <row r="62" spans="1:11" ht="14.25">
      <c r="A62" s="221"/>
      <c r="B62" s="138">
        <v>10</v>
      </c>
      <c r="C62" s="260" t="s">
        <v>383</v>
      </c>
      <c r="D62" s="212">
        <v>198</v>
      </c>
      <c r="E62" s="248" t="s">
        <v>384</v>
      </c>
      <c r="F62" s="220" t="s">
        <v>174</v>
      </c>
      <c r="G62" s="138"/>
      <c r="H62" s="212">
        <v>262800</v>
      </c>
      <c r="I62" s="138"/>
      <c r="J62" s="23"/>
      <c r="K62" s="8"/>
    </row>
    <row r="63" spans="1:11" ht="14.25">
      <c r="A63" s="221"/>
      <c r="B63" s="277"/>
      <c r="C63" s="260" t="s">
        <v>383</v>
      </c>
      <c r="D63" s="212">
        <v>271</v>
      </c>
      <c r="E63" s="248" t="s">
        <v>385</v>
      </c>
      <c r="F63" s="220" t="s">
        <v>174</v>
      </c>
      <c r="G63" s="138"/>
      <c r="H63" s="212">
        <v>558000</v>
      </c>
      <c r="I63" s="138"/>
      <c r="J63" s="23"/>
      <c r="K63" s="8"/>
    </row>
    <row r="64" spans="1:11" ht="14.25">
      <c r="A64" s="221"/>
      <c r="B64" s="277"/>
      <c r="C64" s="260" t="s">
        <v>383</v>
      </c>
      <c r="D64" s="212">
        <v>272</v>
      </c>
      <c r="E64" s="248" t="s">
        <v>385</v>
      </c>
      <c r="F64" s="220" t="s">
        <v>174</v>
      </c>
      <c r="G64" s="138"/>
      <c r="H64" s="212">
        <v>486000</v>
      </c>
      <c r="I64" s="138"/>
      <c r="J64" s="23"/>
      <c r="K64" s="8"/>
    </row>
    <row r="65" spans="1:11" ht="14.25">
      <c r="A65" s="221"/>
      <c r="B65" s="277"/>
      <c r="C65" s="260" t="s">
        <v>383</v>
      </c>
      <c r="D65" s="212">
        <v>273</v>
      </c>
      <c r="E65" s="248" t="s">
        <v>385</v>
      </c>
      <c r="F65" s="220" t="s">
        <v>174</v>
      </c>
      <c r="G65" s="138"/>
      <c r="H65" s="212">
        <v>438000</v>
      </c>
      <c r="I65" s="138"/>
      <c r="J65" s="23"/>
      <c r="K65" s="8"/>
    </row>
    <row r="66" spans="1:11" ht="14.25">
      <c r="A66" s="221"/>
      <c r="B66" s="277"/>
      <c r="C66" s="260" t="s">
        <v>383</v>
      </c>
      <c r="D66" s="212">
        <v>274</v>
      </c>
      <c r="E66" s="248" t="s">
        <v>385</v>
      </c>
      <c r="F66" s="220" t="s">
        <v>174</v>
      </c>
      <c r="G66" s="138"/>
      <c r="H66" s="212">
        <v>480000</v>
      </c>
      <c r="I66" s="138"/>
      <c r="J66" s="23"/>
      <c r="K66" s="8"/>
    </row>
    <row r="67" spans="1:11" ht="14.25">
      <c r="A67" s="221"/>
      <c r="B67" s="277"/>
      <c r="C67" s="260" t="s">
        <v>383</v>
      </c>
      <c r="D67" s="212">
        <v>276</v>
      </c>
      <c r="E67" s="248" t="s">
        <v>385</v>
      </c>
      <c r="F67" s="220" t="s">
        <v>174</v>
      </c>
      <c r="G67" s="138"/>
      <c r="H67" s="212">
        <v>346800</v>
      </c>
      <c r="I67" s="138"/>
      <c r="J67" s="23"/>
      <c r="K67" s="8"/>
    </row>
    <row r="68" spans="1:11" ht="14.25">
      <c r="A68" s="138"/>
      <c r="B68" s="277"/>
      <c r="C68" s="277"/>
      <c r="H68" s="278">
        <v>16040524</v>
      </c>
      <c r="I68" s="138"/>
      <c r="J68" s="23"/>
      <c r="K68" s="8"/>
    </row>
    <row r="69" spans="1:11" ht="14.25">
      <c r="A69" s="138"/>
      <c r="B69" s="138"/>
      <c r="C69" s="138"/>
      <c r="D69" s="139"/>
      <c r="E69" s="202"/>
      <c r="F69" s="202"/>
      <c r="G69" s="259"/>
      <c r="H69" s="138"/>
      <c r="I69" s="138"/>
      <c r="J69" s="23"/>
      <c r="K69" s="8"/>
    </row>
    <row r="70" spans="1:11" ht="14.25">
      <c r="A70" s="138"/>
      <c r="B70" s="94" t="s">
        <v>203</v>
      </c>
      <c r="C70" s="95" t="s">
        <v>204</v>
      </c>
      <c r="D70" s="139" t="s">
        <v>205</v>
      </c>
      <c r="E70" s="138"/>
      <c r="F70" s="202" t="s">
        <v>189</v>
      </c>
      <c r="G70" s="279">
        <v>-1480212</v>
      </c>
      <c r="H70" s="210"/>
      <c r="I70" s="138"/>
      <c r="J70" s="23"/>
      <c r="K70" s="8"/>
    </row>
    <row r="71" spans="1:11" ht="14.25">
      <c r="A71" s="138"/>
      <c r="B71" s="138"/>
      <c r="C71" s="138"/>
      <c r="D71" s="139" t="s">
        <v>206</v>
      </c>
      <c r="E71" s="138"/>
      <c r="F71" s="202" t="s">
        <v>189</v>
      </c>
      <c r="G71" s="280">
        <v>1600236</v>
      </c>
      <c r="H71" s="210"/>
      <c r="I71" s="138"/>
      <c r="J71" s="23"/>
      <c r="K71" s="8"/>
    </row>
    <row r="72" spans="1:11" ht="14.25">
      <c r="A72" s="138"/>
      <c r="B72" s="138"/>
      <c r="C72" s="88"/>
      <c r="D72" s="99" t="s">
        <v>207</v>
      </c>
      <c r="E72" s="88"/>
      <c r="F72" s="202" t="s">
        <v>189</v>
      </c>
      <c r="G72" s="273">
        <v>0</v>
      </c>
      <c r="H72" s="210"/>
      <c r="I72" s="138"/>
      <c r="J72" s="23"/>
      <c r="K72" s="8"/>
    </row>
    <row r="73" spans="1:11" ht="14.25">
      <c r="A73" s="138"/>
      <c r="B73" s="88"/>
      <c r="C73" s="88"/>
      <c r="D73" s="99" t="s">
        <v>208</v>
      </c>
      <c r="E73" s="88"/>
      <c r="F73" s="202" t="s">
        <v>189</v>
      </c>
      <c r="G73" s="273">
        <v>0</v>
      </c>
      <c r="H73" s="210"/>
      <c r="I73" s="138"/>
      <c r="J73" s="23"/>
      <c r="K73" s="8"/>
    </row>
    <row r="74" spans="1:11" ht="14.25">
      <c r="A74" s="138"/>
      <c r="B74" s="88"/>
      <c r="C74" s="88"/>
      <c r="D74" s="99" t="s">
        <v>209</v>
      </c>
      <c r="E74" s="88"/>
      <c r="F74" s="202" t="s">
        <v>189</v>
      </c>
      <c r="G74" s="274">
        <f>G70+G71</f>
        <v>120024</v>
      </c>
      <c r="H74" s="210"/>
      <c r="I74" s="138"/>
      <c r="J74" s="23"/>
      <c r="K74" s="8"/>
    </row>
    <row r="75" spans="1:11" ht="14.25">
      <c r="A75" s="138"/>
      <c r="B75" s="88"/>
      <c r="C75" s="88"/>
      <c r="D75" s="99" t="s">
        <v>210</v>
      </c>
      <c r="E75" s="88"/>
      <c r="F75" s="202" t="s">
        <v>189</v>
      </c>
      <c r="G75" s="273">
        <v>0</v>
      </c>
      <c r="H75" s="210"/>
      <c r="I75" s="138"/>
      <c r="J75" s="23"/>
      <c r="K75" s="8"/>
    </row>
    <row r="76" spans="1:11" ht="14.25">
      <c r="A76" s="88"/>
      <c r="B76" s="88"/>
      <c r="C76" s="88"/>
      <c r="D76" s="99"/>
      <c r="E76" s="88"/>
      <c r="F76" s="88"/>
      <c r="G76" s="273"/>
      <c r="H76" s="210"/>
      <c r="I76" s="88"/>
      <c r="J76" s="24"/>
      <c r="K76" s="27"/>
    </row>
    <row r="77" spans="1:11" ht="14.25">
      <c r="A77" s="88"/>
      <c r="B77" s="94" t="s">
        <v>203</v>
      </c>
      <c r="C77" s="95" t="s">
        <v>211</v>
      </c>
      <c r="D77" s="99"/>
      <c r="E77" s="88"/>
      <c r="F77" s="202"/>
      <c r="G77" s="273"/>
      <c r="H77" s="210"/>
      <c r="I77" s="138"/>
      <c r="J77" s="24"/>
      <c r="K77" s="27"/>
    </row>
    <row r="78" spans="1:11" ht="14.25">
      <c r="A78" s="88"/>
      <c r="B78" s="88"/>
      <c r="C78" s="88"/>
      <c r="D78" s="99" t="s">
        <v>212</v>
      </c>
      <c r="E78" s="88"/>
      <c r="F78" s="202" t="s">
        <v>189</v>
      </c>
      <c r="G78" s="273">
        <v>23572421</v>
      </c>
      <c r="H78" s="210"/>
      <c r="I78" s="138"/>
      <c r="J78" s="24"/>
      <c r="K78" s="27"/>
    </row>
    <row r="79" spans="1:11" ht="14.25">
      <c r="A79" s="88"/>
      <c r="B79" s="88"/>
      <c r="C79" s="88"/>
      <c r="D79" s="100" t="s">
        <v>213</v>
      </c>
      <c r="E79" s="88"/>
      <c r="F79" s="202" t="s">
        <v>189</v>
      </c>
      <c r="G79" s="273">
        <v>26047388</v>
      </c>
      <c r="H79" s="210"/>
      <c r="I79" s="138"/>
      <c r="J79" s="24"/>
      <c r="K79" s="27"/>
    </row>
    <row r="80" spans="1:11" ht="14.25">
      <c r="A80" s="88"/>
      <c r="B80" s="88"/>
      <c r="C80" s="88"/>
      <c r="D80" s="222" t="s">
        <v>214</v>
      </c>
      <c r="E80" s="88"/>
      <c r="F80" s="202" t="s">
        <v>189</v>
      </c>
      <c r="G80" s="273">
        <f>G79-G78</f>
        <v>2474967</v>
      </c>
      <c r="H80" s="210"/>
      <c r="I80" s="138"/>
      <c r="J80" s="24"/>
      <c r="K80" s="27"/>
    </row>
    <row r="81" spans="1:11" ht="14.25">
      <c r="A81" s="88"/>
      <c r="B81" s="88"/>
      <c r="C81" s="101"/>
      <c r="D81" s="102"/>
      <c r="E81" s="101"/>
      <c r="F81" s="92"/>
      <c r="G81" s="275"/>
      <c r="H81" s="210"/>
      <c r="I81" s="101"/>
      <c r="J81" s="24"/>
      <c r="K81" s="27"/>
    </row>
    <row r="82" spans="1:11" ht="14.25">
      <c r="A82" s="103"/>
      <c r="B82" s="94" t="s">
        <v>203</v>
      </c>
      <c r="C82" s="95" t="s">
        <v>215</v>
      </c>
      <c r="D82" s="104"/>
      <c r="E82" s="105"/>
      <c r="F82" s="202" t="s">
        <v>216</v>
      </c>
      <c r="G82" s="259"/>
      <c r="H82" s="210"/>
      <c r="I82" s="138"/>
      <c r="J82" s="24"/>
      <c r="K82" s="27"/>
    </row>
    <row r="83" spans="1:11" ht="14.25">
      <c r="A83" s="199"/>
      <c r="B83" s="199"/>
      <c r="C83" s="106"/>
      <c r="D83" s="203"/>
      <c r="E83" s="200"/>
      <c r="F83" s="200"/>
      <c r="G83" s="251"/>
      <c r="H83" s="223"/>
      <c r="I83" s="200"/>
      <c r="J83" s="24"/>
      <c r="K83" s="27"/>
    </row>
    <row r="84" spans="1:11" ht="14.25">
      <c r="A84" s="199"/>
      <c r="B84" s="80">
        <v>4</v>
      </c>
      <c r="C84" s="107" t="s">
        <v>217</v>
      </c>
      <c r="D84" s="203"/>
      <c r="E84" s="200"/>
      <c r="F84" s="108"/>
      <c r="G84" s="290">
        <v>15240587.13492524</v>
      </c>
      <c r="H84" s="179"/>
      <c r="I84" s="199"/>
      <c r="J84" s="24"/>
      <c r="K84" s="27"/>
    </row>
    <row r="85" spans="1:11" ht="14.25">
      <c r="A85" s="199"/>
      <c r="B85" s="199"/>
      <c r="C85" s="109" t="s">
        <v>218</v>
      </c>
      <c r="D85" s="108"/>
      <c r="E85" s="79"/>
      <c r="F85" s="108"/>
      <c r="G85" s="110"/>
      <c r="H85" s="111"/>
      <c r="I85" s="110"/>
      <c r="J85" s="24"/>
      <c r="K85" s="27"/>
    </row>
    <row r="86" spans="1:11" ht="39.75">
      <c r="A86" s="199"/>
      <c r="B86" s="101" t="s">
        <v>168</v>
      </c>
      <c r="C86" s="112" t="s">
        <v>98</v>
      </c>
      <c r="D86" s="113" t="s">
        <v>219</v>
      </c>
      <c r="E86" s="114" t="s">
        <v>403</v>
      </c>
      <c r="F86" s="115" t="s">
        <v>220</v>
      </c>
      <c r="G86" s="101" t="s">
        <v>221</v>
      </c>
      <c r="H86" s="116"/>
      <c r="I86" s="199"/>
      <c r="J86" s="24"/>
      <c r="K86" s="27"/>
    </row>
    <row r="87" spans="1:11" ht="14.25">
      <c r="A87" s="199"/>
      <c r="B87" s="281">
        <v>1</v>
      </c>
      <c r="C87" s="210" t="s">
        <v>386</v>
      </c>
      <c r="D87" s="282" t="s">
        <v>223</v>
      </c>
      <c r="E87" s="210">
        <v>583459</v>
      </c>
      <c r="F87" s="210">
        <v>4.336323805915262</v>
      </c>
      <c r="G87" s="210">
        <v>2530067</v>
      </c>
      <c r="H87" s="116"/>
      <c r="I87" s="199"/>
      <c r="J87" s="24"/>
      <c r="K87" s="27"/>
    </row>
    <row r="88" spans="1:11" ht="14.25">
      <c r="A88" s="199"/>
      <c r="B88" s="281">
        <v>2</v>
      </c>
      <c r="C88" s="210" t="s">
        <v>344</v>
      </c>
      <c r="D88" s="282" t="s">
        <v>223</v>
      </c>
      <c r="E88" s="210">
        <v>50000</v>
      </c>
      <c r="F88" s="210">
        <v>4.237628216746912</v>
      </c>
      <c r="G88" s="210">
        <v>187693</v>
      </c>
      <c r="H88" s="116"/>
      <c r="I88" s="199"/>
      <c r="J88" s="24"/>
      <c r="K88" s="27"/>
    </row>
    <row r="89" spans="1:11" ht="14.25">
      <c r="A89" s="199"/>
      <c r="B89" s="281">
        <v>3</v>
      </c>
      <c r="C89" s="210" t="s">
        <v>224</v>
      </c>
      <c r="D89" s="282" t="s">
        <v>223</v>
      </c>
      <c r="E89" s="210">
        <v>9800</v>
      </c>
      <c r="F89" s="210">
        <v>3.689720035163257</v>
      </c>
      <c r="G89" s="210">
        <v>36159.25634459988</v>
      </c>
      <c r="H89" s="116"/>
      <c r="I89" s="199"/>
      <c r="J89" s="24"/>
      <c r="K89" s="27"/>
    </row>
    <row r="90" spans="1:11" ht="14.25">
      <c r="A90" s="199"/>
      <c r="B90" s="281">
        <v>4</v>
      </c>
      <c r="C90" s="210" t="s">
        <v>225</v>
      </c>
      <c r="D90" s="282" t="s">
        <v>223</v>
      </c>
      <c r="E90" s="210">
        <v>2897</v>
      </c>
      <c r="F90" s="210">
        <v>8.158232040222753</v>
      </c>
      <c r="G90" s="210">
        <v>23634.398220525123</v>
      </c>
      <c r="H90" s="116"/>
      <c r="I90" s="199"/>
      <c r="J90" s="24"/>
      <c r="K90" s="27"/>
    </row>
    <row r="91" spans="1:11" ht="14.25">
      <c r="A91" s="199"/>
      <c r="B91" s="281">
        <v>5</v>
      </c>
      <c r="C91" s="210" t="s">
        <v>388</v>
      </c>
      <c r="D91" s="282" t="s">
        <v>223</v>
      </c>
      <c r="E91" s="210">
        <v>1558</v>
      </c>
      <c r="F91" s="210">
        <v>15.112294408068259</v>
      </c>
      <c r="G91" s="210">
        <v>23544.954687770223</v>
      </c>
      <c r="H91" s="116"/>
      <c r="I91" s="199"/>
      <c r="J91" s="24"/>
      <c r="K91" s="27"/>
    </row>
    <row r="92" spans="1:11" ht="14.25">
      <c r="A92" s="199"/>
      <c r="B92" s="281">
        <v>6</v>
      </c>
      <c r="C92" s="210" t="s">
        <v>389</v>
      </c>
      <c r="D92" s="282" t="s">
        <v>390</v>
      </c>
      <c r="E92" s="210">
        <v>470</v>
      </c>
      <c r="F92" s="210">
        <v>254.45765741917796</v>
      </c>
      <c r="G92" s="210">
        <v>119595.09898701368</v>
      </c>
      <c r="H92" s="111"/>
      <c r="I92" s="225"/>
      <c r="J92" s="24"/>
      <c r="K92" s="27"/>
    </row>
    <row r="93" spans="1:11" ht="14.25">
      <c r="A93" s="199"/>
      <c r="B93" s="281">
        <v>7</v>
      </c>
      <c r="C93" s="210" t="s">
        <v>389</v>
      </c>
      <c r="D93" s="282" t="s">
        <v>387</v>
      </c>
      <c r="E93" s="210">
        <v>18</v>
      </c>
      <c r="F93" s="210">
        <v>469.8594249201278</v>
      </c>
      <c r="G93" s="210">
        <v>8457.469648562284</v>
      </c>
      <c r="H93" s="111"/>
      <c r="I93" s="225"/>
      <c r="J93" s="24"/>
      <c r="K93" s="27"/>
    </row>
    <row r="94" spans="1:11" ht="14.25">
      <c r="A94" s="207"/>
      <c r="B94" s="281">
        <v>8</v>
      </c>
      <c r="C94" s="210" t="s">
        <v>226</v>
      </c>
      <c r="D94" s="282" t="s">
        <v>223</v>
      </c>
      <c r="E94" s="212">
        <v>9204</v>
      </c>
      <c r="F94" s="212">
        <v>5.813194686144323</v>
      </c>
      <c r="G94" s="212">
        <v>53504.643891272135</v>
      </c>
      <c r="H94" s="111"/>
      <c r="I94" s="81"/>
      <c r="J94" s="24"/>
      <c r="K94" s="27"/>
    </row>
    <row r="95" spans="1:11" ht="14.25">
      <c r="A95" s="207"/>
      <c r="B95" s="281">
        <v>9</v>
      </c>
      <c r="C95" s="210" t="s">
        <v>391</v>
      </c>
      <c r="D95" s="282" t="s">
        <v>387</v>
      </c>
      <c r="E95" s="210">
        <v>3083</v>
      </c>
      <c r="F95" s="210">
        <v>128.49451538816786</v>
      </c>
      <c r="G95" s="210">
        <v>400964.2312540202</v>
      </c>
      <c r="H95" s="111"/>
      <c r="I95" s="81"/>
      <c r="J95" s="24"/>
      <c r="K95" s="27"/>
    </row>
    <row r="96" spans="1:11" ht="14.25">
      <c r="A96" s="207"/>
      <c r="B96" s="281">
        <v>10</v>
      </c>
      <c r="C96" s="283" t="s">
        <v>341</v>
      </c>
      <c r="D96" s="282" t="s">
        <v>387</v>
      </c>
      <c r="E96" s="210">
        <v>200</v>
      </c>
      <c r="F96" s="210">
        <v>192.92993663957637</v>
      </c>
      <c r="G96" s="210">
        <v>38585.98732791538</v>
      </c>
      <c r="H96" s="111"/>
      <c r="I96" s="81"/>
      <c r="J96" s="24"/>
      <c r="K96" s="27"/>
    </row>
    <row r="97" spans="1:11" ht="14.25">
      <c r="A97" s="207"/>
      <c r="B97" s="281">
        <v>11</v>
      </c>
      <c r="C97" s="210" t="s">
        <v>230</v>
      </c>
      <c r="D97" s="282" t="s">
        <v>228</v>
      </c>
      <c r="E97" s="210">
        <v>100</v>
      </c>
      <c r="F97" s="210">
        <v>23.254162895927603</v>
      </c>
      <c r="G97" s="210">
        <v>2325.416289592762</v>
      </c>
      <c r="H97" s="111"/>
      <c r="I97" s="81"/>
      <c r="J97" s="24"/>
      <c r="K97" s="27"/>
    </row>
    <row r="98" spans="1:11" ht="14.25">
      <c r="A98" s="207"/>
      <c r="B98" s="281">
        <v>12</v>
      </c>
      <c r="C98" s="210" t="s">
        <v>392</v>
      </c>
      <c r="D98" s="282" t="s">
        <v>223</v>
      </c>
      <c r="E98" s="212">
        <v>39080</v>
      </c>
      <c r="F98" s="212">
        <v>9.776864947360593</v>
      </c>
      <c r="G98" s="212">
        <v>390455.7036902271</v>
      </c>
      <c r="H98" s="111"/>
      <c r="I98" s="81"/>
      <c r="J98" s="24"/>
      <c r="K98" s="27"/>
    </row>
    <row r="99" spans="1:11" ht="14.25">
      <c r="A99" s="207"/>
      <c r="B99" s="281">
        <v>13</v>
      </c>
      <c r="C99" s="210" t="s">
        <v>393</v>
      </c>
      <c r="D99" s="282" t="s">
        <v>223</v>
      </c>
      <c r="E99" s="212">
        <v>7773</v>
      </c>
      <c r="F99" s="212">
        <v>10.01270120585765</v>
      </c>
      <c r="G99" s="212">
        <v>77828.72647313168</v>
      </c>
      <c r="H99" s="111"/>
      <c r="I99" s="81"/>
      <c r="J99" s="24"/>
      <c r="K99" s="27"/>
    </row>
    <row r="100" spans="1:11" ht="14.25">
      <c r="A100" s="207"/>
      <c r="B100" s="281">
        <v>14</v>
      </c>
      <c r="C100" s="283" t="s">
        <v>346</v>
      </c>
      <c r="D100" s="282" t="s">
        <v>223</v>
      </c>
      <c r="E100" s="210">
        <v>511050</v>
      </c>
      <c r="F100" s="210">
        <v>1.7796271780986443</v>
      </c>
      <c r="G100" s="210">
        <v>909478.4693673123</v>
      </c>
      <c r="H100" s="111"/>
      <c r="I100" s="81"/>
      <c r="J100" s="24"/>
      <c r="K100" s="27"/>
    </row>
    <row r="101" spans="1:11" ht="14.25">
      <c r="A101" s="207"/>
      <c r="B101" s="281">
        <v>15</v>
      </c>
      <c r="C101" s="210" t="s">
        <v>346</v>
      </c>
      <c r="D101" s="282" t="s">
        <v>387</v>
      </c>
      <c r="E101" s="210">
        <v>632</v>
      </c>
      <c r="F101" s="210">
        <v>73.6489312026868</v>
      </c>
      <c r="G101" s="210">
        <v>46546.124520097976</v>
      </c>
      <c r="H101" s="111"/>
      <c r="I101" s="81"/>
      <c r="J101" s="24"/>
      <c r="K101" s="27"/>
    </row>
    <row r="102" spans="1:11" ht="14.25">
      <c r="A102" s="207"/>
      <c r="B102" s="281">
        <v>16</v>
      </c>
      <c r="C102" s="210" t="s">
        <v>227</v>
      </c>
      <c r="D102" s="282" t="s">
        <v>228</v>
      </c>
      <c r="E102" s="210">
        <v>984</v>
      </c>
      <c r="F102" s="210">
        <v>187.6887302262808</v>
      </c>
      <c r="G102" s="210">
        <v>184685.7105426602</v>
      </c>
      <c r="H102" s="111"/>
      <c r="I102" s="81"/>
      <c r="J102" s="24"/>
      <c r="K102" s="27"/>
    </row>
    <row r="103" spans="1:11" ht="14.25">
      <c r="A103" s="207"/>
      <c r="B103" s="281">
        <v>17</v>
      </c>
      <c r="C103" s="210" t="s">
        <v>341</v>
      </c>
      <c r="D103" s="282" t="s">
        <v>223</v>
      </c>
      <c r="E103" s="293">
        <v>1084647</v>
      </c>
      <c r="F103" s="210">
        <v>5.3701906440922675</v>
      </c>
      <c r="G103" s="210">
        <v>5833955.032318931</v>
      </c>
      <c r="H103" s="111"/>
      <c r="I103" s="81"/>
      <c r="J103" s="24"/>
      <c r="K103" s="27"/>
    </row>
    <row r="104" spans="1:11" ht="14.25">
      <c r="A104" s="207"/>
      <c r="B104" s="281">
        <v>18</v>
      </c>
      <c r="C104" s="210" t="s">
        <v>230</v>
      </c>
      <c r="D104" s="282" t="s">
        <v>387</v>
      </c>
      <c r="E104" s="210">
        <v>314</v>
      </c>
      <c r="F104" s="210">
        <v>89.3729845999454</v>
      </c>
      <c r="G104" s="210">
        <v>28063.117164382827</v>
      </c>
      <c r="H104" s="111"/>
      <c r="I104" s="81"/>
      <c r="J104" s="24"/>
      <c r="K104" s="27"/>
    </row>
    <row r="105" spans="1:11" ht="14.25">
      <c r="A105" s="207"/>
      <c r="B105" s="281">
        <v>19</v>
      </c>
      <c r="C105" s="210" t="s">
        <v>342</v>
      </c>
      <c r="D105" s="282" t="s">
        <v>223</v>
      </c>
      <c r="E105" s="210">
        <v>3139</v>
      </c>
      <c r="F105" s="210">
        <v>16.99276409146743</v>
      </c>
      <c r="G105" s="210">
        <v>53340.28648311645</v>
      </c>
      <c r="H105" s="111"/>
      <c r="I105" s="81"/>
      <c r="J105" s="24"/>
      <c r="K105" s="27"/>
    </row>
    <row r="106" spans="1:11" ht="14.25">
      <c r="A106" s="207"/>
      <c r="B106" s="281">
        <v>20</v>
      </c>
      <c r="C106" s="210" t="s">
        <v>342</v>
      </c>
      <c r="D106" s="282" t="s">
        <v>387</v>
      </c>
      <c r="E106" s="210">
        <v>295</v>
      </c>
      <c r="F106" s="210">
        <v>88.05454545454545</v>
      </c>
      <c r="G106" s="210">
        <v>25976.09090909094</v>
      </c>
      <c r="H106" s="111"/>
      <c r="I106" s="81"/>
      <c r="J106" s="24"/>
      <c r="K106" s="27"/>
    </row>
    <row r="107" spans="1:11" ht="14.25">
      <c r="A107" s="207"/>
      <c r="B107" s="281">
        <v>21</v>
      </c>
      <c r="C107" s="210" t="s">
        <v>343</v>
      </c>
      <c r="D107" s="282" t="s">
        <v>228</v>
      </c>
      <c r="E107" s="212">
        <v>2000</v>
      </c>
      <c r="F107" s="212">
        <v>9.952448737622248</v>
      </c>
      <c r="G107" s="212">
        <v>19904.897475244477</v>
      </c>
      <c r="H107" s="111"/>
      <c r="I107" s="81"/>
      <c r="J107" s="24"/>
      <c r="K107" s="27"/>
    </row>
    <row r="108" spans="1:11" ht="14.25">
      <c r="A108" s="207"/>
      <c r="B108" s="281">
        <v>22</v>
      </c>
      <c r="C108" s="210" t="s">
        <v>343</v>
      </c>
      <c r="D108" s="282" t="s">
        <v>387</v>
      </c>
      <c r="E108" s="210">
        <v>600</v>
      </c>
      <c r="F108" s="210">
        <v>131.25</v>
      </c>
      <c r="G108" s="210">
        <v>78750</v>
      </c>
      <c r="H108" s="111"/>
      <c r="I108" s="81"/>
      <c r="J108" s="24"/>
      <c r="K108" s="27"/>
    </row>
    <row r="109" spans="1:11" ht="14.25">
      <c r="A109" s="207"/>
      <c r="B109" s="281">
        <v>23</v>
      </c>
      <c r="C109" s="210" t="s">
        <v>394</v>
      </c>
      <c r="D109" s="282" t="s">
        <v>223</v>
      </c>
      <c r="E109" s="210">
        <v>70</v>
      </c>
      <c r="F109" s="210">
        <v>577.5</v>
      </c>
      <c r="G109" s="210">
        <v>40425</v>
      </c>
      <c r="H109" s="111"/>
      <c r="I109" s="81"/>
      <c r="J109" s="24"/>
      <c r="K109" s="27"/>
    </row>
    <row r="110" spans="1:11" ht="14.25">
      <c r="A110" s="207"/>
      <c r="B110" s="281">
        <v>24</v>
      </c>
      <c r="C110" s="210" t="s">
        <v>395</v>
      </c>
      <c r="D110" s="282" t="s">
        <v>387</v>
      </c>
      <c r="E110" s="210">
        <v>1376</v>
      </c>
      <c r="F110" s="210">
        <v>368.6536</v>
      </c>
      <c r="G110" s="210">
        <v>490107</v>
      </c>
      <c r="H110" s="111"/>
      <c r="I110" s="81"/>
      <c r="J110" s="24"/>
      <c r="K110" s="27"/>
    </row>
    <row r="111" spans="1:11" ht="14.25">
      <c r="A111" s="207"/>
      <c r="B111" s="281">
        <v>25</v>
      </c>
      <c r="C111" s="210" t="s">
        <v>229</v>
      </c>
      <c r="D111" s="282" t="s">
        <v>223</v>
      </c>
      <c r="E111" s="210">
        <v>7945</v>
      </c>
      <c r="F111" s="210">
        <v>45.27319</v>
      </c>
      <c r="G111" s="210">
        <v>359696</v>
      </c>
      <c r="H111" s="111"/>
      <c r="I111" s="81"/>
      <c r="J111" s="24"/>
      <c r="K111" s="27"/>
    </row>
    <row r="112" spans="1:11" ht="14.25">
      <c r="A112" s="207"/>
      <c r="B112" s="281">
        <v>26</v>
      </c>
      <c r="C112" s="210" t="s">
        <v>396</v>
      </c>
      <c r="D112" s="282" t="s">
        <v>228</v>
      </c>
      <c r="E112" s="210">
        <v>2760</v>
      </c>
      <c r="F112" s="210">
        <v>283.8628</v>
      </c>
      <c r="G112" s="210">
        <v>783461.2394497353</v>
      </c>
      <c r="H112" s="111"/>
      <c r="I112" s="81"/>
      <c r="J112" s="24"/>
      <c r="K112" s="27"/>
    </row>
    <row r="113" spans="1:11" ht="14.25">
      <c r="A113" s="207"/>
      <c r="B113" s="281">
        <v>27</v>
      </c>
      <c r="C113" s="210" t="s">
        <v>397</v>
      </c>
      <c r="D113" s="282" t="s">
        <v>228</v>
      </c>
      <c r="E113" s="210">
        <v>76</v>
      </c>
      <c r="F113" s="210">
        <v>264.3333333333333</v>
      </c>
      <c r="G113" s="210">
        <v>27056.495466666667</v>
      </c>
      <c r="H113" s="111"/>
      <c r="I113" s="81"/>
      <c r="J113" s="24"/>
      <c r="K113" s="27"/>
    </row>
    <row r="114" spans="1:11" ht="14.25">
      <c r="A114" s="207"/>
      <c r="B114" s="281">
        <v>28</v>
      </c>
      <c r="C114" s="210" t="s">
        <v>230</v>
      </c>
      <c r="D114" s="282" t="s">
        <v>223</v>
      </c>
      <c r="E114" s="210">
        <v>9526</v>
      </c>
      <c r="F114" s="210">
        <v>38.08026844286227</v>
      </c>
      <c r="G114" s="210">
        <v>328940.75808666996</v>
      </c>
      <c r="H114" s="111"/>
      <c r="I114" s="81"/>
      <c r="J114" s="24"/>
      <c r="K114" s="27"/>
    </row>
    <row r="115" spans="1:11" ht="14.25">
      <c r="A115" s="207"/>
      <c r="B115" s="281">
        <v>29</v>
      </c>
      <c r="C115" s="210" t="s">
        <v>345</v>
      </c>
      <c r="D115" s="282" t="s">
        <v>387</v>
      </c>
      <c r="E115" s="210">
        <v>3631</v>
      </c>
      <c r="F115" s="210">
        <v>85.09184761811814</v>
      </c>
      <c r="G115" s="210">
        <v>308968.49870138697</v>
      </c>
      <c r="H115" s="111"/>
      <c r="I115" s="81"/>
      <c r="J115" s="24"/>
      <c r="K115" s="27"/>
    </row>
    <row r="116" spans="1:11" ht="14.25">
      <c r="A116" s="207"/>
      <c r="B116" s="281">
        <v>30</v>
      </c>
      <c r="C116" s="210" t="s">
        <v>399</v>
      </c>
      <c r="D116" s="282" t="s">
        <v>387</v>
      </c>
      <c r="E116" s="210">
        <v>3664</v>
      </c>
      <c r="F116" s="210">
        <v>192</v>
      </c>
      <c r="G116" s="210">
        <v>703488</v>
      </c>
      <c r="H116" s="111"/>
      <c r="I116" s="81"/>
      <c r="J116" s="24"/>
      <c r="K116" s="27"/>
    </row>
    <row r="117" spans="1:11" ht="14.25">
      <c r="A117" s="207"/>
      <c r="B117" s="281">
        <v>31</v>
      </c>
      <c r="C117" s="210" t="s">
        <v>222</v>
      </c>
      <c r="D117" s="282" t="s">
        <v>387</v>
      </c>
      <c r="E117" s="210">
        <v>4645</v>
      </c>
      <c r="F117" s="210">
        <v>108.71391822526402</v>
      </c>
      <c r="G117" s="210">
        <v>504976.1501563508</v>
      </c>
      <c r="H117" s="111"/>
      <c r="I117" s="81"/>
      <c r="J117" s="24"/>
      <c r="K117" s="27"/>
    </row>
    <row r="118" spans="1:11" ht="14.25">
      <c r="A118" s="207"/>
      <c r="B118" s="281">
        <v>32</v>
      </c>
      <c r="C118" s="210" t="s">
        <v>404</v>
      </c>
      <c r="D118" s="282" t="s">
        <v>387</v>
      </c>
      <c r="E118" s="210">
        <v>82</v>
      </c>
      <c r="F118" s="210">
        <v>91.68492</v>
      </c>
      <c r="G118" s="210">
        <v>7518</v>
      </c>
      <c r="H118" s="111"/>
      <c r="I118" s="81"/>
      <c r="J118" s="24"/>
      <c r="K118" s="27"/>
    </row>
    <row r="119" spans="1:11" ht="14.25">
      <c r="A119" s="207"/>
      <c r="B119" s="281">
        <v>33</v>
      </c>
      <c r="C119" s="210" t="s">
        <v>404</v>
      </c>
      <c r="D119" s="282" t="s">
        <v>223</v>
      </c>
      <c r="E119" s="210">
        <v>147</v>
      </c>
      <c r="F119" s="210">
        <v>11.47509</v>
      </c>
      <c r="G119" s="210">
        <v>1687</v>
      </c>
      <c r="H119" s="111"/>
      <c r="I119" s="81"/>
      <c r="J119" s="24"/>
      <c r="K119" s="27"/>
    </row>
    <row r="120" spans="1:11" ht="14.25">
      <c r="A120" s="207"/>
      <c r="B120" s="281">
        <v>34</v>
      </c>
      <c r="C120" s="210" t="s">
        <v>405</v>
      </c>
      <c r="D120" s="282" t="s">
        <v>387</v>
      </c>
      <c r="E120" s="210">
        <v>1678</v>
      </c>
      <c r="F120" s="210">
        <v>298</v>
      </c>
      <c r="G120" s="210">
        <v>500000</v>
      </c>
      <c r="H120" s="111"/>
      <c r="I120" s="81"/>
      <c r="J120" s="24"/>
      <c r="K120" s="27"/>
    </row>
    <row r="121" spans="1:11" ht="14.25">
      <c r="A121" s="207"/>
      <c r="B121" s="281">
        <v>35</v>
      </c>
      <c r="C121" s="210" t="s">
        <v>406</v>
      </c>
      <c r="D121" s="282" t="s">
        <v>228</v>
      </c>
      <c r="E121" s="210">
        <v>370500</v>
      </c>
      <c r="F121" s="210">
        <v>0.196648</v>
      </c>
      <c r="G121" s="210">
        <v>72858</v>
      </c>
      <c r="H121" s="111"/>
      <c r="I121" s="81"/>
      <c r="J121" s="24"/>
      <c r="K121" s="27"/>
    </row>
    <row r="122" spans="1:11" ht="14.25">
      <c r="A122" s="207"/>
      <c r="B122" s="281">
        <v>36</v>
      </c>
      <c r="C122" s="210" t="s">
        <v>407</v>
      </c>
      <c r="D122" s="282" t="s">
        <v>387</v>
      </c>
      <c r="E122" s="210">
        <v>20</v>
      </c>
      <c r="F122" s="210">
        <v>192.8045</v>
      </c>
      <c r="G122" s="210">
        <v>3856</v>
      </c>
      <c r="H122" s="111"/>
      <c r="I122" s="81"/>
      <c r="J122" s="24"/>
      <c r="K122" s="27"/>
    </row>
    <row r="123" spans="1:11" ht="14.25">
      <c r="A123" s="207"/>
      <c r="B123" s="281">
        <v>37</v>
      </c>
      <c r="C123" s="284" t="s">
        <v>398</v>
      </c>
      <c r="D123" s="282" t="s">
        <v>400</v>
      </c>
      <c r="E123" s="210">
        <v>13</v>
      </c>
      <c r="F123" s="210"/>
      <c r="G123" s="210">
        <v>13596</v>
      </c>
      <c r="H123" s="111"/>
      <c r="I123" s="81"/>
      <c r="J123" s="24"/>
      <c r="K123" s="27"/>
    </row>
    <row r="124" spans="1:11" ht="14.25">
      <c r="A124" s="207"/>
      <c r="B124" s="281">
        <v>38</v>
      </c>
      <c r="C124" s="285" t="s">
        <v>401</v>
      </c>
      <c r="D124" s="282" t="s">
        <v>387</v>
      </c>
      <c r="E124" s="210">
        <v>34</v>
      </c>
      <c r="F124" s="210"/>
      <c r="G124" s="210">
        <v>12175</v>
      </c>
      <c r="H124" s="111"/>
      <c r="I124" s="81"/>
      <c r="J124" s="24"/>
      <c r="K124" s="27"/>
    </row>
    <row r="125" spans="1:11" ht="14.25">
      <c r="A125" s="207"/>
      <c r="B125" s="281">
        <v>39</v>
      </c>
      <c r="C125" s="283" t="s">
        <v>402</v>
      </c>
      <c r="D125" s="289" t="s">
        <v>228</v>
      </c>
      <c r="E125" s="210">
        <v>1</v>
      </c>
      <c r="F125" s="210"/>
      <c r="G125" s="210">
        <v>8257</v>
      </c>
      <c r="H125" s="111"/>
      <c r="I125" s="81"/>
      <c r="J125" s="24"/>
      <c r="K125" s="27"/>
    </row>
    <row r="126" spans="1:11" ht="14.25">
      <c r="A126" s="207"/>
      <c r="B126" s="286"/>
      <c r="C126" s="101" t="s">
        <v>231</v>
      </c>
      <c r="D126" s="286"/>
      <c r="E126" s="287"/>
      <c r="F126" s="287"/>
      <c r="G126" s="288">
        <v>15240587.13492524</v>
      </c>
      <c r="H126" s="111"/>
      <c r="I126" s="81"/>
      <c r="J126" s="24"/>
      <c r="K126" s="27"/>
    </row>
    <row r="127" spans="1:11" ht="14.25">
      <c r="A127" s="207"/>
      <c r="B127" s="84"/>
      <c r="C127" s="109"/>
      <c r="D127" s="198"/>
      <c r="E127" s="82"/>
      <c r="F127" s="198"/>
      <c r="G127" s="118"/>
      <c r="H127" s="111"/>
      <c r="I127" s="81"/>
      <c r="J127" s="24"/>
      <c r="K127" s="27"/>
    </row>
    <row r="128" spans="1:11" ht="14.25">
      <c r="A128" s="199"/>
      <c r="B128" s="227">
        <v>1</v>
      </c>
      <c r="C128" s="162" t="s">
        <v>232</v>
      </c>
      <c r="D128" s="228"/>
      <c r="E128" s="119"/>
      <c r="F128" s="120"/>
      <c r="G128" s="110"/>
      <c r="H128" s="229"/>
      <c r="I128" s="110"/>
      <c r="J128" s="24"/>
      <c r="K128" s="27"/>
    </row>
    <row r="129" spans="1:11" ht="14.25">
      <c r="A129" s="199"/>
      <c r="B129" s="323"/>
      <c r="C129" s="324" t="s">
        <v>233</v>
      </c>
      <c r="D129" s="325" t="s">
        <v>234</v>
      </c>
      <c r="E129" s="325" t="s">
        <v>235</v>
      </c>
      <c r="F129" s="325" t="s">
        <v>236</v>
      </c>
      <c r="G129" s="326" t="s">
        <v>237</v>
      </c>
      <c r="H129" s="327"/>
      <c r="I129" s="110"/>
      <c r="J129" s="24"/>
      <c r="K129" s="27"/>
    </row>
    <row r="130" spans="1:11" ht="14.25">
      <c r="A130" s="199"/>
      <c r="B130" s="328"/>
      <c r="C130" s="345" t="s">
        <v>428</v>
      </c>
      <c r="D130" s="330" t="s">
        <v>432</v>
      </c>
      <c r="E130" s="340">
        <v>5000</v>
      </c>
      <c r="F130" s="346">
        <v>36.67</v>
      </c>
      <c r="G130" s="343">
        <v>183333</v>
      </c>
      <c r="H130" s="329"/>
      <c r="I130" s="110"/>
      <c r="J130" s="24"/>
      <c r="K130" s="27"/>
    </row>
    <row r="131" spans="1:11" ht="14.25">
      <c r="A131" s="199"/>
      <c r="B131" s="328" t="s">
        <v>348</v>
      </c>
      <c r="C131" s="345" t="s">
        <v>429</v>
      </c>
      <c r="D131" s="330" t="s">
        <v>228</v>
      </c>
      <c r="E131" s="340">
        <v>2500</v>
      </c>
      <c r="F131" s="346">
        <v>106.667</v>
      </c>
      <c r="G131" s="343">
        <v>266668</v>
      </c>
      <c r="H131" s="329"/>
      <c r="I131" s="110"/>
      <c r="J131" s="24"/>
      <c r="K131" s="27"/>
    </row>
    <row r="132" spans="1:11" ht="14.25">
      <c r="A132" s="199"/>
      <c r="B132" s="328" t="s">
        <v>349</v>
      </c>
      <c r="C132" s="332" t="s">
        <v>431</v>
      </c>
      <c r="D132" s="330" t="s">
        <v>228</v>
      </c>
      <c r="E132" s="340">
        <v>100</v>
      </c>
      <c r="F132" s="340">
        <v>200</v>
      </c>
      <c r="G132" s="343">
        <v>20000</v>
      </c>
      <c r="H132" s="329"/>
      <c r="I132" s="110"/>
      <c r="J132" s="24"/>
      <c r="K132" s="27"/>
    </row>
    <row r="133" spans="1:11" ht="14.25">
      <c r="A133" s="199"/>
      <c r="B133" s="328" t="s">
        <v>351</v>
      </c>
      <c r="C133" s="332" t="s">
        <v>433</v>
      </c>
      <c r="D133" s="330" t="s">
        <v>228</v>
      </c>
      <c r="E133" s="340">
        <v>339219</v>
      </c>
      <c r="F133" s="347">
        <v>1.52</v>
      </c>
      <c r="G133" s="343">
        <v>515703</v>
      </c>
      <c r="H133" s="331"/>
      <c r="I133" s="110"/>
      <c r="J133" s="24"/>
      <c r="K133" s="27"/>
    </row>
    <row r="134" spans="1:11" ht="14.25">
      <c r="A134" s="199"/>
      <c r="B134" s="328" t="s">
        <v>353</v>
      </c>
      <c r="C134" s="332" t="s">
        <v>434</v>
      </c>
      <c r="D134" s="338" t="s">
        <v>228</v>
      </c>
      <c r="E134" s="339">
        <v>300</v>
      </c>
      <c r="F134" s="339">
        <v>80</v>
      </c>
      <c r="G134" s="341">
        <v>24000</v>
      </c>
      <c r="H134" s="333"/>
      <c r="I134" s="110"/>
      <c r="J134" s="24"/>
      <c r="K134" s="27"/>
    </row>
    <row r="135" spans="1:11" ht="14.25">
      <c r="A135" s="199"/>
      <c r="B135" s="328" t="s">
        <v>354</v>
      </c>
      <c r="C135" s="332" t="s">
        <v>435</v>
      </c>
      <c r="D135" s="348" t="s">
        <v>228</v>
      </c>
      <c r="E135" s="349">
        <v>1500</v>
      </c>
      <c r="F135" s="347">
        <v>300</v>
      </c>
      <c r="G135" s="343">
        <v>450000</v>
      </c>
      <c r="H135" s="333"/>
      <c r="I135" s="110"/>
      <c r="J135" s="24"/>
      <c r="K135" s="27"/>
    </row>
    <row r="136" spans="1:11" ht="14.25">
      <c r="A136" s="199"/>
      <c r="B136" s="328" t="s">
        <v>355</v>
      </c>
      <c r="C136" s="334" t="s">
        <v>435</v>
      </c>
      <c r="D136" s="338" t="s">
        <v>228</v>
      </c>
      <c r="E136" s="339">
        <v>1500</v>
      </c>
      <c r="F136" s="339">
        <v>300</v>
      </c>
      <c r="G136" s="341">
        <v>450000</v>
      </c>
      <c r="H136" s="333"/>
      <c r="I136" s="110"/>
      <c r="J136" s="24"/>
      <c r="K136" s="27"/>
    </row>
    <row r="137" spans="1:11" ht="14.25">
      <c r="A137" s="199"/>
      <c r="B137" s="328" t="s">
        <v>356</v>
      </c>
      <c r="C137" s="334" t="s">
        <v>430</v>
      </c>
      <c r="D137" s="338" t="s">
        <v>228</v>
      </c>
      <c r="E137" s="339">
        <v>500</v>
      </c>
      <c r="F137" s="339">
        <v>60</v>
      </c>
      <c r="G137" s="341">
        <v>30000</v>
      </c>
      <c r="H137" s="333"/>
      <c r="I137" s="110"/>
      <c r="J137" s="24"/>
      <c r="K137" s="27"/>
    </row>
    <row r="138" spans="1:11" ht="14.25">
      <c r="A138" s="199"/>
      <c r="B138" s="328" t="s">
        <v>357</v>
      </c>
      <c r="C138" s="334" t="s">
        <v>436</v>
      </c>
      <c r="D138" s="338" t="s">
        <v>228</v>
      </c>
      <c r="E138" s="339">
        <v>1200</v>
      </c>
      <c r="F138" s="339">
        <v>450</v>
      </c>
      <c r="G138" s="342">
        <v>540000</v>
      </c>
      <c r="H138" s="333"/>
      <c r="I138" s="110"/>
      <c r="J138" s="24"/>
      <c r="K138" s="27"/>
    </row>
    <row r="139" spans="1:11" ht="14.25">
      <c r="A139" s="199"/>
      <c r="B139" s="335"/>
      <c r="C139" s="334" t="s">
        <v>437</v>
      </c>
      <c r="D139" s="338" t="s">
        <v>228</v>
      </c>
      <c r="E139" s="339">
        <v>10000</v>
      </c>
      <c r="F139" s="339">
        <v>45</v>
      </c>
      <c r="G139" s="342">
        <v>450000</v>
      </c>
      <c r="H139" s="333"/>
      <c r="I139" s="110"/>
      <c r="J139" s="24"/>
      <c r="K139" s="27"/>
    </row>
    <row r="140" spans="1:11" ht="14.25">
      <c r="A140" s="199"/>
      <c r="B140" s="335"/>
      <c r="C140" s="334" t="s">
        <v>428</v>
      </c>
      <c r="D140" s="338" t="s">
        <v>228</v>
      </c>
      <c r="E140" s="339">
        <v>10000</v>
      </c>
      <c r="F140" s="339">
        <v>71</v>
      </c>
      <c r="G140" s="342">
        <v>710000</v>
      </c>
      <c r="H140" s="333"/>
      <c r="I140" s="110"/>
      <c r="J140" s="24"/>
      <c r="K140" s="27"/>
    </row>
    <row r="141" spans="1:11" ht="14.25">
      <c r="A141" s="199"/>
      <c r="B141" s="335"/>
      <c r="C141" s="334" t="s">
        <v>438</v>
      </c>
      <c r="D141" s="338" t="s">
        <v>228</v>
      </c>
      <c r="E141" s="339">
        <v>100</v>
      </c>
      <c r="F141" s="339">
        <v>340</v>
      </c>
      <c r="G141" s="342">
        <v>34000</v>
      </c>
      <c r="H141" s="333"/>
      <c r="I141" s="110"/>
      <c r="J141" s="24"/>
      <c r="K141" s="27"/>
    </row>
    <row r="142" spans="1:11" ht="14.25">
      <c r="A142" s="199"/>
      <c r="B142" s="335"/>
      <c r="C142" s="334" t="s">
        <v>439</v>
      </c>
      <c r="D142" s="338" t="s">
        <v>228</v>
      </c>
      <c r="E142" s="339">
        <v>2000</v>
      </c>
      <c r="F142" s="339">
        <v>16.5</v>
      </c>
      <c r="G142" s="342">
        <v>33000</v>
      </c>
      <c r="H142" s="333"/>
      <c r="I142" s="110"/>
      <c r="J142" s="24"/>
      <c r="K142" s="27"/>
    </row>
    <row r="143" spans="1:11" ht="14.25">
      <c r="A143" s="199"/>
      <c r="B143" s="335"/>
      <c r="C143" s="334" t="s">
        <v>440</v>
      </c>
      <c r="D143" s="338" t="s">
        <v>228</v>
      </c>
      <c r="E143" s="339">
        <v>2300</v>
      </c>
      <c r="F143" s="339">
        <v>5.04</v>
      </c>
      <c r="G143" s="342">
        <v>11582</v>
      </c>
      <c r="H143" s="333"/>
      <c r="I143" s="110"/>
      <c r="J143" s="24"/>
      <c r="K143" s="27"/>
    </row>
    <row r="144" spans="1:11" ht="14.25">
      <c r="A144" s="199"/>
      <c r="B144" s="335"/>
      <c r="C144" s="334" t="s">
        <v>439</v>
      </c>
      <c r="D144" s="338" t="s">
        <v>228</v>
      </c>
      <c r="E144" s="339">
        <v>3000</v>
      </c>
      <c r="F144" s="339">
        <v>16.5</v>
      </c>
      <c r="G144" s="342">
        <v>49500</v>
      </c>
      <c r="H144" s="333"/>
      <c r="I144" s="110"/>
      <c r="J144" s="24"/>
      <c r="K144" s="27"/>
    </row>
    <row r="145" spans="1:11" ht="14.25">
      <c r="A145" s="199"/>
      <c r="B145" s="335"/>
      <c r="C145" s="334" t="s">
        <v>441</v>
      </c>
      <c r="D145" s="338" t="s">
        <v>228</v>
      </c>
      <c r="E145" s="339">
        <v>1004</v>
      </c>
      <c r="F145" s="339">
        <v>109</v>
      </c>
      <c r="G145" s="342">
        <v>109436</v>
      </c>
      <c r="H145" s="333"/>
      <c r="I145" s="110"/>
      <c r="J145" s="24"/>
      <c r="K145" s="27"/>
    </row>
    <row r="146" spans="1:11" ht="14.25">
      <c r="A146" s="199"/>
      <c r="B146" s="335"/>
      <c r="C146" s="334" t="s">
        <v>442</v>
      </c>
      <c r="D146" s="338" t="s">
        <v>228</v>
      </c>
      <c r="E146" s="339">
        <v>16000</v>
      </c>
      <c r="F146" s="339">
        <v>12.5</v>
      </c>
      <c r="G146" s="342">
        <v>2000000</v>
      </c>
      <c r="H146" s="333"/>
      <c r="I146" s="110"/>
      <c r="J146" s="24"/>
      <c r="K146" s="27"/>
    </row>
    <row r="147" spans="1:11" ht="14.25">
      <c r="A147" s="199"/>
      <c r="B147" s="328"/>
      <c r="C147" s="337" t="s">
        <v>442</v>
      </c>
      <c r="D147" s="338" t="s">
        <v>228</v>
      </c>
      <c r="E147" s="339">
        <v>80000</v>
      </c>
      <c r="F147" s="339">
        <v>12.5</v>
      </c>
      <c r="G147" s="339">
        <v>1000000</v>
      </c>
      <c r="H147" s="333"/>
      <c r="I147" s="110"/>
      <c r="J147" s="24"/>
      <c r="K147" s="27"/>
    </row>
    <row r="148" spans="1:11" ht="14.25">
      <c r="A148" s="199"/>
      <c r="B148" s="328"/>
      <c r="C148" s="337" t="s">
        <v>443</v>
      </c>
      <c r="D148" s="338"/>
      <c r="E148" s="339"/>
      <c r="F148" s="339"/>
      <c r="G148" s="344">
        <f>SUM(G130:G147)</f>
        <v>6877222</v>
      </c>
      <c r="H148" s="336"/>
      <c r="I148" s="110"/>
      <c r="J148" s="24"/>
      <c r="K148" s="27"/>
    </row>
    <row r="149" spans="1:11" ht="14.25">
      <c r="A149" s="199"/>
      <c r="B149" s="231"/>
      <c r="C149" s="232"/>
      <c r="D149" s="233"/>
      <c r="E149" s="232"/>
      <c r="F149" s="232"/>
      <c r="G149" s="234"/>
      <c r="H149" s="232"/>
      <c r="I149" s="110"/>
      <c r="J149" s="24"/>
      <c r="K149" s="27"/>
    </row>
    <row r="150" spans="1:11" ht="14.25">
      <c r="A150" s="179"/>
      <c r="B150" s="88"/>
      <c r="C150" s="95" t="s">
        <v>238</v>
      </c>
      <c r="D150" s="226"/>
      <c r="E150" s="224"/>
      <c r="F150" s="224"/>
      <c r="G150" s="205" t="s">
        <v>216</v>
      </c>
      <c r="H150" s="179"/>
      <c r="I150" s="229"/>
      <c r="J150" s="24"/>
      <c r="K150" s="27"/>
    </row>
    <row r="151" spans="1:11" ht="14.25">
      <c r="A151" s="179"/>
      <c r="B151" s="121" t="s">
        <v>203</v>
      </c>
      <c r="C151" s="122"/>
      <c r="D151" s="235"/>
      <c r="E151" s="236"/>
      <c r="F151" s="236"/>
      <c r="G151" s="202"/>
      <c r="H151" s="179"/>
      <c r="I151" s="229"/>
      <c r="J151" s="24"/>
      <c r="K151" s="27"/>
    </row>
    <row r="152" spans="1:11" ht="14.25">
      <c r="A152" s="179"/>
      <c r="B152" s="94"/>
      <c r="C152" s="123" t="s">
        <v>239</v>
      </c>
      <c r="D152" s="91"/>
      <c r="E152" s="138"/>
      <c r="F152" s="138"/>
      <c r="G152" s="202" t="s">
        <v>216</v>
      </c>
      <c r="H152" s="179"/>
      <c r="I152" s="124"/>
      <c r="J152" s="24"/>
      <c r="K152" s="27"/>
    </row>
    <row r="153" spans="1:11" ht="14.25">
      <c r="A153" s="179"/>
      <c r="B153" s="125">
        <v>5</v>
      </c>
      <c r="C153" s="138"/>
      <c r="D153" s="139"/>
      <c r="E153" s="138"/>
      <c r="F153" s="138"/>
      <c r="G153" s="202"/>
      <c r="H153" s="179"/>
      <c r="I153" s="124"/>
      <c r="J153" s="24"/>
      <c r="K153" s="27"/>
    </row>
    <row r="154" spans="1:11" ht="14.25">
      <c r="A154" s="179"/>
      <c r="B154" s="138"/>
      <c r="C154" s="123" t="s">
        <v>240</v>
      </c>
      <c r="D154" s="91"/>
      <c r="E154" s="138"/>
      <c r="F154" s="138"/>
      <c r="G154" s="202" t="s">
        <v>216</v>
      </c>
      <c r="H154" s="179"/>
      <c r="I154" s="124"/>
      <c r="J154" s="24"/>
      <c r="K154" s="27"/>
    </row>
    <row r="155" spans="1:11" ht="14.25">
      <c r="A155" s="179"/>
      <c r="B155" s="125">
        <v>6</v>
      </c>
      <c r="C155" s="138"/>
      <c r="D155" s="139"/>
      <c r="E155" s="138"/>
      <c r="F155" s="138"/>
      <c r="G155" s="202"/>
      <c r="H155" s="179"/>
      <c r="I155" s="124"/>
      <c r="J155" s="24"/>
      <c r="K155" s="27"/>
    </row>
    <row r="156" spans="1:11" ht="14.25">
      <c r="A156" s="179"/>
      <c r="B156" s="138"/>
      <c r="C156" s="123" t="s">
        <v>241</v>
      </c>
      <c r="D156" s="91"/>
      <c r="E156" s="138"/>
      <c r="F156" s="138"/>
      <c r="G156" s="202" t="s">
        <v>216</v>
      </c>
      <c r="H156" s="179"/>
      <c r="I156" s="124"/>
      <c r="J156" s="24"/>
      <c r="K156" s="27"/>
    </row>
    <row r="157" spans="1:11" ht="14.25">
      <c r="A157" s="179"/>
      <c r="B157" s="125">
        <v>7</v>
      </c>
      <c r="C157" s="138"/>
      <c r="D157" s="139"/>
      <c r="E157" s="138"/>
      <c r="F157" s="202"/>
      <c r="G157" s="202"/>
      <c r="H157" s="179"/>
      <c r="I157" s="124"/>
      <c r="J157" s="24"/>
      <c r="K157" s="27"/>
    </row>
    <row r="158" spans="1:11" ht="14.25">
      <c r="A158" s="179"/>
      <c r="B158" s="138"/>
      <c r="C158" s="121" t="s">
        <v>242</v>
      </c>
      <c r="D158" s="139"/>
      <c r="E158" s="138"/>
      <c r="F158" s="126"/>
      <c r="G158" s="202"/>
      <c r="H158" s="179"/>
      <c r="I158" s="124"/>
      <c r="J158" s="24"/>
      <c r="K158" s="27"/>
    </row>
    <row r="159" spans="1:11" ht="14.25">
      <c r="A159" s="179"/>
      <c r="B159" s="138"/>
      <c r="C159" s="101" t="s">
        <v>13</v>
      </c>
      <c r="D159" s="139"/>
      <c r="E159" s="138"/>
      <c r="F159" s="194">
        <v>13572110</v>
      </c>
      <c r="G159" s="92" t="s">
        <v>189</v>
      </c>
      <c r="H159" s="179"/>
      <c r="I159" s="232"/>
      <c r="J159" s="24"/>
      <c r="K159" s="27"/>
    </row>
    <row r="160" spans="1:11" ht="14.25">
      <c r="A160" s="179"/>
      <c r="B160" s="101" t="s">
        <v>111</v>
      </c>
      <c r="C160" s="224"/>
      <c r="D160" s="226"/>
      <c r="E160" s="138"/>
      <c r="F160" s="202"/>
      <c r="G160" s="202"/>
      <c r="H160" s="179"/>
      <c r="I160" s="232"/>
      <c r="J160" s="24"/>
      <c r="K160" s="27"/>
    </row>
    <row r="161" spans="1:11" ht="14.25">
      <c r="A161" s="179"/>
      <c r="B161" s="251"/>
      <c r="C161" s="251"/>
      <c r="D161" s="252" t="s">
        <v>243</v>
      </c>
      <c r="E161" s="251"/>
      <c r="F161" s="251"/>
      <c r="G161" s="251"/>
      <c r="H161" s="199"/>
      <c r="I161" s="237"/>
      <c r="J161" s="24"/>
      <c r="K161" s="27"/>
    </row>
    <row r="162" spans="1:11" ht="14.25">
      <c r="A162" s="179"/>
      <c r="B162" s="127" t="s">
        <v>311</v>
      </c>
      <c r="C162" s="127"/>
      <c r="D162" s="127"/>
      <c r="E162" s="127" t="s">
        <v>244</v>
      </c>
      <c r="F162" s="127"/>
      <c r="G162" s="127"/>
      <c r="H162" s="179"/>
      <c r="I162" s="237"/>
      <c r="J162" s="24"/>
      <c r="K162" s="27"/>
    </row>
    <row r="163" spans="1:11" ht="14.25">
      <c r="A163" s="179"/>
      <c r="B163" s="128" t="s">
        <v>350</v>
      </c>
      <c r="C163" s="129" t="s">
        <v>245</v>
      </c>
      <c r="D163" s="128" t="s">
        <v>246</v>
      </c>
      <c r="E163" s="127" t="s">
        <v>247</v>
      </c>
      <c r="F163" s="128" t="s">
        <v>248</v>
      </c>
      <c r="G163" s="128" t="s">
        <v>246</v>
      </c>
      <c r="H163" s="179"/>
      <c r="I163" s="237"/>
      <c r="J163" s="24"/>
      <c r="K163" s="27"/>
    </row>
    <row r="164" spans="1:11" ht="14.25">
      <c r="A164" s="179"/>
      <c r="B164" s="253">
        <v>1</v>
      </c>
      <c r="C164" s="253" t="s">
        <v>316</v>
      </c>
      <c r="D164" s="254">
        <v>8089735</v>
      </c>
      <c r="E164" s="254">
        <v>5</v>
      </c>
      <c r="F164" s="254">
        <v>393381</v>
      </c>
      <c r="G164" s="254">
        <f>D164-F164</f>
        <v>7696354</v>
      </c>
      <c r="H164" s="180"/>
      <c r="I164" s="237"/>
      <c r="J164" s="24"/>
      <c r="K164" s="27"/>
    </row>
    <row r="165" spans="1:11" ht="14.25">
      <c r="A165" s="179"/>
      <c r="B165" s="255">
        <v>2</v>
      </c>
      <c r="C165" s="253" t="s">
        <v>317</v>
      </c>
      <c r="D165" s="254">
        <v>405465</v>
      </c>
      <c r="E165" s="254">
        <v>2</v>
      </c>
      <c r="F165" s="254">
        <v>17840</v>
      </c>
      <c r="G165" s="254">
        <f aca="true" t="shared" si="0" ref="G165:G173">D165-F165</f>
        <v>387625</v>
      </c>
      <c r="H165" s="180"/>
      <c r="I165" s="237"/>
      <c r="J165" s="24"/>
      <c r="K165" s="27"/>
    </row>
    <row r="166" spans="1:11" ht="14.25">
      <c r="A166" s="179"/>
      <c r="B166" s="253">
        <v>3</v>
      </c>
      <c r="C166" s="253" t="s">
        <v>318</v>
      </c>
      <c r="D166" s="254">
        <v>47317</v>
      </c>
      <c r="E166" s="254">
        <v>5</v>
      </c>
      <c r="F166" s="254">
        <v>2366</v>
      </c>
      <c r="G166" s="254">
        <f t="shared" si="0"/>
        <v>44951</v>
      </c>
      <c r="H166" s="180"/>
      <c r="I166" s="237"/>
      <c r="J166" s="24"/>
      <c r="K166" s="27"/>
    </row>
    <row r="167" spans="1:11" ht="14.25">
      <c r="A167" s="179"/>
      <c r="B167" s="255">
        <v>4</v>
      </c>
      <c r="C167" s="256" t="s">
        <v>319</v>
      </c>
      <c r="D167" s="254">
        <v>2332556</v>
      </c>
      <c r="E167" s="254">
        <v>5</v>
      </c>
      <c r="F167" s="254">
        <v>116629</v>
      </c>
      <c r="G167" s="254">
        <f t="shared" si="0"/>
        <v>2215927</v>
      </c>
      <c r="H167" s="180"/>
      <c r="I167" s="237"/>
      <c r="J167" s="24"/>
      <c r="K167" s="27"/>
    </row>
    <row r="168" spans="1:11" ht="14.25">
      <c r="A168" s="179"/>
      <c r="B168" s="253">
        <v>5</v>
      </c>
      <c r="C168" s="257" t="s">
        <v>320</v>
      </c>
      <c r="D168" s="254">
        <v>595338</v>
      </c>
      <c r="E168" s="254">
        <v>5</v>
      </c>
      <c r="F168" s="254">
        <v>29767</v>
      </c>
      <c r="G168" s="254">
        <f t="shared" si="0"/>
        <v>565571</v>
      </c>
      <c r="H168" s="180"/>
      <c r="I168" s="237"/>
      <c r="J168" s="24"/>
      <c r="K168" s="27"/>
    </row>
    <row r="169" spans="1:11" ht="14.25">
      <c r="A169" s="179"/>
      <c r="B169" s="255">
        <v>6</v>
      </c>
      <c r="C169" s="255" t="s">
        <v>321</v>
      </c>
      <c r="D169" s="254">
        <v>1038495</v>
      </c>
      <c r="E169" s="254">
        <v>5</v>
      </c>
      <c r="F169" s="254">
        <v>51925</v>
      </c>
      <c r="G169" s="254">
        <f t="shared" si="0"/>
        <v>986570</v>
      </c>
      <c r="H169" s="180"/>
      <c r="I169" s="237"/>
      <c r="J169" s="24"/>
      <c r="K169" s="27"/>
    </row>
    <row r="170" spans="1:11" ht="14.25">
      <c r="A170" s="179"/>
      <c r="B170" s="253">
        <v>7</v>
      </c>
      <c r="C170" s="255" t="s">
        <v>322</v>
      </c>
      <c r="D170" s="254">
        <v>1158323</v>
      </c>
      <c r="E170" s="254">
        <v>5</v>
      </c>
      <c r="F170" s="254">
        <v>57916</v>
      </c>
      <c r="G170" s="254">
        <f t="shared" si="0"/>
        <v>1100407</v>
      </c>
      <c r="H170" s="180"/>
      <c r="I170" s="237"/>
      <c r="J170" s="24"/>
      <c r="K170" s="27"/>
    </row>
    <row r="171" spans="1:11" ht="14.25">
      <c r="A171" s="179"/>
      <c r="B171" s="255">
        <v>8</v>
      </c>
      <c r="C171" s="255" t="s">
        <v>323</v>
      </c>
      <c r="D171" s="254">
        <v>112673</v>
      </c>
      <c r="E171" s="254">
        <v>5</v>
      </c>
      <c r="F171" s="254">
        <v>5634</v>
      </c>
      <c r="G171" s="254">
        <f t="shared" si="0"/>
        <v>107039</v>
      </c>
      <c r="H171" s="180"/>
      <c r="I171" s="237"/>
      <c r="J171" s="24"/>
      <c r="K171" s="27"/>
    </row>
    <row r="172" spans="1:11" ht="14.25">
      <c r="A172" s="179"/>
      <c r="B172" s="255">
        <v>9</v>
      </c>
      <c r="C172" s="255" t="s">
        <v>324</v>
      </c>
      <c r="D172" s="254">
        <v>89320</v>
      </c>
      <c r="E172" s="254">
        <v>5</v>
      </c>
      <c r="F172" s="254">
        <v>4466</v>
      </c>
      <c r="G172" s="254">
        <f t="shared" si="0"/>
        <v>84854</v>
      </c>
      <c r="H172" s="180"/>
      <c r="I172" s="229"/>
      <c r="J172" s="24"/>
      <c r="K172" s="27"/>
    </row>
    <row r="173" spans="1:11" ht="14.25">
      <c r="A173" s="179"/>
      <c r="B173" s="255">
        <v>10</v>
      </c>
      <c r="C173" s="255" t="s">
        <v>408</v>
      </c>
      <c r="D173" s="254">
        <v>387331</v>
      </c>
      <c r="E173" s="254">
        <v>5</v>
      </c>
      <c r="F173" s="254">
        <v>4519</v>
      </c>
      <c r="G173" s="254">
        <f t="shared" si="0"/>
        <v>382812</v>
      </c>
      <c r="H173" s="180"/>
      <c r="I173" s="229"/>
      <c r="J173" s="24"/>
      <c r="K173" s="27"/>
    </row>
    <row r="174" spans="1:11" ht="14.25">
      <c r="A174" s="179"/>
      <c r="B174" s="258"/>
      <c r="C174" s="258" t="s">
        <v>325</v>
      </c>
      <c r="D174" s="254">
        <f>SUM(D164:D173)</f>
        <v>14256553</v>
      </c>
      <c r="E174" s="254"/>
      <c r="F174" s="254">
        <f>SUM(F164:F173)</f>
        <v>684443</v>
      </c>
      <c r="G174" s="254">
        <f>SUM(G164:G173)</f>
        <v>13572110</v>
      </c>
      <c r="H174" s="180"/>
      <c r="I174" s="229"/>
      <c r="J174" s="24"/>
      <c r="K174" s="27"/>
    </row>
    <row r="175" spans="1:11" ht="14.25">
      <c r="A175" s="179"/>
      <c r="B175" s="152"/>
      <c r="C175" s="152"/>
      <c r="D175" s="139"/>
      <c r="E175" s="138"/>
      <c r="F175" s="180"/>
      <c r="G175" s="180"/>
      <c r="H175" s="132"/>
      <c r="I175" s="229"/>
      <c r="J175" s="24"/>
      <c r="K175" s="27"/>
    </row>
    <row r="176" spans="1:11" ht="14.25">
      <c r="A176" s="179"/>
      <c r="B176" s="101"/>
      <c r="C176" s="101"/>
      <c r="D176" s="139"/>
      <c r="E176" s="138"/>
      <c r="F176" s="138" t="s">
        <v>189</v>
      </c>
      <c r="G176" s="238" t="s">
        <v>216</v>
      </c>
      <c r="H176" s="132"/>
      <c r="I176" s="229"/>
      <c r="J176" s="24"/>
      <c r="K176" s="27"/>
    </row>
    <row r="177" spans="1:11" ht="14.25">
      <c r="A177" s="179"/>
      <c r="B177" s="101">
        <v>3</v>
      </c>
      <c r="C177" s="101" t="s">
        <v>249</v>
      </c>
      <c r="D177" s="99"/>
      <c r="E177" s="88"/>
      <c r="F177" s="102"/>
      <c r="G177" s="133" t="s">
        <v>174</v>
      </c>
      <c r="H177" s="132"/>
      <c r="I177" s="229"/>
      <c r="J177" s="24"/>
      <c r="K177" s="27"/>
    </row>
    <row r="178" spans="1:11" ht="14.25">
      <c r="A178" s="179"/>
      <c r="B178" s="101"/>
      <c r="C178" s="101"/>
      <c r="D178" s="99"/>
      <c r="E178" s="88"/>
      <c r="F178" s="88"/>
      <c r="G178" s="133"/>
      <c r="H178" s="132"/>
      <c r="I178" s="229"/>
      <c r="J178" s="24"/>
      <c r="K178" s="27"/>
    </row>
    <row r="179" spans="1:11" ht="14.25">
      <c r="A179" s="179"/>
      <c r="B179" s="101">
        <v>4</v>
      </c>
      <c r="C179" s="101" t="s">
        <v>250</v>
      </c>
      <c r="D179" s="99"/>
      <c r="E179" s="88"/>
      <c r="F179" s="88"/>
      <c r="G179" s="133" t="s">
        <v>216</v>
      </c>
      <c r="H179" s="132"/>
      <c r="I179" s="229"/>
      <c r="J179" s="24"/>
      <c r="K179" s="27"/>
    </row>
    <row r="180" spans="1:11" ht="14.25">
      <c r="A180" s="179"/>
      <c r="B180" s="101"/>
      <c r="C180" s="101"/>
      <c r="D180" s="99"/>
      <c r="E180" s="88"/>
      <c r="F180" s="88"/>
      <c r="G180" s="133"/>
      <c r="H180" s="132"/>
      <c r="I180" s="229"/>
      <c r="J180" s="24"/>
      <c r="K180" s="27"/>
    </row>
    <row r="181" spans="1:11" ht="14.25">
      <c r="A181" s="179"/>
      <c r="B181" s="101">
        <v>5</v>
      </c>
      <c r="C181" s="101" t="s">
        <v>251</v>
      </c>
      <c r="D181" s="99"/>
      <c r="E181" s="88"/>
      <c r="F181" s="88"/>
      <c r="G181" s="133" t="s">
        <v>216</v>
      </c>
      <c r="H181" s="132"/>
      <c r="I181" s="229"/>
      <c r="J181" s="24"/>
      <c r="K181" s="27"/>
    </row>
    <row r="182" spans="1:11" ht="14.25">
      <c r="A182" s="179"/>
      <c r="B182" s="101"/>
      <c r="C182" s="101"/>
      <c r="D182" s="99"/>
      <c r="E182" s="88"/>
      <c r="F182" s="88"/>
      <c r="G182" s="134"/>
      <c r="H182" s="132"/>
      <c r="I182" s="229"/>
      <c r="J182" s="24"/>
      <c r="K182" s="27"/>
    </row>
    <row r="183" spans="1:11" ht="14.25">
      <c r="A183" s="179"/>
      <c r="B183" s="101"/>
      <c r="C183" s="135" t="s">
        <v>252</v>
      </c>
      <c r="D183" s="104"/>
      <c r="E183" s="136"/>
      <c r="F183" s="136"/>
      <c r="G183" s="134"/>
      <c r="H183" s="132"/>
      <c r="I183" s="229"/>
      <c r="J183" s="26"/>
      <c r="K183" s="27"/>
    </row>
    <row r="184" spans="1:11" ht="14.25">
      <c r="A184" s="179"/>
      <c r="B184" s="137" t="s">
        <v>3</v>
      </c>
      <c r="C184" s="135"/>
      <c r="D184" s="104"/>
      <c r="E184" s="136"/>
      <c r="F184" s="136"/>
      <c r="G184" s="134"/>
      <c r="H184" s="132"/>
      <c r="I184" s="229"/>
      <c r="J184" s="24"/>
      <c r="K184" s="27"/>
    </row>
    <row r="185" spans="1:11" ht="14.25">
      <c r="A185" s="179"/>
      <c r="B185" s="137"/>
      <c r="C185" s="123" t="s">
        <v>253</v>
      </c>
      <c r="D185" s="91"/>
      <c r="E185" s="101"/>
      <c r="F185" s="101"/>
      <c r="G185" s="133" t="s">
        <v>216</v>
      </c>
      <c r="H185" s="132"/>
      <c r="I185" s="229"/>
      <c r="J185" s="24"/>
      <c r="K185" s="27"/>
    </row>
    <row r="186" spans="1:11" ht="14.25">
      <c r="A186" s="179"/>
      <c r="B186" s="125">
        <v>1</v>
      </c>
      <c r="C186" s="123"/>
      <c r="D186" s="91"/>
      <c r="E186" s="101"/>
      <c r="F186" s="101"/>
      <c r="G186" s="133"/>
      <c r="H186" s="132"/>
      <c r="I186" s="199"/>
      <c r="J186" s="24"/>
      <c r="K186" s="27"/>
    </row>
    <row r="187" spans="1:11" ht="14.25">
      <c r="A187" s="179"/>
      <c r="B187" s="125"/>
      <c r="C187" s="123" t="s">
        <v>254</v>
      </c>
      <c r="D187" s="91"/>
      <c r="E187" s="88"/>
      <c r="F187" s="88"/>
      <c r="G187" s="133" t="s">
        <v>216</v>
      </c>
      <c r="H187" s="230"/>
      <c r="I187" s="199"/>
      <c r="J187" s="24"/>
      <c r="K187" s="27"/>
    </row>
    <row r="188" spans="1:11" ht="14.25">
      <c r="A188" s="179"/>
      <c r="B188" s="125">
        <v>2</v>
      </c>
      <c r="C188" s="123"/>
      <c r="D188" s="91"/>
      <c r="E188" s="88"/>
      <c r="F188" s="88"/>
      <c r="G188" s="133"/>
      <c r="H188" s="230"/>
      <c r="I188" s="199"/>
      <c r="J188" s="24"/>
      <c r="K188" s="27"/>
    </row>
    <row r="189" spans="1:11" ht="14.25">
      <c r="A189" s="179"/>
      <c r="B189" s="125"/>
      <c r="C189" s="95" t="s">
        <v>255</v>
      </c>
      <c r="D189" s="99"/>
      <c r="E189" s="88"/>
      <c r="F189" s="291">
        <v>-5224820.39</v>
      </c>
      <c r="G189" s="133" t="s">
        <v>174</v>
      </c>
      <c r="H189" s="230"/>
      <c r="I189" s="199"/>
      <c r="J189" s="24"/>
      <c r="K189" s="27"/>
    </row>
    <row r="190" spans="1:11" ht="14.25">
      <c r="A190" s="179"/>
      <c r="B190" s="94" t="s">
        <v>203</v>
      </c>
      <c r="C190" s="95"/>
      <c r="D190" s="99"/>
      <c r="E190" s="88"/>
      <c r="F190" s="88"/>
      <c r="G190" s="133"/>
      <c r="H190" s="230"/>
      <c r="I190" s="199"/>
      <c r="J190" s="24"/>
      <c r="K190" s="27"/>
    </row>
    <row r="191" spans="1:11" ht="14.25">
      <c r="A191" s="179"/>
      <c r="B191" s="94"/>
      <c r="C191" s="95" t="s">
        <v>256</v>
      </c>
      <c r="D191" s="99"/>
      <c r="E191" s="88"/>
      <c r="F191" s="88">
        <v>0</v>
      </c>
      <c r="G191" s="133" t="s">
        <v>216</v>
      </c>
      <c r="H191" s="230"/>
      <c r="I191" s="199"/>
      <c r="J191" s="24"/>
      <c r="K191" s="27"/>
    </row>
    <row r="192" spans="1:11" ht="14.25">
      <c r="A192" s="179"/>
      <c r="B192" s="94" t="s">
        <v>203</v>
      </c>
      <c r="C192" s="95"/>
      <c r="D192" s="99"/>
      <c r="E192" s="88"/>
      <c r="F192" s="88"/>
      <c r="G192" s="133"/>
      <c r="H192" s="230"/>
      <c r="I192" s="199"/>
      <c r="J192" s="24"/>
      <c r="K192" s="27"/>
    </row>
    <row r="193" spans="1:11" ht="14.25">
      <c r="A193" s="179"/>
      <c r="B193" s="94"/>
      <c r="C193" s="123" t="s">
        <v>257</v>
      </c>
      <c r="D193" s="91"/>
      <c r="E193" s="88"/>
      <c r="F193" s="88">
        <v>0</v>
      </c>
      <c r="G193" s="133" t="s">
        <v>216</v>
      </c>
      <c r="H193" s="230"/>
      <c r="I193" s="199"/>
      <c r="J193" s="24"/>
      <c r="K193" s="27"/>
    </row>
    <row r="194" spans="1:11" ht="14.25">
      <c r="A194" s="179"/>
      <c r="B194" s="125">
        <v>3</v>
      </c>
      <c r="C194" s="123"/>
      <c r="D194" s="91"/>
      <c r="E194" s="88"/>
      <c r="F194" s="87"/>
      <c r="G194" s="133"/>
      <c r="H194" s="230"/>
      <c r="I194" s="199"/>
      <c r="J194" s="24"/>
      <c r="K194" s="27"/>
    </row>
    <row r="195" spans="1:11" ht="14.25">
      <c r="A195" s="179"/>
      <c r="B195" s="125"/>
      <c r="C195" s="95" t="s">
        <v>258</v>
      </c>
      <c r="D195" s="99"/>
      <c r="E195" s="88" t="s">
        <v>0</v>
      </c>
      <c r="F195" s="87"/>
      <c r="G195" s="133"/>
      <c r="H195" s="230"/>
      <c r="I195" s="199"/>
      <c r="J195" s="24"/>
      <c r="K195" s="27"/>
    </row>
    <row r="196" spans="1:11" ht="14.25">
      <c r="A196" s="179"/>
      <c r="B196" s="94" t="s">
        <v>203</v>
      </c>
      <c r="C196" s="239" t="s">
        <v>188</v>
      </c>
      <c r="D196" s="239"/>
      <c r="E196" s="163">
        <v>452</v>
      </c>
      <c r="F196" s="292">
        <v>141434526</v>
      </c>
      <c r="G196" s="240" t="s">
        <v>189</v>
      </c>
      <c r="H196" s="230"/>
      <c r="I196" s="199"/>
      <c r="J196" s="24"/>
      <c r="K196" s="27"/>
    </row>
    <row r="197" spans="1:11" ht="14.25">
      <c r="A197" s="179"/>
      <c r="B197" s="94"/>
      <c r="C197" s="239" t="s">
        <v>190</v>
      </c>
      <c r="D197" s="239"/>
      <c r="E197" s="88"/>
      <c r="F197" s="260"/>
      <c r="G197" s="241"/>
      <c r="H197" s="230"/>
      <c r="I197" s="199"/>
      <c r="J197" s="24"/>
      <c r="K197" s="27"/>
    </row>
    <row r="198" spans="1:11" ht="14.25">
      <c r="A198" s="179"/>
      <c r="B198" s="94"/>
      <c r="C198" s="138" t="s">
        <v>191</v>
      </c>
      <c r="D198" s="139"/>
      <c r="E198" s="88">
        <v>21</v>
      </c>
      <c r="F198" s="260">
        <v>12169647</v>
      </c>
      <c r="G198" s="241" t="s">
        <v>189</v>
      </c>
      <c r="H198" s="230"/>
      <c r="I198" s="199"/>
      <c r="J198" s="24"/>
      <c r="K198" s="27"/>
    </row>
    <row r="199" spans="1:11" ht="14.25">
      <c r="A199" s="179"/>
      <c r="B199" s="94"/>
      <c r="C199" s="138" t="s">
        <v>192</v>
      </c>
      <c r="D199" s="139"/>
      <c r="E199" s="88">
        <v>18</v>
      </c>
      <c r="F199" s="260">
        <v>10431126</v>
      </c>
      <c r="G199" s="241" t="s">
        <v>189</v>
      </c>
      <c r="H199" s="230"/>
      <c r="I199" s="180"/>
      <c r="J199" s="24"/>
      <c r="K199" s="27"/>
    </row>
    <row r="200" spans="1:11" ht="14.25">
      <c r="A200" s="179"/>
      <c r="B200" s="94"/>
      <c r="C200" s="138" t="s">
        <v>193</v>
      </c>
      <c r="D200" s="139"/>
      <c r="E200" s="88">
        <v>14</v>
      </c>
      <c r="F200" s="260">
        <v>8113098</v>
      </c>
      <c r="G200" s="241" t="s">
        <v>189</v>
      </c>
      <c r="H200" s="230"/>
      <c r="I200" s="199"/>
      <c r="J200" s="24"/>
      <c r="K200" s="27"/>
    </row>
    <row r="201" spans="1:11" ht="14.25">
      <c r="A201" s="179"/>
      <c r="B201" s="94"/>
      <c r="C201" s="138" t="s">
        <v>259</v>
      </c>
      <c r="D201" s="139"/>
      <c r="E201" s="88">
        <v>5</v>
      </c>
      <c r="F201" s="260">
        <v>2897535</v>
      </c>
      <c r="G201" s="241" t="s">
        <v>189</v>
      </c>
      <c r="H201" s="230"/>
      <c r="I201" s="199"/>
      <c r="J201" s="24"/>
      <c r="K201" s="27"/>
    </row>
    <row r="202" spans="1:11" ht="14.25">
      <c r="A202" s="179"/>
      <c r="B202" s="94"/>
      <c r="C202" s="239" t="s">
        <v>194</v>
      </c>
      <c r="D202" s="239"/>
      <c r="E202" s="88"/>
      <c r="F202" s="260"/>
      <c r="G202" s="241" t="s">
        <v>189</v>
      </c>
      <c r="H202" s="230"/>
      <c r="I202" s="199"/>
      <c r="J202" s="23"/>
      <c r="K202" s="8"/>
    </row>
    <row r="203" spans="1:11" ht="14.25">
      <c r="A203" s="179"/>
      <c r="B203" s="94"/>
      <c r="C203" s="138" t="s">
        <v>260</v>
      </c>
      <c r="D203" s="139"/>
      <c r="E203" s="88">
        <v>56</v>
      </c>
      <c r="F203" s="260">
        <v>68077903</v>
      </c>
      <c r="G203" s="242" t="s">
        <v>189</v>
      </c>
      <c r="H203" s="230"/>
      <c r="I203" s="199"/>
      <c r="J203" s="23"/>
      <c r="K203" s="8"/>
    </row>
    <row r="204" spans="1:11" ht="14.25">
      <c r="A204" s="179"/>
      <c r="B204" s="94"/>
      <c r="C204" s="138" t="s">
        <v>196</v>
      </c>
      <c r="D204" s="139"/>
      <c r="E204" s="88">
        <v>47</v>
      </c>
      <c r="F204" s="260">
        <v>57136812</v>
      </c>
      <c r="G204" s="241" t="s">
        <v>189</v>
      </c>
      <c r="H204" s="230"/>
      <c r="I204" s="199"/>
      <c r="J204" s="23"/>
      <c r="K204" s="8"/>
    </row>
    <row r="205" spans="1:11" ht="21.75" customHeight="1">
      <c r="A205" s="179"/>
      <c r="B205" s="140"/>
      <c r="C205" s="141" t="s">
        <v>309</v>
      </c>
      <c r="D205" s="198"/>
      <c r="E205" s="199"/>
      <c r="F205" s="223"/>
      <c r="G205" s="111"/>
      <c r="H205" s="179"/>
      <c r="I205" s="229"/>
      <c r="J205" s="23"/>
      <c r="K205" s="8"/>
    </row>
    <row r="206" spans="1:11" ht="27">
      <c r="A206" s="179"/>
      <c r="B206" s="125" t="s">
        <v>0</v>
      </c>
      <c r="C206" s="101" t="s">
        <v>98</v>
      </c>
      <c r="D206" s="102" t="s">
        <v>261</v>
      </c>
      <c r="E206" s="142" t="s">
        <v>262</v>
      </c>
      <c r="F206" s="143" t="s">
        <v>170</v>
      </c>
      <c r="G206" s="261" t="s">
        <v>201</v>
      </c>
      <c r="H206" s="179"/>
      <c r="I206" s="229"/>
      <c r="J206" s="23"/>
      <c r="K206" s="8"/>
    </row>
    <row r="207" spans="1:11" ht="14.25">
      <c r="A207" s="179"/>
      <c r="B207" s="125">
        <v>1</v>
      </c>
      <c r="C207" s="88" t="s">
        <v>263</v>
      </c>
      <c r="D207" s="243"/>
      <c r="E207" s="244"/>
      <c r="F207" s="202" t="s">
        <v>174</v>
      </c>
      <c r="G207" s="297">
        <v>3632894</v>
      </c>
      <c r="H207" s="179"/>
      <c r="I207" s="229"/>
      <c r="J207" s="23"/>
      <c r="K207" s="8"/>
    </row>
    <row r="208" spans="1:11" ht="14.25">
      <c r="A208" s="179"/>
      <c r="B208" s="94"/>
      <c r="C208" s="88" t="s">
        <v>409</v>
      </c>
      <c r="D208" s="243"/>
      <c r="E208" s="244"/>
      <c r="F208" s="202" t="s">
        <v>174</v>
      </c>
      <c r="G208" s="211">
        <v>3152656</v>
      </c>
      <c r="H208" s="179"/>
      <c r="I208" s="229"/>
      <c r="J208" s="23"/>
      <c r="K208" s="8"/>
    </row>
    <row r="209" spans="1:11" ht="14.25">
      <c r="A209" s="179"/>
      <c r="B209" s="94">
        <v>5</v>
      </c>
      <c r="C209" s="88" t="s">
        <v>352</v>
      </c>
      <c r="D209" s="243"/>
      <c r="E209" s="245"/>
      <c r="F209" s="202" t="s">
        <v>174</v>
      </c>
      <c r="G209" s="297">
        <v>1937617</v>
      </c>
      <c r="H209" s="179"/>
      <c r="I209" s="229"/>
      <c r="J209" s="23"/>
      <c r="K209" s="8"/>
    </row>
    <row r="210" spans="1:11" ht="14.25">
      <c r="A210" s="179"/>
      <c r="B210" s="94">
        <v>6</v>
      </c>
      <c r="C210" s="88" t="s">
        <v>410</v>
      </c>
      <c r="D210" s="243"/>
      <c r="E210" s="245"/>
      <c r="F210" s="202" t="s">
        <v>174</v>
      </c>
      <c r="G210" s="298">
        <v>2895344</v>
      </c>
      <c r="H210" s="179"/>
      <c r="I210" s="229"/>
      <c r="J210" s="23"/>
      <c r="K210" s="8"/>
    </row>
    <row r="211" spans="1:11" ht="14.25">
      <c r="A211" s="179"/>
      <c r="B211" s="138"/>
      <c r="C211" s="101" t="s">
        <v>264</v>
      </c>
      <c r="D211" s="144"/>
      <c r="E211" s="101"/>
      <c r="F211" s="137"/>
      <c r="G211" s="299">
        <f>SUM(G207:G210)</f>
        <v>11618511</v>
      </c>
      <c r="H211" s="179"/>
      <c r="I211" s="229"/>
      <c r="J211" s="23"/>
      <c r="K211" s="8"/>
    </row>
    <row r="212" spans="1:11" ht="14.25">
      <c r="A212" s="179"/>
      <c r="B212" s="131"/>
      <c r="C212" s="131"/>
      <c r="D212" s="130"/>
      <c r="E212" s="131"/>
      <c r="F212" s="131"/>
      <c r="G212" s="262"/>
      <c r="H212" s="179"/>
      <c r="I212" s="229"/>
      <c r="J212" s="23"/>
      <c r="K212" s="8"/>
    </row>
    <row r="213" spans="1:11" ht="14.25">
      <c r="A213" s="179"/>
      <c r="B213" s="94" t="s">
        <v>203</v>
      </c>
      <c r="C213" s="95" t="s">
        <v>265</v>
      </c>
      <c r="D213" s="99"/>
      <c r="E213" s="88"/>
      <c r="F213" s="88" t="s">
        <v>189</v>
      </c>
      <c r="G213" s="263">
        <v>577941</v>
      </c>
      <c r="H213" s="179"/>
      <c r="I213" s="229"/>
      <c r="J213" s="23"/>
      <c r="K213" s="8"/>
    </row>
    <row r="214" spans="1:11" ht="14.25">
      <c r="A214" s="179"/>
      <c r="B214" s="94"/>
      <c r="C214" s="95"/>
      <c r="D214" s="99"/>
      <c r="E214" s="88"/>
      <c r="F214" s="88"/>
      <c r="G214" s="259"/>
      <c r="H214" s="179"/>
      <c r="I214" s="229"/>
      <c r="J214" s="23"/>
      <c r="K214" s="8"/>
    </row>
    <row r="215" spans="1:11" ht="14.25">
      <c r="A215" s="179"/>
      <c r="B215" s="94" t="s">
        <v>203</v>
      </c>
      <c r="C215" s="95" t="s">
        <v>266</v>
      </c>
      <c r="D215" s="99"/>
      <c r="E215" s="88"/>
      <c r="F215" s="88" t="s">
        <v>174</v>
      </c>
      <c r="G215" s="263">
        <v>182801</v>
      </c>
      <c r="H215" s="179"/>
      <c r="I215" s="229"/>
      <c r="J215" s="23"/>
      <c r="K215" s="8"/>
    </row>
    <row r="216" spans="1:11" ht="14.25">
      <c r="A216" s="179"/>
      <c r="B216" s="94"/>
      <c r="C216" s="95"/>
      <c r="D216" s="99"/>
      <c r="E216" s="88"/>
      <c r="F216" s="99"/>
      <c r="G216" s="259"/>
      <c r="H216" s="179"/>
      <c r="I216" s="229"/>
      <c r="J216" s="23"/>
      <c r="K216" s="8"/>
    </row>
    <row r="217" spans="1:11" ht="14.25">
      <c r="A217" s="179"/>
      <c r="B217" s="94" t="s">
        <v>203</v>
      </c>
      <c r="C217" s="95" t="s">
        <v>267</v>
      </c>
      <c r="D217" s="99"/>
      <c r="E217" s="88"/>
      <c r="F217" s="88" t="s">
        <v>174</v>
      </c>
      <c r="G217" s="263">
        <v>5000</v>
      </c>
      <c r="H217" s="179"/>
      <c r="I217" s="229"/>
      <c r="J217" s="23"/>
      <c r="K217" s="8"/>
    </row>
    <row r="218" spans="1:11" ht="14.25">
      <c r="A218" s="179"/>
      <c r="B218" s="94"/>
      <c r="C218" s="95"/>
      <c r="D218" s="99"/>
      <c r="E218" s="88"/>
      <c r="F218" s="88"/>
      <c r="G218" s="264"/>
      <c r="H218" s="179"/>
      <c r="I218" s="229"/>
      <c r="J218" s="23"/>
      <c r="K218" s="8"/>
    </row>
    <row r="219" spans="1:11" ht="14.25">
      <c r="A219" s="179"/>
      <c r="B219" s="94" t="s">
        <v>203</v>
      </c>
      <c r="C219" s="95" t="s">
        <v>268</v>
      </c>
      <c r="D219" s="99"/>
      <c r="E219" s="88"/>
      <c r="F219" s="88" t="s">
        <v>174</v>
      </c>
      <c r="G219" s="263">
        <v>120024</v>
      </c>
      <c r="H219" s="179"/>
      <c r="I219" s="229"/>
      <c r="J219" s="23"/>
      <c r="K219" s="8"/>
    </row>
    <row r="220" spans="1:11" ht="14.25">
      <c r="A220" s="179"/>
      <c r="B220" s="94"/>
      <c r="C220" s="95"/>
      <c r="D220" s="99"/>
      <c r="E220" s="88"/>
      <c r="F220" s="88"/>
      <c r="G220" s="265"/>
      <c r="H220" s="179"/>
      <c r="I220" s="229"/>
      <c r="J220" s="23"/>
      <c r="K220" s="8"/>
    </row>
    <row r="221" spans="1:11" ht="14.25">
      <c r="A221" s="179"/>
      <c r="B221" s="94" t="s">
        <v>203</v>
      </c>
      <c r="C221" s="95" t="s">
        <v>269</v>
      </c>
      <c r="D221" s="99"/>
      <c r="E221" s="88"/>
      <c r="F221" s="88"/>
      <c r="G221" s="266">
        <v>296335</v>
      </c>
      <c r="H221" s="179"/>
      <c r="I221" s="229"/>
      <c r="J221" s="23"/>
      <c r="K221" s="8"/>
    </row>
    <row r="222" spans="1:11" ht="14.25">
      <c r="A222" s="179"/>
      <c r="B222" s="94"/>
      <c r="C222" s="95"/>
      <c r="D222" s="99"/>
      <c r="E222" s="88"/>
      <c r="F222" s="88"/>
      <c r="G222" s="259"/>
      <c r="H222" s="179"/>
      <c r="I222" s="229"/>
      <c r="J222" s="14"/>
      <c r="K222" s="8"/>
    </row>
    <row r="223" spans="1:11" ht="14.25">
      <c r="A223" s="179"/>
      <c r="B223" s="94" t="s">
        <v>203</v>
      </c>
      <c r="C223" s="95" t="s">
        <v>270</v>
      </c>
      <c r="D223" s="99"/>
      <c r="E223" s="88"/>
      <c r="F223" s="88" t="s">
        <v>216</v>
      </c>
      <c r="G223" s="259">
        <v>0</v>
      </c>
      <c r="H223" s="179"/>
      <c r="I223" s="229"/>
      <c r="J223" s="14"/>
      <c r="K223" s="8"/>
    </row>
    <row r="224" spans="1:11" ht="14.25">
      <c r="A224" s="179"/>
      <c r="B224" s="94"/>
      <c r="C224" s="95"/>
      <c r="D224" s="99"/>
      <c r="E224" s="88"/>
      <c r="F224" s="88"/>
      <c r="G224" s="259"/>
      <c r="H224" s="179"/>
      <c r="I224" s="229"/>
      <c r="J224" s="14"/>
      <c r="K224" s="8"/>
    </row>
    <row r="225" spans="1:11" ht="14.25">
      <c r="A225" s="179"/>
      <c r="B225" s="94" t="s">
        <v>203</v>
      </c>
      <c r="C225" s="95" t="s">
        <v>215</v>
      </c>
      <c r="D225" s="99"/>
      <c r="E225" s="88"/>
      <c r="F225" s="88" t="s">
        <v>174</v>
      </c>
      <c r="G225" s="259">
        <v>0</v>
      </c>
      <c r="H225" s="179"/>
      <c r="I225" s="229"/>
      <c r="J225" s="14"/>
      <c r="K225" s="8"/>
    </row>
    <row r="226" spans="1:11" ht="14.25">
      <c r="A226" s="179"/>
      <c r="B226" s="94"/>
      <c r="C226" s="95"/>
      <c r="D226" s="99"/>
      <c r="E226" s="88"/>
      <c r="F226" s="88"/>
      <c r="G226" s="259"/>
      <c r="H226" s="179"/>
      <c r="I226" s="229"/>
      <c r="J226" s="14"/>
      <c r="K226" s="8"/>
    </row>
    <row r="227" spans="1:11" ht="14.25">
      <c r="A227" s="179"/>
      <c r="B227" s="94" t="s">
        <v>203</v>
      </c>
      <c r="C227" s="95" t="s">
        <v>271</v>
      </c>
      <c r="D227" s="99"/>
      <c r="E227" s="88"/>
      <c r="F227" s="88" t="s">
        <v>216</v>
      </c>
      <c r="G227" s="259">
        <v>0</v>
      </c>
      <c r="H227" s="179"/>
      <c r="I227" s="229"/>
      <c r="J227" s="14"/>
      <c r="K227" s="8"/>
    </row>
    <row r="228" spans="1:11" ht="14.25">
      <c r="A228" s="179"/>
      <c r="B228" s="94"/>
      <c r="C228" s="95"/>
      <c r="D228" s="99"/>
      <c r="E228" s="88"/>
      <c r="F228" s="88"/>
      <c r="G228" s="259"/>
      <c r="H228" s="179"/>
      <c r="I228" s="229"/>
      <c r="J228" s="14"/>
      <c r="K228" s="8"/>
    </row>
    <row r="229" spans="1:11" ht="14.25">
      <c r="A229" s="179"/>
      <c r="B229" s="125">
        <v>4</v>
      </c>
      <c r="C229" s="123" t="s">
        <v>272</v>
      </c>
      <c r="D229" s="91"/>
      <c r="E229" s="88"/>
      <c r="F229" s="88" t="s">
        <v>216</v>
      </c>
      <c r="G229" s="259">
        <v>0</v>
      </c>
      <c r="H229" s="179"/>
      <c r="I229" s="229"/>
      <c r="J229" s="14"/>
      <c r="K229" s="8"/>
    </row>
    <row r="230" spans="1:11" ht="14.25">
      <c r="A230" s="179"/>
      <c r="C230" s="123"/>
      <c r="D230" s="91"/>
      <c r="E230" s="88"/>
      <c r="F230" s="88"/>
      <c r="G230" s="259"/>
      <c r="H230" s="179"/>
      <c r="I230" s="229"/>
      <c r="J230" s="14"/>
      <c r="K230" s="8"/>
    </row>
    <row r="231" spans="1:11" ht="14.25">
      <c r="A231" s="179"/>
      <c r="B231" s="125">
        <v>5</v>
      </c>
      <c r="C231" s="123" t="s">
        <v>273</v>
      </c>
      <c r="D231" s="91"/>
      <c r="E231" s="88"/>
      <c r="F231" s="88" t="s">
        <v>216</v>
      </c>
      <c r="G231" s="259">
        <v>0</v>
      </c>
      <c r="H231" s="179"/>
      <c r="I231" s="229"/>
      <c r="J231" s="14"/>
      <c r="K231" s="8"/>
    </row>
    <row r="232" spans="1:11" ht="14.25">
      <c r="A232" s="179"/>
      <c r="C232" s="123"/>
      <c r="D232" s="91"/>
      <c r="E232" s="88"/>
      <c r="F232" s="88"/>
      <c r="G232" s="259"/>
      <c r="H232" s="179"/>
      <c r="I232" s="229"/>
      <c r="J232" s="14"/>
      <c r="K232" s="8"/>
    </row>
    <row r="233" spans="1:11" ht="14.25">
      <c r="A233" s="179"/>
      <c r="B233" s="101" t="s">
        <v>111</v>
      </c>
      <c r="C233" s="135" t="s">
        <v>274</v>
      </c>
      <c r="D233" s="104"/>
      <c r="E233" s="88"/>
      <c r="F233" s="88" t="s">
        <v>174</v>
      </c>
      <c r="G233" s="301">
        <f>SUM(G213:G232)</f>
        <v>1182101</v>
      </c>
      <c r="H233" s="179"/>
      <c r="I233" s="229"/>
      <c r="J233" s="14"/>
      <c r="K233" s="8"/>
    </row>
    <row r="234" spans="1:11" ht="14.25">
      <c r="A234" s="179"/>
      <c r="C234" s="135"/>
      <c r="D234" s="104"/>
      <c r="E234" s="88"/>
      <c r="F234" s="88"/>
      <c r="G234" s="260"/>
      <c r="H234" s="179"/>
      <c r="I234" s="229"/>
      <c r="J234" s="14"/>
      <c r="K234" s="8"/>
    </row>
    <row r="235" spans="1:11" ht="14.25">
      <c r="A235" s="179"/>
      <c r="B235" s="101">
        <v>1</v>
      </c>
      <c r="C235" s="123" t="s">
        <v>275</v>
      </c>
      <c r="D235" s="104"/>
      <c r="E235" s="88"/>
      <c r="F235" s="88" t="s">
        <v>174</v>
      </c>
      <c r="G235" s="300">
        <f>G236</f>
        <v>-5224820.39</v>
      </c>
      <c r="H235" s="179"/>
      <c r="I235" s="229"/>
      <c r="J235" s="14"/>
      <c r="K235" s="8"/>
    </row>
    <row r="236" spans="1:11" ht="14.25">
      <c r="A236" s="179"/>
      <c r="B236" s="125"/>
      <c r="C236" s="123" t="s">
        <v>276</v>
      </c>
      <c r="D236" s="104"/>
      <c r="E236" s="88"/>
      <c r="F236" s="88" t="s">
        <v>189</v>
      </c>
      <c r="G236" s="291">
        <v>-5224820.39</v>
      </c>
      <c r="H236" s="179"/>
      <c r="I236" s="229"/>
      <c r="J236" s="14"/>
      <c r="K236" s="8"/>
    </row>
    <row r="237" spans="1:11" ht="14.25">
      <c r="A237" s="179"/>
      <c r="B237" s="125"/>
      <c r="C237" s="123" t="s">
        <v>277</v>
      </c>
      <c r="D237" s="104"/>
      <c r="E237" s="88"/>
      <c r="F237" s="88" t="s">
        <v>189</v>
      </c>
      <c r="G237" s="267">
        <v>0</v>
      </c>
      <c r="H237" s="179"/>
      <c r="I237" s="229"/>
      <c r="J237" s="14"/>
      <c r="K237" s="8"/>
    </row>
    <row r="238" spans="1:11" ht="14.25">
      <c r="A238" s="179"/>
      <c r="B238" s="125"/>
      <c r="C238" s="123" t="s">
        <v>278</v>
      </c>
      <c r="D238" s="104"/>
      <c r="E238" s="88"/>
      <c r="F238" s="88" t="s">
        <v>189</v>
      </c>
      <c r="G238" s="267">
        <v>0</v>
      </c>
      <c r="H238" s="179"/>
      <c r="I238" s="229"/>
      <c r="J238" s="14"/>
      <c r="K238" s="8"/>
    </row>
    <row r="239" spans="1:11" ht="14.25">
      <c r="A239" s="179"/>
      <c r="B239" s="125"/>
      <c r="C239" s="95" t="s">
        <v>279</v>
      </c>
      <c r="D239" s="99"/>
      <c r="E239" s="88"/>
      <c r="F239" s="88" t="s">
        <v>216</v>
      </c>
      <c r="G239" s="259">
        <v>0</v>
      </c>
      <c r="H239" s="179"/>
      <c r="I239" s="229"/>
      <c r="J239" s="14"/>
      <c r="K239" s="8"/>
    </row>
    <row r="240" spans="1:11" ht="14.25">
      <c r="A240" s="179"/>
      <c r="B240" s="94" t="s">
        <v>203</v>
      </c>
      <c r="C240" s="95"/>
      <c r="D240" s="99"/>
      <c r="E240" s="88"/>
      <c r="F240" s="88"/>
      <c r="G240" s="259"/>
      <c r="H240" s="179"/>
      <c r="I240" s="229"/>
      <c r="J240" s="14"/>
      <c r="K240" s="8"/>
    </row>
    <row r="241" spans="1:11" ht="14.25">
      <c r="A241" s="179"/>
      <c r="B241" s="94"/>
      <c r="C241" s="95" t="s">
        <v>280</v>
      </c>
      <c r="D241" s="99"/>
      <c r="E241" s="88"/>
      <c r="F241" s="88" t="s">
        <v>216</v>
      </c>
      <c r="G241" s="259">
        <v>0</v>
      </c>
      <c r="H241" s="179"/>
      <c r="I241" s="229"/>
      <c r="J241" s="23"/>
      <c r="K241" s="8"/>
    </row>
    <row r="242" spans="1:11" ht="14.25">
      <c r="A242" s="179"/>
      <c r="B242" s="94" t="s">
        <v>203</v>
      </c>
      <c r="C242" s="95"/>
      <c r="D242" s="99"/>
      <c r="E242" s="88"/>
      <c r="F242" s="88"/>
      <c r="G242" s="259"/>
      <c r="H242" s="179"/>
      <c r="I242" s="229"/>
      <c r="J242" s="23"/>
      <c r="K242" s="8"/>
    </row>
    <row r="243" spans="1:11" ht="14.25">
      <c r="A243" s="179"/>
      <c r="B243" s="94">
        <v>2</v>
      </c>
      <c r="C243" s="123" t="s">
        <v>281</v>
      </c>
      <c r="D243" s="91"/>
      <c r="E243" s="88"/>
      <c r="F243" s="88" t="s">
        <v>216</v>
      </c>
      <c r="G243" s="259">
        <v>0</v>
      </c>
      <c r="H243" s="179"/>
      <c r="I243" s="229"/>
      <c r="J243" s="23"/>
      <c r="K243" s="8"/>
    </row>
    <row r="244" spans="1:11" ht="14.25">
      <c r="A244" s="179"/>
      <c r="B244" s="125"/>
      <c r="C244" s="123"/>
      <c r="D244" s="91"/>
      <c r="E244" s="88"/>
      <c r="F244" s="88"/>
      <c r="G244" s="259"/>
      <c r="H244" s="179"/>
      <c r="I244" s="229"/>
      <c r="J244" s="23"/>
      <c r="K244" s="8"/>
    </row>
    <row r="245" spans="1:11" ht="14.25">
      <c r="A245" s="179"/>
      <c r="B245" s="125">
        <v>3</v>
      </c>
      <c r="C245" s="123" t="s">
        <v>272</v>
      </c>
      <c r="D245" s="91"/>
      <c r="E245" s="88"/>
      <c r="F245" s="88" t="s">
        <v>216</v>
      </c>
      <c r="G245" s="259">
        <v>0</v>
      </c>
      <c r="H245" s="179"/>
      <c r="I245" s="229"/>
      <c r="J245" s="23"/>
      <c r="K245" s="8"/>
    </row>
    <row r="246" spans="1:11" ht="14.25">
      <c r="A246" s="179"/>
      <c r="B246" s="125"/>
      <c r="C246" s="123"/>
      <c r="D246" s="91"/>
      <c r="E246" s="88"/>
      <c r="F246" s="88"/>
      <c r="G246" s="259"/>
      <c r="H246" s="179"/>
      <c r="I246" s="229"/>
      <c r="J246" s="23"/>
      <c r="K246" s="8"/>
    </row>
    <row r="247" spans="1:11" ht="14.25">
      <c r="A247" s="179"/>
      <c r="B247" s="125">
        <v>4</v>
      </c>
      <c r="C247" s="123" t="s">
        <v>282</v>
      </c>
      <c r="D247" s="91"/>
      <c r="E247" s="88"/>
      <c r="F247" s="88" t="s">
        <v>216</v>
      </c>
      <c r="G247" s="259">
        <v>0</v>
      </c>
      <c r="H247" s="179"/>
      <c r="I247" s="229"/>
      <c r="J247" s="23"/>
      <c r="K247" s="8"/>
    </row>
    <row r="248" spans="1:11" ht="14.25">
      <c r="A248" s="179"/>
      <c r="B248" s="125"/>
      <c r="C248" s="123"/>
      <c r="D248" s="91"/>
      <c r="E248" s="88"/>
      <c r="F248" s="88"/>
      <c r="G248" s="259"/>
      <c r="H248" s="179"/>
      <c r="I248" s="229"/>
      <c r="J248" s="23"/>
      <c r="K248" s="8"/>
    </row>
    <row r="249" spans="1:11" ht="14.25">
      <c r="A249" s="179"/>
      <c r="B249" s="125" t="s">
        <v>47</v>
      </c>
      <c r="C249" s="135" t="s">
        <v>283</v>
      </c>
      <c r="D249" s="104"/>
      <c r="E249" s="88"/>
      <c r="F249" s="88" t="s">
        <v>174</v>
      </c>
      <c r="G249" s="268">
        <v>28400000</v>
      </c>
      <c r="H249" s="179"/>
      <c r="I249" s="229"/>
      <c r="J249" s="23"/>
      <c r="K249" s="8"/>
    </row>
    <row r="250" spans="1:11" ht="14.25">
      <c r="A250" s="179"/>
      <c r="B250" s="101"/>
      <c r="C250" s="135"/>
      <c r="D250" s="104"/>
      <c r="E250" s="88"/>
      <c r="F250" s="88"/>
      <c r="G250" s="263"/>
      <c r="H250" s="179"/>
      <c r="I250" s="229"/>
      <c r="J250" s="23"/>
      <c r="K250" s="8"/>
    </row>
    <row r="251" spans="1:11" ht="14.25">
      <c r="A251" s="179"/>
      <c r="B251" s="137">
        <v>1</v>
      </c>
      <c r="C251" s="123" t="s">
        <v>284</v>
      </c>
      <c r="D251" s="91"/>
      <c r="E251" s="88"/>
      <c r="F251" s="88" t="s">
        <v>216</v>
      </c>
      <c r="G251" s="263">
        <v>0</v>
      </c>
      <c r="H251" s="179"/>
      <c r="I251" s="229"/>
      <c r="J251" s="23"/>
      <c r="K251" s="8"/>
    </row>
    <row r="252" spans="1:11" ht="14.25">
      <c r="A252" s="179"/>
      <c r="B252" s="125"/>
      <c r="C252" s="123"/>
      <c r="D252" s="91"/>
      <c r="E252" s="88"/>
      <c r="F252" s="88"/>
      <c r="G252" s="263"/>
      <c r="H252" s="179"/>
      <c r="I252" s="229"/>
      <c r="J252" s="23"/>
      <c r="K252" s="8"/>
    </row>
    <row r="253" spans="1:11" ht="14.25">
      <c r="A253" s="179"/>
      <c r="B253" s="125">
        <v>2</v>
      </c>
      <c r="C253" s="123" t="s">
        <v>285</v>
      </c>
      <c r="D253" s="91"/>
      <c r="E253" s="88"/>
      <c r="F253" s="88" t="s">
        <v>216</v>
      </c>
      <c r="G253" s="263">
        <v>0</v>
      </c>
      <c r="H253" s="179"/>
      <c r="I253" s="229"/>
      <c r="J253" s="23"/>
      <c r="K253" s="8"/>
    </row>
    <row r="254" spans="1:11" ht="14.25">
      <c r="A254" s="179"/>
      <c r="B254" s="125"/>
      <c r="C254" s="123"/>
      <c r="D254" s="91"/>
      <c r="E254" s="88"/>
      <c r="F254" s="88"/>
      <c r="G254" s="263"/>
      <c r="H254" s="179"/>
      <c r="I254" s="229"/>
      <c r="J254" s="23"/>
      <c r="K254" s="8"/>
    </row>
    <row r="255" spans="1:11" ht="14.25">
      <c r="A255" s="179"/>
      <c r="B255" s="125">
        <v>3</v>
      </c>
      <c r="C255" s="123" t="s">
        <v>286</v>
      </c>
      <c r="D255" s="91"/>
      <c r="E255" s="88"/>
      <c r="F255" s="88" t="s">
        <v>174</v>
      </c>
      <c r="G255" s="268">
        <v>28400000</v>
      </c>
      <c r="H255" s="179"/>
      <c r="I255" s="229"/>
      <c r="J255" s="23"/>
      <c r="K255" s="8"/>
    </row>
    <row r="256" spans="1:11" ht="14.25">
      <c r="A256" s="179"/>
      <c r="B256" s="125"/>
      <c r="C256" s="123"/>
      <c r="D256" s="91"/>
      <c r="E256" s="88"/>
      <c r="F256" s="88"/>
      <c r="G256" s="263"/>
      <c r="H256" s="179"/>
      <c r="I256" s="229"/>
      <c r="J256" s="23"/>
      <c r="K256" s="8"/>
    </row>
    <row r="257" spans="1:11" ht="14.25">
      <c r="A257" s="179"/>
      <c r="B257" s="125">
        <v>4</v>
      </c>
      <c r="C257" s="123" t="s">
        <v>287</v>
      </c>
      <c r="D257" s="91"/>
      <c r="E257" s="88"/>
      <c r="F257" s="88" t="s">
        <v>216</v>
      </c>
      <c r="G257" s="263"/>
      <c r="H257" s="179"/>
      <c r="I257" s="229"/>
      <c r="J257" s="23"/>
      <c r="K257" s="8"/>
    </row>
    <row r="258" spans="1:11" ht="14.25">
      <c r="A258" s="179"/>
      <c r="B258" s="125"/>
      <c r="C258" s="123"/>
      <c r="D258" s="91"/>
      <c r="E258" s="88"/>
      <c r="F258" s="88"/>
      <c r="G258" s="263"/>
      <c r="H258" s="179"/>
      <c r="I258" s="229"/>
      <c r="J258" s="23"/>
      <c r="K258" s="8"/>
    </row>
    <row r="259" spans="1:11" ht="14.25">
      <c r="A259" s="179"/>
      <c r="B259" s="125">
        <v>5</v>
      </c>
      <c r="C259" s="123" t="s">
        <v>288</v>
      </c>
      <c r="D259" s="91"/>
      <c r="E259" s="88"/>
      <c r="F259" s="88" t="s">
        <v>216</v>
      </c>
      <c r="G259" s="263"/>
      <c r="H259" s="179"/>
      <c r="I259" s="229"/>
      <c r="J259" s="23"/>
      <c r="K259" s="8"/>
    </row>
    <row r="260" spans="1:11" ht="14.25">
      <c r="A260" s="179"/>
      <c r="B260" s="125"/>
      <c r="C260" s="123"/>
      <c r="D260" s="91"/>
      <c r="E260" s="88"/>
      <c r="F260" s="88"/>
      <c r="G260" s="263"/>
      <c r="H260" s="179"/>
      <c r="I260" s="229"/>
      <c r="J260" s="23"/>
      <c r="K260" s="8"/>
    </row>
    <row r="261" spans="1:11" ht="14.25">
      <c r="A261" s="179"/>
      <c r="B261" s="125">
        <v>6</v>
      </c>
      <c r="C261" s="123" t="s">
        <v>289</v>
      </c>
      <c r="D261" s="91"/>
      <c r="E261" s="88"/>
      <c r="F261" s="88" t="s">
        <v>174</v>
      </c>
      <c r="G261" s="269">
        <v>847475</v>
      </c>
      <c r="H261" s="179"/>
      <c r="I261" s="229"/>
      <c r="J261" s="23"/>
      <c r="K261" s="8"/>
    </row>
    <row r="262" spans="1:11" ht="14.25">
      <c r="A262" s="179"/>
      <c r="B262" s="125"/>
      <c r="C262" s="123"/>
      <c r="D262" s="91"/>
      <c r="E262" s="88"/>
      <c r="F262" s="88"/>
      <c r="G262" s="263"/>
      <c r="H262" s="179"/>
      <c r="I262" s="229"/>
      <c r="J262" s="23"/>
      <c r="K262" s="8"/>
    </row>
    <row r="263" spans="1:11" ht="14.25">
      <c r="A263" s="179"/>
      <c r="B263" s="125">
        <v>7</v>
      </c>
      <c r="C263" s="123" t="s">
        <v>290</v>
      </c>
      <c r="D263" s="91"/>
      <c r="E263" s="88"/>
      <c r="F263" s="88" t="s">
        <v>291</v>
      </c>
      <c r="G263" s="269">
        <v>812000</v>
      </c>
      <c r="H263" s="179"/>
      <c r="I263" s="229"/>
      <c r="J263" s="23"/>
      <c r="K263" s="8"/>
    </row>
    <row r="264" spans="1:11" ht="14.25">
      <c r="A264" s="179"/>
      <c r="B264" s="125"/>
      <c r="C264" s="123"/>
      <c r="D264" s="91"/>
      <c r="E264" s="88"/>
      <c r="F264" s="88"/>
      <c r="G264" s="263"/>
      <c r="H264" s="179"/>
      <c r="I264" s="229"/>
      <c r="J264" s="23"/>
      <c r="K264" s="8"/>
    </row>
    <row r="265" spans="1:11" ht="14.25">
      <c r="A265" s="179"/>
      <c r="B265" s="125">
        <v>8</v>
      </c>
      <c r="C265" s="123" t="s">
        <v>292</v>
      </c>
      <c r="D265" s="91"/>
      <c r="E265" s="88"/>
      <c r="F265" s="88" t="s">
        <v>174</v>
      </c>
      <c r="G265" s="269">
        <v>936552</v>
      </c>
      <c r="H265" s="179"/>
      <c r="I265" s="229"/>
      <c r="J265" s="23"/>
      <c r="K265" s="8"/>
    </row>
    <row r="266" spans="1:11" ht="14.25">
      <c r="A266" s="179"/>
      <c r="B266" s="125"/>
      <c r="C266" s="123"/>
      <c r="D266" s="91"/>
      <c r="E266" s="88"/>
      <c r="F266" s="88"/>
      <c r="G266" s="263"/>
      <c r="H266" s="179"/>
      <c r="I266" s="229"/>
      <c r="J266" s="23"/>
      <c r="K266" s="8"/>
    </row>
    <row r="267" spans="1:11" ht="14.25">
      <c r="A267" s="179"/>
      <c r="B267" s="125">
        <v>9</v>
      </c>
      <c r="C267" s="123" t="s">
        <v>293</v>
      </c>
      <c r="D267" s="91"/>
      <c r="E267" s="88"/>
      <c r="F267" s="88" t="s">
        <v>174</v>
      </c>
      <c r="G267" s="269">
        <v>5288000</v>
      </c>
      <c r="H267" s="179"/>
      <c r="I267" s="229"/>
      <c r="J267" s="23"/>
      <c r="K267" s="8"/>
    </row>
    <row r="268" spans="1:11" ht="14.25">
      <c r="A268" s="179"/>
      <c r="B268" s="125"/>
      <c r="C268" s="123"/>
      <c r="D268" s="91"/>
      <c r="E268" s="88"/>
      <c r="F268" s="88"/>
      <c r="G268" s="270"/>
      <c r="H268" s="179"/>
      <c r="I268" s="229"/>
      <c r="J268" s="23"/>
      <c r="K268" s="8"/>
    </row>
    <row r="269" spans="1:11" ht="14.25">
      <c r="A269" s="179"/>
      <c r="B269" s="125">
        <v>10</v>
      </c>
      <c r="C269" s="123" t="s">
        <v>294</v>
      </c>
      <c r="D269" s="91"/>
      <c r="E269" s="88"/>
      <c r="F269" s="88" t="s">
        <v>174</v>
      </c>
      <c r="G269" s="271">
        <v>10842626</v>
      </c>
      <c r="H269" s="179"/>
      <c r="I269" s="229"/>
      <c r="J269" s="23"/>
      <c r="K269" s="8"/>
    </row>
    <row r="270" spans="1:11" ht="14.25">
      <c r="A270" s="179"/>
      <c r="B270" s="180"/>
      <c r="C270" s="138"/>
      <c r="D270" s="139"/>
      <c r="E270" s="138"/>
      <c r="F270" s="88"/>
      <c r="G270" s="270"/>
      <c r="H270" s="179"/>
      <c r="I270" s="229"/>
      <c r="J270" s="23"/>
      <c r="K270" s="8"/>
    </row>
    <row r="271" spans="1:11" ht="14.25">
      <c r="A271" s="179"/>
      <c r="B271" s="138"/>
      <c r="C271" s="29" t="s">
        <v>295</v>
      </c>
      <c r="D271" s="226" t="s">
        <v>296</v>
      </c>
      <c r="E271" s="138"/>
      <c r="F271" s="92" t="s">
        <v>189</v>
      </c>
      <c r="G271" s="272">
        <v>12320875</v>
      </c>
      <c r="H271" s="179"/>
      <c r="I271" s="229"/>
      <c r="J271" s="23"/>
      <c r="K271" s="8"/>
    </row>
    <row r="272" spans="1:11" ht="14.25">
      <c r="A272" s="179"/>
      <c r="B272" s="138"/>
      <c r="C272" s="29" t="s">
        <v>295</v>
      </c>
      <c r="D272" s="139" t="s">
        <v>297</v>
      </c>
      <c r="E272" s="138"/>
      <c r="F272" s="92" t="s">
        <v>189</v>
      </c>
      <c r="G272" s="272">
        <v>2461616</v>
      </c>
      <c r="H272" s="302"/>
      <c r="I272" s="229"/>
      <c r="J272" s="23"/>
      <c r="K272" s="8"/>
    </row>
    <row r="273" spans="1:11" ht="14.25">
      <c r="A273" s="179"/>
      <c r="B273" s="138"/>
      <c r="C273" s="29" t="s">
        <v>295</v>
      </c>
      <c r="D273" s="139" t="s">
        <v>298</v>
      </c>
      <c r="E273" s="138"/>
      <c r="F273" s="92" t="s">
        <v>189</v>
      </c>
      <c r="G273" s="272">
        <f>G271+G272</f>
        <v>14782491</v>
      </c>
      <c r="H273" s="179"/>
      <c r="I273" s="229"/>
      <c r="J273" s="23"/>
      <c r="K273" s="8"/>
    </row>
    <row r="274" spans="1:11" ht="14.25">
      <c r="A274" s="179"/>
      <c r="B274" s="138"/>
      <c r="C274" s="29" t="s">
        <v>295</v>
      </c>
      <c r="D274" s="139" t="s">
        <v>299</v>
      </c>
      <c r="E274" s="138"/>
      <c r="F274" s="92" t="s">
        <v>189</v>
      </c>
      <c r="G274" s="272">
        <f>G273*10/100</f>
        <v>1478249.1</v>
      </c>
      <c r="H274" s="179"/>
      <c r="I274" s="229"/>
      <c r="J274" s="23"/>
      <c r="K274" s="8"/>
    </row>
    <row r="275" spans="1:11" ht="14.25">
      <c r="A275" s="179"/>
      <c r="B275" s="138"/>
      <c r="C275" s="29" t="s">
        <v>300</v>
      </c>
      <c r="D275" s="99" t="s">
        <v>299</v>
      </c>
      <c r="E275" s="88" t="s">
        <v>301</v>
      </c>
      <c r="F275" s="92" t="s">
        <v>189</v>
      </c>
      <c r="G275" s="272">
        <v>-1480212</v>
      </c>
      <c r="H275" s="179"/>
      <c r="I275" s="229"/>
      <c r="J275" s="23"/>
      <c r="K275" s="8"/>
    </row>
    <row r="276" spans="1:11" ht="14.25">
      <c r="A276" s="179"/>
      <c r="B276" s="138"/>
      <c r="C276" s="138"/>
      <c r="D276" s="99" t="s">
        <v>302</v>
      </c>
      <c r="E276" s="138"/>
      <c r="F276" s="92" t="s">
        <v>189</v>
      </c>
      <c r="G276" s="272">
        <f>G274+G275</f>
        <v>-1962.8999999999069</v>
      </c>
      <c r="H276" s="179"/>
      <c r="I276" s="170"/>
      <c r="J276" s="23"/>
      <c r="K276" s="8"/>
    </row>
    <row r="277" spans="1:11" ht="14.25">
      <c r="A277" s="179"/>
      <c r="B277" s="199"/>
      <c r="C277" s="246" t="s">
        <v>303</v>
      </c>
      <c r="D277" s="198"/>
      <c r="E277" s="199"/>
      <c r="F277" s="199"/>
      <c r="G277" s="251"/>
      <c r="H277" s="199"/>
      <c r="I277" s="229"/>
      <c r="J277" s="23"/>
      <c r="K277" s="8"/>
    </row>
    <row r="278" spans="1:11" ht="14.25">
      <c r="A278" s="179"/>
      <c r="B278" s="86"/>
      <c r="C278" s="199"/>
      <c r="D278" s="198"/>
      <c r="E278" s="199"/>
      <c r="F278" s="199"/>
      <c r="G278" s="252"/>
      <c r="H278" s="199"/>
      <c r="I278" s="229"/>
      <c r="J278" s="23"/>
      <c r="K278" s="8"/>
    </row>
    <row r="279" spans="1:10" ht="14.25">
      <c r="A279" s="179"/>
      <c r="B279" s="84" t="s">
        <v>304</v>
      </c>
      <c r="C279" s="110" t="s">
        <v>305</v>
      </c>
      <c r="D279" s="198"/>
      <c r="E279" s="199"/>
      <c r="F279" s="199"/>
      <c r="G279" s="199"/>
      <c r="H279" s="199"/>
      <c r="I279" s="229"/>
      <c r="J279" s="23"/>
    </row>
    <row r="280" spans="1:10" ht="14.25">
      <c r="A280" s="179"/>
      <c r="B280" s="199"/>
      <c r="C280" s="110"/>
      <c r="D280" s="198"/>
      <c r="E280" s="199"/>
      <c r="F280" s="199"/>
      <c r="G280" s="199"/>
      <c r="H280" s="199"/>
      <c r="I280" s="229"/>
      <c r="J280" s="23"/>
    </row>
    <row r="281" spans="1:10" ht="14.25">
      <c r="A281" s="179"/>
      <c r="B281" s="199"/>
      <c r="C281" s="110" t="s">
        <v>306</v>
      </c>
      <c r="D281" s="198"/>
      <c r="E281" s="199"/>
      <c r="F281" s="199"/>
      <c r="G281" s="199"/>
      <c r="H281" s="199"/>
      <c r="I281" s="229"/>
      <c r="J281" s="23"/>
    </row>
  </sheetData>
  <sheetProtection/>
  <mergeCells count="22">
    <mergeCell ref="C14:D14"/>
    <mergeCell ref="F14:G14"/>
    <mergeCell ref="A2:F2"/>
    <mergeCell ref="A4:K4"/>
    <mergeCell ref="A6:B6"/>
    <mergeCell ref="B12:B13"/>
    <mergeCell ref="C12:D13"/>
    <mergeCell ref="E12:E13"/>
    <mergeCell ref="F12:G13"/>
    <mergeCell ref="B24:B25"/>
    <mergeCell ref="C25:G25"/>
    <mergeCell ref="C15:D15"/>
    <mergeCell ref="F15:G15"/>
    <mergeCell ref="C16:D16"/>
    <mergeCell ref="F16:G16"/>
    <mergeCell ref="C26:I26"/>
    <mergeCell ref="C33:D33"/>
    <mergeCell ref="C34:D34"/>
    <mergeCell ref="C38:D38"/>
    <mergeCell ref="C19:D19"/>
    <mergeCell ref="C22:I22"/>
    <mergeCell ref="C23:G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5">
      <selection activeCell="J38" sqref="J38"/>
    </sheetView>
  </sheetViews>
  <sheetFormatPr defaultColWidth="9.140625" defaultRowHeight="15"/>
  <cols>
    <col min="1" max="1" width="3.7109375" style="2" customWidth="1"/>
    <col min="2" max="2" width="4.28125" style="2" customWidth="1"/>
    <col min="3" max="3" width="19.28125" style="2" customWidth="1"/>
    <col min="4" max="4" width="11.7109375" style="2" customWidth="1"/>
    <col min="5" max="5" width="15.421875" style="2" customWidth="1"/>
    <col min="6" max="6" width="12.57421875" style="2" customWidth="1"/>
    <col min="7" max="7" width="10.7109375" style="2" customWidth="1"/>
    <col min="8" max="8" width="12.57421875" style="6" customWidth="1"/>
    <col min="9" max="9" width="9.140625" style="2" customWidth="1"/>
    <col min="10" max="10" width="15.7109375" style="6" bestFit="1" customWidth="1"/>
    <col min="11" max="11" width="15.8515625" style="319" bestFit="1" customWidth="1"/>
    <col min="12" max="16384" width="9.140625" style="2" customWidth="1"/>
  </cols>
  <sheetData>
    <row r="1" spans="1:5" ht="15">
      <c r="A1" s="404"/>
      <c r="B1" s="404"/>
      <c r="C1" s="404"/>
      <c r="D1" s="404"/>
      <c r="E1" s="404"/>
    </row>
    <row r="2" spans="1:8" ht="15">
      <c r="A2" s="9"/>
      <c r="B2" s="70"/>
      <c r="C2" s="405" t="s">
        <v>374</v>
      </c>
      <c r="D2" s="406"/>
      <c r="E2" s="406"/>
      <c r="F2" s="406"/>
      <c r="G2" s="406"/>
      <c r="H2" s="406"/>
    </row>
    <row r="3" spans="1:8" ht="15">
      <c r="A3" s="10"/>
      <c r="B3" s="70"/>
      <c r="C3" s="70"/>
      <c r="D3" s="70"/>
      <c r="E3" s="70"/>
      <c r="F3" s="70"/>
      <c r="G3" s="70"/>
      <c r="H3" s="70"/>
    </row>
    <row r="4" spans="1:8" ht="15">
      <c r="A4" s="9"/>
      <c r="B4" s="400" t="s">
        <v>168</v>
      </c>
      <c r="C4" s="402" t="s">
        <v>98</v>
      </c>
      <c r="D4" s="400" t="s">
        <v>312</v>
      </c>
      <c r="E4" s="145" t="s">
        <v>313</v>
      </c>
      <c r="F4" s="400" t="s">
        <v>314</v>
      </c>
      <c r="G4" s="400" t="s">
        <v>315</v>
      </c>
      <c r="H4" s="145" t="s">
        <v>313</v>
      </c>
    </row>
    <row r="5" spans="1:8" ht="15">
      <c r="A5" s="6"/>
      <c r="B5" s="401"/>
      <c r="C5" s="403"/>
      <c r="D5" s="401"/>
      <c r="E5" s="146">
        <v>41275</v>
      </c>
      <c r="F5" s="401"/>
      <c r="G5" s="401"/>
      <c r="H5" s="146">
        <v>41639</v>
      </c>
    </row>
    <row r="6" spans="1:8" ht="15">
      <c r="A6" s="6"/>
      <c r="B6" s="147">
        <v>1</v>
      </c>
      <c r="C6" s="147" t="s">
        <v>316</v>
      </c>
      <c r="D6" s="53"/>
      <c r="E6" s="148">
        <v>8660880</v>
      </c>
      <c r="F6" s="155">
        <v>380792</v>
      </c>
      <c r="G6" s="155">
        <v>0</v>
      </c>
      <c r="H6" s="155">
        <f>E6+F6-G6</f>
        <v>9041672</v>
      </c>
    </row>
    <row r="7" spans="1:8" ht="15">
      <c r="A7" s="6"/>
      <c r="B7" s="53">
        <v>2</v>
      </c>
      <c r="C7" s="147" t="s">
        <v>317</v>
      </c>
      <c r="D7" s="53"/>
      <c r="E7" s="148">
        <v>365297</v>
      </c>
      <c r="F7" s="155">
        <v>58333</v>
      </c>
      <c r="G7" s="155">
        <v>0</v>
      </c>
      <c r="H7" s="155">
        <f aca="true" t="shared" si="0" ref="H7:H14">E7+F7-G7</f>
        <v>423630</v>
      </c>
    </row>
    <row r="8" spans="1:8" ht="15">
      <c r="A8" s="6"/>
      <c r="B8" s="147">
        <v>3</v>
      </c>
      <c r="C8" s="147" t="s">
        <v>318</v>
      </c>
      <c r="D8" s="53"/>
      <c r="E8" s="148">
        <v>49807</v>
      </c>
      <c r="F8" s="155">
        <v>0</v>
      </c>
      <c r="G8" s="155">
        <v>0</v>
      </c>
      <c r="H8" s="155">
        <f t="shared" si="0"/>
        <v>49807</v>
      </c>
    </row>
    <row r="9" spans="1:8" ht="15">
      <c r="A9" s="6"/>
      <c r="B9" s="53">
        <v>4</v>
      </c>
      <c r="C9" s="149" t="s">
        <v>319</v>
      </c>
      <c r="D9" s="53"/>
      <c r="E9" s="150">
        <v>2395030</v>
      </c>
      <c r="F9" s="155">
        <v>0</v>
      </c>
      <c r="G9" s="155">
        <v>0</v>
      </c>
      <c r="H9" s="155">
        <f t="shared" si="0"/>
        <v>2395030</v>
      </c>
    </row>
    <row r="10" spans="1:8" ht="15">
      <c r="A10" s="6"/>
      <c r="B10" s="147">
        <v>5</v>
      </c>
      <c r="C10" s="151" t="s">
        <v>320</v>
      </c>
      <c r="D10" s="78"/>
      <c r="E10" s="150">
        <v>621680</v>
      </c>
      <c r="F10" s="155">
        <v>387331</v>
      </c>
      <c r="G10" s="155">
        <v>0</v>
      </c>
      <c r="H10" s="155">
        <f t="shared" si="0"/>
        <v>1009011</v>
      </c>
    </row>
    <row r="11" spans="1:8" ht="15">
      <c r="A11" s="6"/>
      <c r="B11" s="53">
        <v>6</v>
      </c>
      <c r="C11" s="53" t="s">
        <v>321</v>
      </c>
      <c r="D11" s="78"/>
      <c r="E11" s="150">
        <v>1083648</v>
      </c>
      <c r="F11" s="155">
        <v>0</v>
      </c>
      <c r="G11" s="155">
        <v>0</v>
      </c>
      <c r="H11" s="155">
        <f t="shared" si="0"/>
        <v>1083648</v>
      </c>
    </row>
    <row r="12" spans="1:8" ht="15">
      <c r="A12" s="6"/>
      <c r="B12" s="147">
        <v>7</v>
      </c>
      <c r="C12" s="53" t="s">
        <v>322</v>
      </c>
      <c r="D12" s="78"/>
      <c r="E12" s="150">
        <v>1208685</v>
      </c>
      <c r="F12" s="155">
        <v>0</v>
      </c>
      <c r="G12" s="155">
        <v>0</v>
      </c>
      <c r="H12" s="155">
        <f t="shared" si="0"/>
        <v>1208685</v>
      </c>
    </row>
    <row r="13" spans="1:8" ht="15">
      <c r="A13" s="6"/>
      <c r="B13" s="53">
        <v>8</v>
      </c>
      <c r="C13" s="53" t="s">
        <v>323</v>
      </c>
      <c r="D13" s="78"/>
      <c r="E13" s="150">
        <v>114583</v>
      </c>
      <c r="F13" s="155">
        <v>0</v>
      </c>
      <c r="G13" s="155">
        <v>0</v>
      </c>
      <c r="H13" s="155">
        <f t="shared" si="0"/>
        <v>114583</v>
      </c>
    </row>
    <row r="14" spans="1:8" ht="15">
      <c r="A14" s="6"/>
      <c r="B14" s="53">
        <v>9</v>
      </c>
      <c r="C14" s="53" t="s">
        <v>324</v>
      </c>
      <c r="D14" s="78"/>
      <c r="E14" s="150">
        <v>92000</v>
      </c>
      <c r="F14" s="155">
        <v>0</v>
      </c>
      <c r="G14" s="155">
        <v>0</v>
      </c>
      <c r="H14" s="155">
        <f t="shared" si="0"/>
        <v>92000</v>
      </c>
    </row>
    <row r="15" spans="1:8" ht="15">
      <c r="A15" s="6"/>
      <c r="B15" s="152"/>
      <c r="C15" s="156" t="s">
        <v>325</v>
      </c>
      <c r="D15" s="157"/>
      <c r="E15" s="158">
        <f>SUM(E6:E14)</f>
        <v>14591610</v>
      </c>
      <c r="F15" s="158">
        <f>SUM(F6:F14)</f>
        <v>826456</v>
      </c>
      <c r="G15" s="155">
        <v>0</v>
      </c>
      <c r="H15" s="155">
        <f>SUM(H6:H14)</f>
        <v>15418066</v>
      </c>
    </row>
    <row r="16" spans="1:8" ht="15">
      <c r="A16" s="6"/>
      <c r="B16" s="70"/>
      <c r="C16" s="70"/>
      <c r="D16" s="70"/>
      <c r="E16" s="70"/>
      <c r="F16" s="70"/>
      <c r="G16" s="70"/>
      <c r="H16" s="70"/>
    </row>
    <row r="17" spans="1:8" ht="15">
      <c r="A17" s="6"/>
      <c r="B17" s="70"/>
      <c r="C17" s="70"/>
      <c r="D17" s="70"/>
      <c r="E17" s="70"/>
      <c r="F17" s="70"/>
      <c r="G17" s="70"/>
      <c r="H17" s="70"/>
    </row>
    <row r="18" spans="1:8" ht="15">
      <c r="A18" s="6"/>
      <c r="B18" s="70"/>
      <c r="C18" s="398" t="s">
        <v>373</v>
      </c>
      <c r="D18" s="399"/>
      <c r="E18" s="399"/>
      <c r="F18" s="399"/>
      <c r="G18" s="399"/>
      <c r="H18" s="399"/>
    </row>
    <row r="19" spans="1:8" ht="15">
      <c r="A19" s="6"/>
      <c r="B19" s="70"/>
      <c r="C19" s="70"/>
      <c r="D19" s="70"/>
      <c r="E19" s="70"/>
      <c r="F19" s="70"/>
      <c r="G19" s="70"/>
      <c r="H19" s="70"/>
    </row>
    <row r="20" spans="1:8" ht="15">
      <c r="A20" s="6"/>
      <c r="B20" s="400" t="s">
        <v>168</v>
      </c>
      <c r="C20" s="402" t="s">
        <v>98</v>
      </c>
      <c r="D20" s="400" t="s">
        <v>312</v>
      </c>
      <c r="E20" s="145" t="s">
        <v>313</v>
      </c>
      <c r="F20" s="400" t="s">
        <v>314</v>
      </c>
      <c r="G20" s="400" t="s">
        <v>315</v>
      </c>
      <c r="H20" s="145" t="s">
        <v>313</v>
      </c>
    </row>
    <row r="21" spans="1:8" ht="15">
      <c r="A21" s="6"/>
      <c r="B21" s="401"/>
      <c r="C21" s="403"/>
      <c r="D21" s="401"/>
      <c r="E21" s="146">
        <v>41275</v>
      </c>
      <c r="F21" s="401"/>
      <c r="G21" s="401"/>
      <c r="H21" s="146">
        <v>41639</v>
      </c>
    </row>
    <row r="22" spans="1:8" ht="15">
      <c r="A22" s="6"/>
      <c r="B22" s="147">
        <v>1</v>
      </c>
      <c r="C22" s="147" t="s">
        <v>316</v>
      </c>
      <c r="D22" s="78"/>
      <c r="E22" s="155">
        <v>832822</v>
      </c>
      <c r="F22" s="155">
        <v>410552</v>
      </c>
      <c r="G22" s="53">
        <v>0</v>
      </c>
      <c r="H22" s="155">
        <f aca="true" t="shared" si="1" ref="H22:H31">E22+F22-G22</f>
        <v>1243374</v>
      </c>
    </row>
    <row r="23" spans="1:8" ht="15">
      <c r="A23" s="6"/>
      <c r="B23" s="53">
        <v>2</v>
      </c>
      <c r="C23" s="147" t="s">
        <v>317</v>
      </c>
      <c r="D23" s="78"/>
      <c r="E23" s="155">
        <v>36177</v>
      </c>
      <c r="F23" s="155">
        <v>5188</v>
      </c>
      <c r="G23" s="53">
        <v>0</v>
      </c>
      <c r="H23" s="155">
        <f t="shared" si="1"/>
        <v>41365</v>
      </c>
    </row>
    <row r="24" spans="1:8" ht="15">
      <c r="A24" s="6"/>
      <c r="B24" s="147">
        <v>3</v>
      </c>
      <c r="C24" s="147" t="s">
        <v>318</v>
      </c>
      <c r="D24" s="78"/>
      <c r="E24" s="155">
        <v>5111</v>
      </c>
      <c r="F24" s="155">
        <v>2366</v>
      </c>
      <c r="G24" s="53">
        <v>0</v>
      </c>
      <c r="H24" s="155">
        <f t="shared" si="1"/>
        <v>7477</v>
      </c>
    </row>
    <row r="25" spans="1:8" ht="15">
      <c r="A25" s="6"/>
      <c r="B25" s="53">
        <v>4</v>
      </c>
      <c r="C25" s="149" t="s">
        <v>319</v>
      </c>
      <c r="D25" s="78"/>
      <c r="E25" s="155">
        <v>128236</v>
      </c>
      <c r="F25" s="155">
        <v>116629</v>
      </c>
      <c r="G25" s="53">
        <v>0</v>
      </c>
      <c r="H25" s="155">
        <f t="shared" si="1"/>
        <v>244865</v>
      </c>
    </row>
    <row r="26" spans="1:8" ht="15">
      <c r="A26" s="6"/>
      <c r="B26" s="147">
        <v>5</v>
      </c>
      <c r="C26" s="151" t="s">
        <v>320</v>
      </c>
      <c r="D26" s="78"/>
      <c r="E26" s="155">
        <v>59062</v>
      </c>
      <c r="F26" s="155">
        <v>29767</v>
      </c>
      <c r="G26" s="53">
        <v>0</v>
      </c>
      <c r="H26" s="155">
        <f t="shared" si="1"/>
        <v>88829</v>
      </c>
    </row>
    <row r="27" spans="1:8" ht="15">
      <c r="A27" s="6"/>
      <c r="B27" s="53">
        <v>6</v>
      </c>
      <c r="C27" s="53" t="s">
        <v>321</v>
      </c>
      <c r="D27" s="78"/>
      <c r="E27" s="155">
        <v>45152</v>
      </c>
      <c r="F27" s="155">
        <v>51925</v>
      </c>
      <c r="G27" s="53">
        <v>0</v>
      </c>
      <c r="H27" s="155">
        <f t="shared" si="1"/>
        <v>97077</v>
      </c>
    </row>
    <row r="28" spans="1:8" ht="15">
      <c r="A28" s="9"/>
      <c r="B28" s="147">
        <v>7</v>
      </c>
      <c r="C28" s="53" t="s">
        <v>322</v>
      </c>
      <c r="D28" s="78"/>
      <c r="E28" s="155">
        <v>50362</v>
      </c>
      <c r="F28" s="155">
        <v>57916</v>
      </c>
      <c r="G28" s="53">
        <v>0</v>
      </c>
      <c r="H28" s="155">
        <f t="shared" si="1"/>
        <v>108278</v>
      </c>
    </row>
    <row r="29" spans="1:8" ht="15">
      <c r="A29" s="6"/>
      <c r="B29" s="53">
        <v>8</v>
      </c>
      <c r="C29" s="53" t="s">
        <v>323</v>
      </c>
      <c r="D29" s="78"/>
      <c r="E29" s="155">
        <v>1910</v>
      </c>
      <c r="F29" s="155">
        <v>5634</v>
      </c>
      <c r="G29" s="53">
        <v>0</v>
      </c>
      <c r="H29" s="155">
        <f t="shared" si="1"/>
        <v>7544</v>
      </c>
    </row>
    <row r="30" spans="1:8" ht="15">
      <c r="A30" s="6"/>
      <c r="B30" s="53">
        <v>9</v>
      </c>
      <c r="C30" s="53" t="s">
        <v>324</v>
      </c>
      <c r="D30" s="78"/>
      <c r="E30" s="155">
        <v>2680</v>
      </c>
      <c r="F30" s="155">
        <v>4466</v>
      </c>
      <c r="G30" s="53">
        <v>0</v>
      </c>
      <c r="H30" s="155">
        <f t="shared" si="1"/>
        <v>7146</v>
      </c>
    </row>
    <row r="31" spans="1:8" ht="15">
      <c r="A31" s="6"/>
      <c r="B31" s="152"/>
      <c r="C31" s="156" t="s">
        <v>325</v>
      </c>
      <c r="D31" s="159"/>
      <c r="E31" s="158">
        <f>SUM(E22:E30)</f>
        <v>1161512</v>
      </c>
      <c r="F31" s="155">
        <f>SUM(F22:F30)</f>
        <v>684443</v>
      </c>
      <c r="G31" s="158">
        <f>SUM(G22:G30)</f>
        <v>0</v>
      </c>
      <c r="H31" s="155">
        <f t="shared" si="1"/>
        <v>1845955</v>
      </c>
    </row>
    <row r="32" spans="1:8" ht="15">
      <c r="A32" s="6"/>
      <c r="B32" s="70"/>
      <c r="C32" s="70"/>
      <c r="D32" s="70"/>
      <c r="E32" s="70"/>
      <c r="F32" s="70"/>
      <c r="G32" s="70"/>
      <c r="H32" s="70"/>
    </row>
    <row r="33" spans="1:8" ht="15">
      <c r="A33" s="6"/>
      <c r="B33" s="70"/>
      <c r="C33" s="70"/>
      <c r="D33" s="70"/>
      <c r="E33" s="70"/>
      <c r="F33" s="70"/>
      <c r="G33" s="70"/>
      <c r="H33" s="70"/>
    </row>
    <row r="34" spans="1:8" ht="15">
      <c r="A34" s="6"/>
      <c r="B34" s="70"/>
      <c r="C34" s="398" t="s">
        <v>375</v>
      </c>
      <c r="D34" s="399"/>
      <c r="E34" s="399"/>
      <c r="F34" s="399"/>
      <c r="G34" s="399"/>
      <c r="H34" s="399"/>
    </row>
    <row r="35" spans="1:8" ht="15">
      <c r="A35" s="6"/>
      <c r="B35" s="70"/>
      <c r="C35" s="70"/>
      <c r="D35" s="70"/>
      <c r="E35" s="70"/>
      <c r="F35" s="70"/>
      <c r="G35" s="70"/>
      <c r="H35" s="70"/>
    </row>
    <row r="36" spans="1:8" ht="15">
      <c r="A36" s="6"/>
      <c r="B36" s="400" t="s">
        <v>168</v>
      </c>
      <c r="C36" s="402" t="s">
        <v>98</v>
      </c>
      <c r="D36" s="400" t="s">
        <v>312</v>
      </c>
      <c r="E36" s="145" t="s">
        <v>313</v>
      </c>
      <c r="F36" s="400" t="s">
        <v>314</v>
      </c>
      <c r="G36" s="400" t="s">
        <v>315</v>
      </c>
      <c r="H36" s="145" t="s">
        <v>313</v>
      </c>
    </row>
    <row r="37" spans="1:8" ht="15">
      <c r="A37" s="6"/>
      <c r="B37" s="401"/>
      <c r="C37" s="403"/>
      <c r="D37" s="401"/>
      <c r="E37" s="146">
        <v>41275</v>
      </c>
      <c r="F37" s="401"/>
      <c r="G37" s="401"/>
      <c r="H37" s="146">
        <v>41639</v>
      </c>
    </row>
    <row r="38" spans="1:10" ht="15">
      <c r="A38" s="6"/>
      <c r="B38" s="147">
        <v>1</v>
      </c>
      <c r="C38" s="147" t="s">
        <v>316</v>
      </c>
      <c r="D38" s="78"/>
      <c r="E38" s="155">
        <f aca="true" t="shared" si="2" ref="E38:G46">E6-E22</f>
        <v>7828058</v>
      </c>
      <c r="F38" s="155">
        <f t="shared" si="2"/>
        <v>-29760</v>
      </c>
      <c r="G38" s="155">
        <f t="shared" si="2"/>
        <v>0</v>
      </c>
      <c r="H38" s="155">
        <f>E38+F38-G38</f>
        <v>7798298</v>
      </c>
      <c r="J38" s="321"/>
    </row>
    <row r="39" spans="1:10" ht="15">
      <c r="A39" s="6"/>
      <c r="B39" s="53">
        <v>2</v>
      </c>
      <c r="C39" s="147" t="s">
        <v>317</v>
      </c>
      <c r="D39" s="78"/>
      <c r="E39" s="155">
        <f t="shared" si="2"/>
        <v>329120</v>
      </c>
      <c r="F39" s="155">
        <f t="shared" si="2"/>
        <v>53145</v>
      </c>
      <c r="G39" s="155">
        <f t="shared" si="2"/>
        <v>0</v>
      </c>
      <c r="H39" s="155">
        <f aca="true" t="shared" si="3" ref="H39:H47">E39+F39-G39</f>
        <v>382265</v>
      </c>
      <c r="J39" s="321"/>
    </row>
    <row r="40" spans="1:10" ht="15">
      <c r="A40" s="6"/>
      <c r="B40" s="147">
        <v>3</v>
      </c>
      <c r="C40" s="147" t="s">
        <v>318</v>
      </c>
      <c r="D40" s="78"/>
      <c r="E40" s="155">
        <f t="shared" si="2"/>
        <v>44696</v>
      </c>
      <c r="F40" s="155">
        <f t="shared" si="2"/>
        <v>-2366</v>
      </c>
      <c r="G40" s="155">
        <f t="shared" si="2"/>
        <v>0</v>
      </c>
      <c r="H40" s="155">
        <f t="shared" si="3"/>
        <v>42330</v>
      </c>
      <c r="J40" s="321"/>
    </row>
    <row r="41" spans="1:10" ht="15">
      <c r="A41" s="6"/>
      <c r="B41" s="53">
        <v>4</v>
      </c>
      <c r="C41" s="149" t="s">
        <v>319</v>
      </c>
      <c r="D41" s="78"/>
      <c r="E41" s="155">
        <f t="shared" si="2"/>
        <v>2266794</v>
      </c>
      <c r="F41" s="155">
        <f t="shared" si="2"/>
        <v>-116629</v>
      </c>
      <c r="G41" s="155">
        <f t="shared" si="2"/>
        <v>0</v>
      </c>
      <c r="H41" s="155">
        <f t="shared" si="3"/>
        <v>2150165</v>
      </c>
      <c r="J41" s="321"/>
    </row>
    <row r="42" spans="1:10" ht="15">
      <c r="A42" s="6"/>
      <c r="B42" s="147">
        <v>5</v>
      </c>
      <c r="C42" s="151" t="s">
        <v>320</v>
      </c>
      <c r="D42" s="78"/>
      <c r="E42" s="155">
        <f t="shared" si="2"/>
        <v>562618</v>
      </c>
      <c r="F42" s="155">
        <f t="shared" si="2"/>
        <v>357564</v>
      </c>
      <c r="G42" s="155">
        <f t="shared" si="2"/>
        <v>0</v>
      </c>
      <c r="H42" s="155">
        <f t="shared" si="3"/>
        <v>920182</v>
      </c>
      <c r="J42" s="321"/>
    </row>
    <row r="43" spans="1:10" ht="15">
      <c r="A43" s="6"/>
      <c r="B43" s="53">
        <v>6</v>
      </c>
      <c r="C43" s="53" t="s">
        <v>321</v>
      </c>
      <c r="D43" s="78"/>
      <c r="E43" s="155">
        <f t="shared" si="2"/>
        <v>1038496</v>
      </c>
      <c r="F43" s="155">
        <f t="shared" si="2"/>
        <v>-51925</v>
      </c>
      <c r="G43" s="155">
        <f t="shared" si="2"/>
        <v>0</v>
      </c>
      <c r="H43" s="155">
        <f t="shared" si="3"/>
        <v>986571</v>
      </c>
      <c r="J43" s="321"/>
    </row>
    <row r="44" spans="1:10" ht="15">
      <c r="A44" s="6"/>
      <c r="B44" s="147">
        <v>7</v>
      </c>
      <c r="C44" s="53" t="s">
        <v>322</v>
      </c>
      <c r="D44" s="78"/>
      <c r="E44" s="155">
        <f t="shared" si="2"/>
        <v>1158323</v>
      </c>
      <c r="F44" s="155">
        <f t="shared" si="2"/>
        <v>-57916</v>
      </c>
      <c r="G44" s="155">
        <f t="shared" si="2"/>
        <v>0</v>
      </c>
      <c r="H44" s="155">
        <f t="shared" si="3"/>
        <v>1100407</v>
      </c>
      <c r="J44" s="321"/>
    </row>
    <row r="45" spans="1:10" ht="15">
      <c r="A45" s="6"/>
      <c r="B45" s="53">
        <v>8</v>
      </c>
      <c r="C45" s="53" t="s">
        <v>323</v>
      </c>
      <c r="D45" s="78"/>
      <c r="E45" s="155">
        <f t="shared" si="2"/>
        <v>112673</v>
      </c>
      <c r="F45" s="155">
        <f t="shared" si="2"/>
        <v>-5634</v>
      </c>
      <c r="G45" s="155">
        <f t="shared" si="2"/>
        <v>0</v>
      </c>
      <c r="H45" s="155">
        <f t="shared" si="3"/>
        <v>107039</v>
      </c>
      <c r="J45" s="321"/>
    </row>
    <row r="46" spans="1:10" ht="15">
      <c r="A46" s="6"/>
      <c r="B46" s="53">
        <v>9</v>
      </c>
      <c r="C46" s="53" t="s">
        <v>324</v>
      </c>
      <c r="D46" s="78"/>
      <c r="E46" s="155">
        <f t="shared" si="2"/>
        <v>89320</v>
      </c>
      <c r="F46" s="155">
        <f t="shared" si="2"/>
        <v>-4466</v>
      </c>
      <c r="G46" s="155">
        <f t="shared" si="2"/>
        <v>0</v>
      </c>
      <c r="H46" s="155">
        <f t="shared" si="3"/>
        <v>84854</v>
      </c>
      <c r="J46" s="321"/>
    </row>
    <row r="47" spans="1:11" ht="15">
      <c r="A47" s="6"/>
      <c r="B47" s="152"/>
      <c r="C47" s="156" t="s">
        <v>325</v>
      </c>
      <c r="D47" s="78"/>
      <c r="E47" s="155">
        <f>SUM(E38:E46)</f>
        <v>13430098</v>
      </c>
      <c r="F47" s="158">
        <f>SUM(F38:F46)</f>
        <v>142013</v>
      </c>
      <c r="G47" s="155">
        <f>SUM(G38:G46)</f>
        <v>0</v>
      </c>
      <c r="H47" s="155">
        <f t="shared" si="3"/>
        <v>13572111</v>
      </c>
      <c r="J47" s="320"/>
      <c r="K47" s="320"/>
    </row>
    <row r="48" spans="1:8" ht="15">
      <c r="A48" s="6"/>
      <c r="B48" s="70"/>
      <c r="C48" s="70"/>
      <c r="D48" s="70"/>
      <c r="E48" s="70"/>
      <c r="F48" s="70"/>
      <c r="G48" s="70"/>
      <c r="H48" s="70"/>
    </row>
    <row r="49" spans="1:8" ht="15">
      <c r="A49" s="6"/>
      <c r="B49" s="70"/>
      <c r="C49" s="70"/>
      <c r="D49" s="70"/>
      <c r="E49" s="70"/>
      <c r="F49" s="70"/>
      <c r="G49" s="160" t="s">
        <v>306</v>
      </c>
      <c r="H49" s="70"/>
    </row>
    <row r="50" spans="1:8" ht="15">
      <c r="A50" s="6"/>
      <c r="B50" s="70"/>
      <c r="C50" s="70"/>
      <c r="D50" s="70"/>
      <c r="E50" s="70"/>
      <c r="F50" s="70"/>
      <c r="G50" s="70"/>
      <c r="H50" s="303"/>
    </row>
    <row r="51" spans="1:5" ht="15">
      <c r="A51" s="6"/>
      <c r="B51"/>
      <c r="C51"/>
      <c r="D51"/>
      <c r="E51"/>
    </row>
    <row r="52" spans="2:8" ht="15">
      <c r="B52"/>
      <c r="C52"/>
      <c r="D52"/>
      <c r="E52"/>
      <c r="F52"/>
      <c r="G52"/>
      <c r="H52"/>
    </row>
    <row r="53" spans="2:8" ht="15">
      <c r="B53"/>
      <c r="C53"/>
      <c r="D53"/>
      <c r="E53"/>
      <c r="F53"/>
      <c r="G53"/>
      <c r="H53"/>
    </row>
    <row r="54" spans="2:8" ht="15">
      <c r="B54"/>
      <c r="C54"/>
      <c r="D54"/>
      <c r="E54"/>
      <c r="F54"/>
      <c r="G54" s="28"/>
      <c r="H54"/>
    </row>
  </sheetData>
  <sheetProtection/>
  <mergeCells count="19">
    <mergeCell ref="A1:E1"/>
    <mergeCell ref="C2:H2"/>
    <mergeCell ref="B4:B5"/>
    <mergeCell ref="C4:C5"/>
    <mergeCell ref="D4:D5"/>
    <mergeCell ref="F4:F5"/>
    <mergeCell ref="G4:G5"/>
    <mergeCell ref="C18:H18"/>
    <mergeCell ref="B20:B21"/>
    <mergeCell ref="C20:C21"/>
    <mergeCell ref="D20:D21"/>
    <mergeCell ref="F20:F21"/>
    <mergeCell ref="G20:G21"/>
    <mergeCell ref="C34:H34"/>
    <mergeCell ref="B36:B37"/>
    <mergeCell ref="C36:C37"/>
    <mergeCell ref="D36:D37"/>
    <mergeCell ref="F36:F37"/>
    <mergeCell ref="G36:G37"/>
  </mergeCells>
  <printOptions/>
  <pageMargins left="0.3" right="0.7" top="0.34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Drssh</cp:lastModifiedBy>
  <cp:lastPrinted>2014-03-07T10:14:29Z</cp:lastPrinted>
  <dcterms:created xsi:type="dcterms:W3CDTF">2009-02-15T21:00:31Z</dcterms:created>
  <dcterms:modified xsi:type="dcterms:W3CDTF">2014-06-24T12:19:39Z</dcterms:modified>
  <cp:category/>
  <cp:version/>
  <cp:contentType/>
  <cp:contentStatus/>
</cp:coreProperties>
</file>