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tabRatio="823" activeTab="1"/>
  </bookViews>
  <sheets>
    <sheet name="Kopertina" sheetId="1" r:id="rId1"/>
    <sheet name="Bilanci" sheetId="2" r:id="rId2"/>
    <sheet name="Rez.Sipas Natyres" sheetId="3" r:id="rId3"/>
    <sheet name="AAM" sheetId="4" r:id="rId4"/>
    <sheet name="Shenimet shpjeguse" sheetId="5" r:id="rId5"/>
    <sheet name="bilanci vertetues 2009" sheetId="6" state="hidden" r:id="rId6"/>
    <sheet name="bilanci vertetues 2010" sheetId="7" state="hidden" r:id="rId7"/>
    <sheet name="bilanci vertetues 2011" sheetId="8" state="hidden" r:id="rId8"/>
  </sheets>
  <definedNames/>
  <calcPr fullCalcOnLoad="1"/>
</workbook>
</file>

<file path=xl/sharedStrings.xml><?xml version="1.0" encoding="utf-8"?>
<sst xmlns="http://schemas.openxmlformats.org/spreadsheetml/2006/main" count="618" uniqueCount="252">
  <si>
    <t>Data e krijimit</t>
  </si>
  <si>
    <t>Nr</t>
  </si>
  <si>
    <t>I</t>
  </si>
  <si>
    <t>II</t>
  </si>
  <si>
    <t>P A S Q Y R A T     F I N A N C I A R E</t>
  </si>
  <si>
    <t>Aktivet  monetare</t>
  </si>
  <si>
    <t>Inventari</t>
  </si>
  <si>
    <t>A K T I V E T    A F A T G J A T A</t>
  </si>
  <si>
    <t>Aktive afatgjata materiale</t>
  </si>
  <si>
    <t>Toka</t>
  </si>
  <si>
    <t>Banka</t>
  </si>
  <si>
    <t>Arka</t>
  </si>
  <si>
    <t>Veprimtaria  Kryesore</t>
  </si>
  <si>
    <t>Huat  afatgjata</t>
  </si>
  <si>
    <t>III</t>
  </si>
  <si>
    <t xml:space="preserve">K A P I T A L I </t>
  </si>
  <si>
    <t>PASIVET  DHE  KAPITALI</t>
  </si>
  <si>
    <t>P A S I V E T      A F A T G J A T 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</si>
  <si>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</si>
  <si>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</si>
  <si>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</si>
  <si>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</si>
  <si>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</si>
  <si>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</si>
  <si>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Leke</t>
  </si>
  <si>
    <t xml:space="preserve">  Periudha  Kontabel e Pasqyrave Financiare</t>
  </si>
  <si>
    <t>Overdraftet bankare</t>
  </si>
  <si>
    <t>Periudha</t>
  </si>
  <si>
    <t>Raportuese</t>
  </si>
  <si>
    <t>P A S I V E T      A F A T S H K U R T R A</t>
  </si>
  <si>
    <t>A K T I V E T    A F A T S H K U R T R A</t>
  </si>
  <si>
    <t>Kapitali  i  Pronarit</t>
  </si>
  <si>
    <t>A K T I V E T</t>
  </si>
  <si>
    <t>(  M I K R O N J E S I T E  )</t>
  </si>
  <si>
    <t>Per Drejtimin  e Mikronjesise</t>
  </si>
  <si>
    <t>►</t>
  </si>
  <si>
    <t>SHPENZIMET  =1+2+3+4+5</t>
  </si>
  <si>
    <t>Shpenzime personeli</t>
  </si>
  <si>
    <t xml:space="preserve">Pagat </t>
  </si>
  <si>
    <t>Siguracion</t>
  </si>
  <si>
    <t>Amortizimi i Aktiveve Afatgjata</t>
  </si>
  <si>
    <t>Energji uji,fax,telefon,internet</t>
  </si>
  <si>
    <t>Qera ambjenti</t>
  </si>
  <si>
    <t xml:space="preserve">Pagesa </t>
  </si>
  <si>
    <t>Taksat Doganore e Bashkiake</t>
  </si>
  <si>
    <t>Shpenzime financiare</t>
  </si>
  <si>
    <t>A</t>
  </si>
  <si>
    <t xml:space="preserve">Fitimi para tatimeve  </t>
  </si>
  <si>
    <t>Tatimi mbi fitimin</t>
  </si>
  <si>
    <t>B</t>
  </si>
  <si>
    <t xml:space="preserve">Fitimi  pas tatimit </t>
  </si>
  <si>
    <t>Emertimi</t>
  </si>
  <si>
    <t>Fitimi  (Humbja)   e   vitit   financiar</t>
  </si>
  <si>
    <t>Penalitete</t>
  </si>
  <si>
    <t>S H E N I M E T          S HP J E G U E S E</t>
  </si>
  <si>
    <t>Emërtimi Mikronjësisë</t>
  </si>
  <si>
    <t>Adresa e Selisë</t>
  </si>
  <si>
    <t>Nr. i  Rregjistrit  Tregtar</t>
  </si>
  <si>
    <t xml:space="preserve">(  Në zbarim të Standartit Kombëtar të Kontabilitetit Nr.15 ) </t>
  </si>
  <si>
    <t>Shënime</t>
  </si>
  <si>
    <t>Paraardhëse</t>
  </si>
  <si>
    <t>Aktive të tjera financiare afatshkurtra</t>
  </si>
  <si>
    <t>Kërkesa të arkëtueshme</t>
  </si>
  <si>
    <t>Instrumenta të tjera financiare dhe borxhi</t>
  </si>
  <si>
    <t>Debitorë të tjerë</t>
  </si>
  <si>
    <t>Lëndët e para</t>
  </si>
  <si>
    <t>Prodhim në proces</t>
  </si>
  <si>
    <t>Produkte të gatshme</t>
  </si>
  <si>
    <t>Mallra për rishitje</t>
  </si>
  <si>
    <t>Parapagesa për furnizime</t>
  </si>
  <si>
    <t>Ndërtesa</t>
  </si>
  <si>
    <t>Makineri dhe pajisje</t>
  </si>
  <si>
    <t xml:space="preserve">Aktive të tjera afatgjata materiale </t>
  </si>
  <si>
    <t>Aktive të tjera afatgjata</t>
  </si>
  <si>
    <t>Totali  i Aktiveve</t>
  </si>
  <si>
    <t xml:space="preserve">Totali  i Pasiveve </t>
  </si>
  <si>
    <t>Huamarrjet</t>
  </si>
  <si>
    <t>Huamarrje afatshkurtra</t>
  </si>
  <si>
    <t>Detyrimet tregtare</t>
  </si>
  <si>
    <t>Të pagueshme ndaj furnitorëve</t>
  </si>
  <si>
    <t>Të pagueshme ndaj punonjësve</t>
  </si>
  <si>
    <t>Detyrime për Sigurime Shoq. Shënd.</t>
  </si>
  <si>
    <t>Detyrime tatimore për TAP-in</t>
  </si>
  <si>
    <t>Detyrime tatimore për Tatim Fitimin</t>
  </si>
  <si>
    <t>Detyrime tatimore për Tvsh-në</t>
  </si>
  <si>
    <t>Detyrime tatimore për Tatimin në Burim</t>
  </si>
  <si>
    <t>Kreditorë të tjerë</t>
  </si>
  <si>
    <t>Parapagimet e arkëtuara</t>
  </si>
  <si>
    <t>Të tjera afatgjata</t>
  </si>
  <si>
    <t>Tërheqjet  e   Pronarit</t>
  </si>
  <si>
    <t>(  Bazuar në klasifikimin e Shpenzimeve sipas Natyrës  )</t>
  </si>
  <si>
    <t>Përshkrimi  i  Elementëve</t>
  </si>
  <si>
    <t>TË ARDHURAT</t>
  </si>
  <si>
    <t>Të ardhura nga interesat</t>
  </si>
  <si>
    <t>Të ardhura nga konvertimet</t>
  </si>
  <si>
    <t>Të ardhura nga shitjet</t>
  </si>
  <si>
    <t>Shpenzime për materiale</t>
  </si>
  <si>
    <t>Inventar në çelje</t>
  </si>
  <si>
    <t>Shpenzimet për mallrat e prodhuara</t>
  </si>
  <si>
    <t>Inventari në fund të vitit</t>
  </si>
  <si>
    <t>Të tjera</t>
  </si>
  <si>
    <t>Shpenzime të qarkullimit të mallit e transportit</t>
  </si>
  <si>
    <t>Benzinë/Naftë/Gaz</t>
  </si>
  <si>
    <t>Shpenzime administrative, mirëmbajtje dhe të tjera</t>
  </si>
  <si>
    <t>Interesa të paguara dhe komisione bankare</t>
  </si>
  <si>
    <t>Humbje nga konvertimi</t>
  </si>
  <si>
    <t>Gjendja e Llogarive Kontabel (  Levizjet )</t>
  </si>
  <si>
    <t>Per periudhen: 01/01/2010deri:31/12/2010</t>
  </si>
  <si>
    <t xml:space="preserve"> Levizjet</t>
  </si>
  <si>
    <t xml:space="preserve"> Gjendja</t>
  </si>
  <si>
    <t>Llogaria</t>
  </si>
  <si>
    <t>Pershkrimi i Llogarise</t>
  </si>
  <si>
    <t>Monedha</t>
  </si>
  <si>
    <t>Debitore</t>
  </si>
  <si>
    <t>Kreditore</t>
  </si>
  <si>
    <t>101</t>
  </si>
  <si>
    <t>Kapitali (themeltar ose individual)</t>
  </si>
  <si>
    <t>LEK</t>
  </si>
  <si>
    <t>421</t>
  </si>
  <si>
    <t>Personeli-pagat e shperblimet per tu paguar</t>
  </si>
  <si>
    <t>431</t>
  </si>
  <si>
    <t>Sigurime Shoqerore</t>
  </si>
  <si>
    <t>442</t>
  </si>
  <si>
    <t>Shteti - Tatime dhe taksa te ndaluara</t>
  </si>
  <si>
    <t>5311</t>
  </si>
  <si>
    <t>Arka ne leke</t>
  </si>
  <si>
    <t>618</t>
  </si>
  <si>
    <t>Te ndryshme</t>
  </si>
  <si>
    <t>628</t>
  </si>
  <si>
    <t>Sherbime bankare</t>
  </si>
  <si>
    <t>638</t>
  </si>
  <si>
    <t>Te tjera tatime dhe taksa</t>
  </si>
  <si>
    <t>641</t>
  </si>
  <si>
    <t>Pagat e personelit</t>
  </si>
  <si>
    <t>644</t>
  </si>
  <si>
    <t>Kuota te sigur. shoq. dhe perkrahjes sociale</t>
  </si>
  <si>
    <t>704</t>
  </si>
  <si>
    <t>Dorezim punime dhe sherbime</t>
  </si>
  <si>
    <t>Gjendja ne Fund</t>
  </si>
  <si>
    <t>Diferenca</t>
  </si>
  <si>
    <t xml:space="preserve">Printuar me : </t>
  </si>
  <si>
    <t xml:space="preserve"> Alpha 7.0  - Designed by IMB  - Tel : (04) 253 466             http : //www.imb.com.al </t>
  </si>
  <si>
    <t>Ne hartimin e bilancit, jane zbatuar politikat e kontabilitetit te rregjistrimit te dyfishte, ne baze te Standartit Nr.15.</t>
  </si>
  <si>
    <t>Eshte bere vleresimi I transaksioneve te kryera, ne baze te drejtave dhe detyrimeve te konstatuara.</t>
  </si>
  <si>
    <t>Ermis Kest shpk</t>
  </si>
  <si>
    <t>Per periudhen: 01/01/2009deri:31/12/2009</t>
  </si>
  <si>
    <t>401001</t>
  </si>
  <si>
    <t>Sigal</t>
  </si>
  <si>
    <t>401002</t>
  </si>
  <si>
    <t>Xhast</t>
  </si>
  <si>
    <t>401003</t>
  </si>
  <si>
    <t>Neptun</t>
  </si>
  <si>
    <t>411001</t>
  </si>
  <si>
    <t>Drejtoria Rajonale RRugeve TR</t>
  </si>
  <si>
    <t>411002</t>
  </si>
  <si>
    <t>Bashkia Durres</t>
  </si>
  <si>
    <t>447</t>
  </si>
  <si>
    <t>Shteti tatime dhe taksa te tjera</t>
  </si>
  <si>
    <t>4561</t>
  </si>
  <si>
    <t>Ortake-llogari te kontributit</t>
  </si>
  <si>
    <t>5121</t>
  </si>
  <si>
    <t>Llogari ne leke</t>
  </si>
  <si>
    <t>616</t>
  </si>
  <si>
    <t>Prime te sigurimit</t>
  </si>
  <si>
    <t>625</t>
  </si>
  <si>
    <t>Transferime, udhetim e dieta</t>
  </si>
  <si>
    <t>767</t>
  </si>
  <si>
    <t>Te ardhura nga interesat</t>
  </si>
  <si>
    <t>Ermis Kest SHPK</t>
  </si>
  <si>
    <t>Komisione Bankare</t>
  </si>
  <si>
    <t>Gjendja e Llogarive [Mastro]</t>
  </si>
  <si>
    <t>Gjendja Fillestare</t>
  </si>
  <si>
    <t>Levizjet</t>
  </si>
  <si>
    <t>Gjendja Perfundimtare</t>
  </si>
  <si>
    <t>617</t>
  </si>
  <si>
    <t>Studime dhe kerkime</t>
  </si>
  <si>
    <t>626</t>
  </si>
  <si>
    <t>Shpenzime postare e telekomunikacion</t>
  </si>
  <si>
    <t>6811</t>
  </si>
  <si>
    <t>Amortizime te aktiveve te qendrueshme</t>
  </si>
  <si>
    <t>121</t>
  </si>
  <si>
    <t>Fitime dhe humbje</t>
  </si>
  <si>
    <t>401</t>
  </si>
  <si>
    <t>Furnitore</t>
  </si>
  <si>
    <t>401004</t>
  </si>
  <si>
    <t>Vodafone</t>
  </si>
  <si>
    <t>401005</t>
  </si>
  <si>
    <t>Bolv Oil sha</t>
  </si>
  <si>
    <t>401006</t>
  </si>
  <si>
    <t>Gjergji Computer</t>
  </si>
  <si>
    <t>401007</t>
  </si>
  <si>
    <t>AMC</t>
  </si>
  <si>
    <t>401008</t>
  </si>
  <si>
    <t>Eurosig</t>
  </si>
  <si>
    <t>411003</t>
  </si>
  <si>
    <t>Coca Cola</t>
  </si>
  <si>
    <t>411004</t>
  </si>
  <si>
    <t>Komuna Fierze</t>
  </si>
  <si>
    <t>411005</t>
  </si>
  <si>
    <t>Universiteti Bujqesor Kamez</t>
  </si>
  <si>
    <t>411007</t>
  </si>
  <si>
    <t>IMI SHA</t>
  </si>
  <si>
    <t>4564</t>
  </si>
  <si>
    <t>Terheqje nga ortaku</t>
  </si>
  <si>
    <t>215</t>
  </si>
  <si>
    <t>Mjete transporti</t>
  </si>
  <si>
    <t>2815</t>
  </si>
  <si>
    <t>Per mjetet e transportit</t>
  </si>
  <si>
    <t>401009</t>
  </si>
  <si>
    <t>Hodo Gjoni</t>
  </si>
  <si>
    <t>Fitimi  (Humbja)   e   mbartur</t>
  </si>
  <si>
    <t>K91417033C</t>
  </si>
  <si>
    <t>Bulevardi Zhan D' Ark</t>
  </si>
  <si>
    <t>Tiranë</t>
  </si>
  <si>
    <t>Mikronjësia "Ermis - Kest shpk"</t>
  </si>
  <si>
    <t>Mikronjesia "Ermis - Kest shpk"</t>
  </si>
  <si>
    <t>"Ermis - Kest shpk", ka si aktivitet: Projektim,mbikqyrje e kolaudim punime ndertimi</t>
  </si>
  <si>
    <t>Hartuesi</t>
  </si>
  <si>
    <t>Kostaq Minxuri</t>
  </si>
  <si>
    <t>TVSH shitje</t>
  </si>
  <si>
    <t>TVSH blerje</t>
  </si>
  <si>
    <t>Drejtoria Rajonale RRugeve BR</t>
  </si>
  <si>
    <t xml:space="preserve">Drejtoria Pergjithshme e RRugeve </t>
  </si>
  <si>
    <t>U.B. Tirane</t>
  </si>
  <si>
    <t>Fabrika e Pasurimit te kromit</t>
  </si>
  <si>
    <t>Të tjera të arkëtueshme (TVSH)</t>
  </si>
  <si>
    <t>TAVB</t>
  </si>
  <si>
    <t>Shteti tatime dhe taksa te tjera (TAVB)</t>
  </si>
  <si>
    <t>Detyrime për taksa bashkiake(TAVB)</t>
  </si>
  <si>
    <t>Sasia</t>
  </si>
  <si>
    <t>Gjendje</t>
  </si>
  <si>
    <t>Shtesa</t>
  </si>
  <si>
    <t>Pakesime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</si>
  <si>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</si>
  <si>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</si>
  <si>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</si>
  <si>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</si>
  <si>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</si>
  <si>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</si>
  <si>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</si>
  <si>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 xml:space="preserve">ERMIS KEST SHPK </t>
  </si>
  <si>
    <t>NIPT K91417033C</t>
  </si>
  <si>
    <t>Projektim,mbikqyrje e kolaudim punime ndertimi</t>
  </si>
  <si>
    <t>Pasqyra   e   të   Ardhurave   dhe   Shpenzimeve     2013</t>
  </si>
  <si>
    <t>Pasqyrat    Financiare    të    Vitit   2013</t>
  </si>
  <si>
    <t>Viti   2013</t>
  </si>
  <si>
    <t>01.01.2013</t>
  </si>
  <si>
    <t>31.12.2013</t>
  </si>
  <si>
    <t>Aktivet Afatgjata Materiale  me vlere fillestare   2013</t>
  </si>
  <si>
    <t>Amortizimi A.A.Materiale   2013</t>
  </si>
  <si>
    <t>Vlera Kontabel Neto e A.A.Materiale  2013</t>
  </si>
  <si>
    <t>Robert  Lulo - KM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</si>
</sst>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.0"/>
    <numFmt numFmtId="181" formatCode="_(* #,##0_);_(* \(#,##0\);_(* &quot;-&quot;??_);_(@_)"/>
    <numFmt numFmtId="182" formatCode="#,##0.00_);\-#,##0.00"/>
    <numFmt numFmtId="183" formatCode="dd/mm/yyyy"/>
    <numFmt numFmtId="184" formatCode="#,##0.0000000000"/>
    <numFmt numFmtId="185" formatCode="#,##0.000"/>
    <numFmt numFmtId="186" formatCode="#,##0.0000"/>
  </numFmts>
  <fonts count="7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3.45"/>
      <color indexed="8"/>
      <name val="Times New Roman"/>
      <family val="1"/>
    </font>
    <font>
      <b/>
      <sz val="11.05"/>
      <color indexed="8"/>
      <name val="Times New Roman"/>
      <family val="1"/>
    </font>
    <font>
      <b/>
      <sz val="9.85"/>
      <color indexed="8"/>
      <name val="Times New Roman"/>
      <family val="1"/>
    </font>
    <font>
      <sz val="9"/>
      <color indexed="8"/>
      <name val="Arial"/>
      <family val="2"/>
    </font>
    <font>
      <b/>
      <sz val="8.15"/>
      <color indexed="8"/>
      <name val="Arial"/>
      <family val="2"/>
    </font>
    <font>
      <b/>
      <sz val="9"/>
      <color indexed="8"/>
      <name val="Arial"/>
      <family val="2"/>
    </font>
    <font>
      <sz val="8.15"/>
      <color indexed="8"/>
      <name val="Times New Roman"/>
      <family val="1"/>
    </font>
    <font>
      <sz val="9"/>
      <color indexed="8"/>
      <name val="Times New Roman"/>
      <family val="1"/>
    </font>
    <font>
      <sz val="6.95"/>
      <color indexed="8"/>
      <name val="Times New Roman"/>
      <family val="1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26"/>
      <name val="Calibri"/>
      <family val="2"/>
    </font>
    <font>
      <b/>
      <sz val="20"/>
      <name val="Calibri"/>
      <family val="2"/>
    </font>
    <font>
      <u val="single"/>
      <sz val="12"/>
      <name val="Calibri"/>
      <family val="2"/>
    </font>
    <font>
      <u val="single"/>
      <sz val="10"/>
      <name val="Calibri"/>
      <family val="2"/>
    </font>
    <font>
      <u val="single"/>
      <sz val="14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u val="single"/>
      <sz val="12"/>
      <name val="Calibri"/>
      <family val="2"/>
    </font>
    <font>
      <b/>
      <u val="single"/>
      <sz val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6" xfId="0" applyFont="1" applyBorder="1" applyAlignment="1">
      <alignment horizontal="right"/>
    </xf>
    <xf numFmtId="0" fontId="40" fillId="0" borderId="16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right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8" xfId="0" applyFont="1" applyBorder="1" applyAlignment="1">
      <alignment horizontal="center"/>
    </xf>
    <xf numFmtId="14" fontId="40" fillId="0" borderId="16" xfId="0" applyNumberFormat="1" applyFont="1" applyBorder="1" applyAlignment="1">
      <alignment/>
    </xf>
    <xf numFmtId="0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4" xfId="0" applyFont="1" applyBorder="1" applyAlignment="1">
      <alignment/>
    </xf>
    <xf numFmtId="3" fontId="38" fillId="0" borderId="0" xfId="0" applyNumberFormat="1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3" fontId="38" fillId="0" borderId="0" xfId="0" applyNumberFormat="1" applyFont="1" applyAlignment="1">
      <alignment horizontal="center" vertical="center"/>
    </xf>
    <xf numFmtId="3" fontId="40" fillId="0" borderId="12" xfId="0" applyNumberFormat="1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 vertical="center"/>
    </xf>
    <xf numFmtId="3" fontId="40" fillId="0" borderId="19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20" xfId="0" applyFont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left" vertical="center"/>
    </xf>
    <xf numFmtId="0" fontId="40" fillId="33" borderId="22" xfId="0" applyFont="1" applyFill="1" applyBorder="1" applyAlignment="1">
      <alignment vertical="center"/>
    </xf>
    <xf numFmtId="0" fontId="40" fillId="33" borderId="20" xfId="0" applyFont="1" applyFill="1" applyBorder="1" applyAlignment="1">
      <alignment horizontal="center" vertical="center"/>
    </xf>
    <xf numFmtId="3" fontId="46" fillId="33" borderId="20" xfId="0" applyNumberFormat="1" applyFont="1" applyFill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7" fillId="0" borderId="22" xfId="0" applyFont="1" applyBorder="1" applyAlignment="1">
      <alignment vertical="center"/>
    </xf>
    <xf numFmtId="0" fontId="40" fillId="0" borderId="19" xfId="0" applyFont="1" applyBorder="1" applyAlignment="1">
      <alignment horizontal="center" vertical="center"/>
    </xf>
    <xf numFmtId="3" fontId="40" fillId="0" borderId="20" xfId="0" applyNumberFormat="1" applyFont="1" applyFill="1" applyBorder="1" applyAlignment="1">
      <alignment vertical="center"/>
    </xf>
    <xf numFmtId="3" fontId="40" fillId="0" borderId="20" xfId="0" applyNumberFormat="1" applyFont="1" applyBorder="1" applyAlignment="1">
      <alignment vertical="center"/>
    </xf>
    <xf numFmtId="0" fontId="40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0" fillId="0" borderId="20" xfId="0" applyFont="1" applyBorder="1" applyAlignment="1">
      <alignment vertical="center"/>
    </xf>
    <xf numFmtId="3" fontId="48" fillId="0" borderId="20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0" fillId="0" borderId="22" xfId="0" applyFont="1" applyBorder="1" applyAlignment="1">
      <alignment vertical="center"/>
    </xf>
    <xf numFmtId="0" fontId="46" fillId="0" borderId="0" xfId="0" applyFont="1" applyAlignment="1">
      <alignment/>
    </xf>
    <xf numFmtId="3" fontId="40" fillId="0" borderId="0" xfId="0" applyNumberFormat="1" applyFont="1" applyAlignment="1">
      <alignment/>
    </xf>
    <xf numFmtId="0" fontId="44" fillId="0" borderId="0" xfId="0" applyFont="1" applyAlignment="1">
      <alignment horizontal="left" vertical="center"/>
    </xf>
    <xf numFmtId="0" fontId="38" fillId="0" borderId="0" xfId="0" applyFont="1" applyFill="1" applyAlignment="1">
      <alignment horizontal="right" vertical="center"/>
    </xf>
    <xf numFmtId="3" fontId="38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horizontal="right" vertical="center"/>
    </xf>
    <xf numFmtId="0" fontId="38" fillId="0" borderId="0" xfId="0" applyFont="1" applyAlignment="1">
      <alignment/>
    </xf>
    <xf numFmtId="3" fontId="38" fillId="0" borderId="0" xfId="0" applyNumberFormat="1" applyFont="1" applyFill="1" applyAlignment="1">
      <alignment horizontal="right"/>
    </xf>
    <xf numFmtId="3" fontId="38" fillId="0" borderId="0" xfId="0" applyNumberFormat="1" applyFont="1" applyFill="1" applyAlignment="1">
      <alignment/>
    </xf>
    <xf numFmtId="3" fontId="49" fillId="0" borderId="12" xfId="0" applyNumberFormat="1" applyFont="1" applyFill="1" applyBorder="1" applyAlignment="1">
      <alignment horizontal="center" vertical="center"/>
    </xf>
    <xf numFmtId="3" fontId="49" fillId="0" borderId="19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3" fontId="38" fillId="0" borderId="20" xfId="0" applyNumberFormat="1" applyFont="1" applyFill="1" applyBorder="1" applyAlignment="1">
      <alignment horizontal="right" vertical="center"/>
    </xf>
    <xf numFmtId="3" fontId="38" fillId="0" borderId="20" xfId="0" applyNumberFormat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38" fillId="0" borderId="23" xfId="0" applyFont="1" applyBorder="1" applyAlignment="1">
      <alignment horizontal="center" vertical="center"/>
    </xf>
    <xf numFmtId="3" fontId="38" fillId="0" borderId="23" xfId="0" applyNumberFormat="1" applyFont="1" applyFill="1" applyBorder="1" applyAlignment="1">
      <alignment horizontal="right" vertical="center"/>
    </xf>
    <xf numFmtId="3" fontId="38" fillId="0" borderId="23" xfId="0" applyNumberFormat="1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4" fontId="50" fillId="0" borderId="0" xfId="0" applyNumberFormat="1" applyFont="1" applyAlignment="1">
      <alignment vertical="center"/>
    </xf>
    <xf numFmtId="4" fontId="38" fillId="0" borderId="0" xfId="0" applyNumberFormat="1" applyFont="1" applyAlignment="1">
      <alignment vertical="center"/>
    </xf>
    <xf numFmtId="0" fontId="49" fillId="33" borderId="20" xfId="0" applyFont="1" applyFill="1" applyBorder="1" applyAlignment="1">
      <alignment horizontal="center" vertical="center"/>
    </xf>
    <xf numFmtId="3" fontId="49" fillId="33" borderId="20" xfId="0" applyNumberFormat="1" applyFont="1" applyFill="1" applyBorder="1" applyAlignment="1">
      <alignment horizontal="right" vertical="center"/>
    </xf>
    <xf numFmtId="3" fontId="49" fillId="33" borderId="20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vertical="center"/>
    </xf>
    <xf numFmtId="3" fontId="46" fillId="15" borderId="20" xfId="0" applyNumberFormat="1" applyFont="1" applyFill="1" applyBorder="1" applyAlignment="1">
      <alignment vertical="center"/>
    </xf>
    <xf numFmtId="0" fontId="46" fillId="15" borderId="20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15" borderId="19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3" fontId="49" fillId="0" borderId="17" xfId="0" applyNumberFormat="1" applyFont="1" applyFill="1" applyBorder="1" applyAlignment="1">
      <alignment horizontal="center" vertical="center"/>
    </xf>
    <xf numFmtId="3" fontId="48" fillId="0" borderId="20" xfId="0" applyNumberFormat="1" applyFont="1" applyFill="1" applyBorder="1" applyAlignment="1">
      <alignment horizontal="right" vertical="center"/>
    </xf>
    <xf numFmtId="0" fontId="48" fillId="0" borderId="20" xfId="0" applyFont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3" fontId="49" fillId="33" borderId="23" xfId="0" applyNumberFormat="1" applyFont="1" applyFill="1" applyBorder="1" applyAlignment="1">
      <alignment horizontal="right" vertical="center"/>
    </xf>
    <xf numFmtId="0" fontId="48" fillId="15" borderId="20" xfId="0" applyFont="1" applyFill="1" applyBorder="1" applyAlignment="1">
      <alignment horizontal="center" vertical="center"/>
    </xf>
    <xf numFmtId="3" fontId="48" fillId="15" borderId="20" xfId="0" applyNumberFormat="1" applyFont="1" applyFill="1" applyBorder="1" applyAlignment="1">
      <alignment horizontal="right" vertical="center"/>
    </xf>
    <xf numFmtId="0" fontId="40" fillId="0" borderId="18" xfId="0" applyFont="1" applyBorder="1" applyAlignment="1">
      <alignment horizontal="center"/>
    </xf>
    <xf numFmtId="0" fontId="9" fillId="0" borderId="0" xfId="63" applyFont="1" applyAlignment="1">
      <alignment horizontal="center" vertical="center"/>
      <protection/>
    </xf>
    <xf numFmtId="0" fontId="7" fillId="0" borderId="0" xfId="63" applyNumberFormat="1" applyFill="1" applyBorder="1" applyAlignment="1" applyProtection="1">
      <alignment/>
      <protection/>
    </xf>
    <xf numFmtId="0" fontId="10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left" vertical="center"/>
      <protection/>
    </xf>
    <xf numFmtId="0" fontId="12" fillId="0" borderId="0" xfId="63" applyFont="1" applyAlignment="1">
      <alignment vertical="center"/>
      <protection/>
    </xf>
    <xf numFmtId="0" fontId="12" fillId="0" borderId="0" xfId="63" applyFont="1" applyAlignment="1">
      <alignment horizontal="left" vertical="center"/>
      <protection/>
    </xf>
    <xf numFmtId="182" fontId="12" fillId="0" borderId="0" xfId="63" applyNumberFormat="1" applyFont="1" applyAlignment="1">
      <alignment horizontal="right" vertical="center"/>
      <protection/>
    </xf>
    <xf numFmtId="0" fontId="13" fillId="0" borderId="0" xfId="63" applyFont="1" applyAlignment="1">
      <alignment horizontal="right" vertical="center"/>
      <protection/>
    </xf>
    <xf numFmtId="182" fontId="14" fillId="0" borderId="0" xfId="63" applyNumberFormat="1" applyFont="1" applyAlignment="1">
      <alignment horizontal="right" vertical="center"/>
      <protection/>
    </xf>
    <xf numFmtId="0" fontId="15" fillId="0" borderId="0" xfId="63" applyFont="1" applyAlignment="1">
      <alignment horizontal="right" vertical="center"/>
      <protection/>
    </xf>
    <xf numFmtId="183" fontId="16" fillId="0" borderId="0" xfId="63" applyNumberFormat="1" applyFont="1" applyAlignment="1">
      <alignment vertical="center"/>
      <protection/>
    </xf>
    <xf numFmtId="3" fontId="12" fillId="0" borderId="0" xfId="63" applyNumberFormat="1" applyFont="1" applyAlignment="1">
      <alignment horizontal="right" vertical="center"/>
      <protection/>
    </xf>
    <xf numFmtId="0" fontId="17" fillId="0" borderId="0" xfId="63" applyFont="1" applyAlignment="1">
      <alignment horizontal="center" vertical="center"/>
      <protection/>
    </xf>
    <xf numFmtId="182" fontId="12" fillId="34" borderId="0" xfId="63" applyNumberFormat="1" applyFont="1" applyFill="1" applyAlignment="1">
      <alignment horizontal="right" vertical="center"/>
      <protection/>
    </xf>
    <xf numFmtId="182" fontId="7" fillId="0" borderId="0" xfId="63" applyNumberFormat="1" applyFill="1" applyBorder="1" applyAlignment="1" applyProtection="1">
      <alignment/>
      <protection/>
    </xf>
    <xf numFmtId="4" fontId="7" fillId="0" borderId="0" xfId="63" applyNumberFormat="1" applyFill="1" applyBorder="1" applyAlignment="1" applyProtection="1">
      <alignment/>
      <protection/>
    </xf>
    <xf numFmtId="0" fontId="12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right" vertical="center"/>
      <protection/>
    </xf>
    <xf numFmtId="1" fontId="12" fillId="0" borderId="0" xfId="63" applyNumberFormat="1" applyFont="1" applyAlignment="1">
      <alignment horizontal="right" vertical="center"/>
      <protection/>
    </xf>
    <xf numFmtId="182" fontId="8" fillId="0" borderId="0" xfId="63" applyNumberFormat="1" applyFont="1" applyFill="1" applyBorder="1" applyAlignment="1" applyProtection="1">
      <alignment/>
      <protection/>
    </xf>
    <xf numFmtId="3" fontId="7" fillId="0" borderId="0" xfId="63" applyNumberFormat="1" applyFill="1" applyBorder="1" applyAlignment="1" applyProtection="1">
      <alignment/>
      <protection/>
    </xf>
    <xf numFmtId="0" fontId="0" fillId="0" borderId="0" xfId="64">
      <alignment/>
      <protection/>
    </xf>
    <xf numFmtId="0" fontId="18" fillId="0" borderId="0" xfId="64" applyFont="1">
      <alignment/>
      <protection/>
    </xf>
    <xf numFmtId="0" fontId="0" fillId="0" borderId="23" xfId="64" applyFont="1" applyBorder="1" applyAlignment="1">
      <alignment horizontal="center"/>
      <protection/>
    </xf>
    <xf numFmtId="14" fontId="0" fillId="0" borderId="19" xfId="64" applyNumberFormat="1" applyFont="1" applyBorder="1" applyAlignment="1">
      <alignment horizontal="center"/>
      <protection/>
    </xf>
    <xf numFmtId="0" fontId="0" fillId="0" borderId="0" xfId="64" applyBorder="1">
      <alignment/>
      <protection/>
    </xf>
    <xf numFmtId="0" fontId="0" fillId="0" borderId="20" xfId="64" applyBorder="1" applyAlignment="1">
      <alignment horizontal="center"/>
      <protection/>
    </xf>
    <xf numFmtId="0" fontId="3" fillId="0" borderId="0" xfId="64" applyFont="1">
      <alignment/>
      <protection/>
    </xf>
    <xf numFmtId="4" fontId="0" fillId="0" borderId="20" xfId="44" applyNumberFormat="1" applyBorder="1" applyAlignment="1">
      <alignment/>
    </xf>
    <xf numFmtId="0" fontId="3" fillId="0" borderId="20" xfId="64" applyFont="1" applyBorder="1">
      <alignment/>
      <protection/>
    </xf>
    <xf numFmtId="3" fontId="3" fillId="0" borderId="0" xfId="64" applyNumberFormat="1" applyFont="1" applyBorder="1">
      <alignment/>
      <protection/>
    </xf>
    <xf numFmtId="3" fontId="0" fillId="0" borderId="0" xfId="64" applyNumberFormat="1" applyBorder="1">
      <alignment/>
      <protection/>
    </xf>
    <xf numFmtId="4" fontId="4" fillId="0" borderId="20" xfId="64" applyNumberFormat="1" applyFont="1" applyBorder="1">
      <alignment/>
      <protection/>
    </xf>
    <xf numFmtId="0" fontId="0" fillId="0" borderId="20" xfId="64" applyBorder="1">
      <alignment/>
      <protection/>
    </xf>
    <xf numFmtId="0" fontId="0" fillId="0" borderId="23" xfId="64" applyBorder="1" applyAlignment="1">
      <alignment horizontal="center"/>
      <protection/>
    </xf>
    <xf numFmtId="0" fontId="0" fillId="0" borderId="23" xfId="64" applyBorder="1">
      <alignment/>
      <protection/>
    </xf>
    <xf numFmtId="4" fontId="0" fillId="0" borderId="23" xfId="44" applyNumberFormat="1" applyBorder="1" applyAlignment="1">
      <alignment/>
    </xf>
    <xf numFmtId="0" fontId="0" fillId="0" borderId="24" xfId="64" applyFont="1" applyBorder="1" applyAlignment="1">
      <alignment vertical="center"/>
      <protection/>
    </xf>
    <xf numFmtId="0" fontId="20" fillId="0" borderId="25" xfId="64" applyFont="1" applyBorder="1" applyAlignment="1">
      <alignment vertical="center"/>
      <protection/>
    </xf>
    <xf numFmtId="0" fontId="20" fillId="0" borderId="25" xfId="64" applyFont="1" applyBorder="1" applyAlignment="1">
      <alignment horizontal="center" vertical="center"/>
      <protection/>
    </xf>
    <xf numFmtId="4" fontId="20" fillId="0" borderId="25" xfId="44" applyNumberFormat="1" applyFont="1" applyBorder="1" applyAlignment="1">
      <alignment vertical="center"/>
    </xf>
    <xf numFmtId="4" fontId="20" fillId="0" borderId="26" xfId="44" applyNumberFormat="1" applyFont="1" applyBorder="1" applyAlignment="1">
      <alignment vertical="center"/>
    </xf>
    <xf numFmtId="3" fontId="0" fillId="0" borderId="0" xfId="64" applyNumberFormat="1">
      <alignment/>
      <protection/>
    </xf>
    <xf numFmtId="4" fontId="0" fillId="0" borderId="0" xfId="64" applyNumberFormat="1">
      <alignment/>
      <protection/>
    </xf>
    <xf numFmtId="4" fontId="0" fillId="0" borderId="20" xfId="64" applyNumberFormat="1" applyBorder="1">
      <alignment/>
      <protection/>
    </xf>
    <xf numFmtId="1" fontId="0" fillId="0" borderId="0" xfId="64" applyNumberFormat="1">
      <alignment/>
      <protection/>
    </xf>
    <xf numFmtId="0" fontId="4" fillId="0" borderId="0" xfId="64" applyFont="1" applyBorder="1">
      <alignment/>
      <protection/>
    </xf>
    <xf numFmtId="3" fontId="0" fillId="0" borderId="0" xfId="44" applyNumberFormat="1" applyFill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2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46" fillId="15" borderId="21" xfId="0" applyFont="1" applyFill="1" applyBorder="1" applyAlignment="1">
      <alignment horizontal="center" vertical="center"/>
    </xf>
    <xf numFmtId="0" fontId="46" fillId="15" borderId="18" xfId="0" applyFont="1" applyFill="1" applyBorder="1" applyAlignment="1">
      <alignment horizontal="center" vertical="center"/>
    </xf>
    <xf numFmtId="0" fontId="46" fillId="15" borderId="22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right" vertical="center"/>
    </xf>
    <xf numFmtId="0" fontId="52" fillId="0" borderId="18" xfId="0" applyFont="1" applyBorder="1" applyAlignment="1">
      <alignment horizontal="right" vertical="center"/>
    </xf>
    <xf numFmtId="0" fontId="52" fillId="0" borderId="22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33" borderId="21" xfId="0" applyFont="1" applyFill="1" applyBorder="1" applyAlignment="1">
      <alignment horizontal="left" vertical="center"/>
    </xf>
    <xf numFmtId="0" fontId="49" fillId="33" borderId="18" xfId="0" applyFont="1" applyFill="1" applyBorder="1" applyAlignment="1">
      <alignment horizontal="left" vertical="center"/>
    </xf>
    <xf numFmtId="0" fontId="49" fillId="33" borderId="22" xfId="0" applyFont="1" applyFill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22" xfId="0" applyFont="1" applyBorder="1" applyAlignment="1">
      <alignment horizontal="left" vertical="center"/>
    </xf>
    <xf numFmtId="0" fontId="48" fillId="15" borderId="21" xfId="0" applyFont="1" applyFill="1" applyBorder="1" applyAlignment="1">
      <alignment horizontal="left" vertical="center"/>
    </xf>
    <xf numFmtId="0" fontId="48" fillId="15" borderId="18" xfId="0" applyFont="1" applyFill="1" applyBorder="1" applyAlignment="1">
      <alignment horizontal="left" vertical="center"/>
    </xf>
    <xf numFmtId="0" fontId="48" fillId="15" borderId="22" xfId="0" applyFont="1" applyFill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80" fontId="38" fillId="0" borderId="18" xfId="0" applyNumberFormat="1" applyFont="1" applyBorder="1" applyAlignment="1">
      <alignment horizontal="center" vertical="center"/>
    </xf>
    <xf numFmtId="180" fontId="38" fillId="0" borderId="22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8" fillId="0" borderId="21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5" fillId="0" borderId="0" xfId="64" applyFont="1" applyAlignment="1">
      <alignment horizontal="center"/>
      <protection/>
    </xf>
    <xf numFmtId="0" fontId="0" fillId="0" borderId="23" xfId="64" applyFont="1" applyBorder="1" applyAlignment="1">
      <alignment horizontal="center" vertical="center"/>
      <protection/>
    </xf>
    <xf numFmtId="0" fontId="0" fillId="0" borderId="19" xfId="64" applyFont="1" applyBorder="1" applyAlignment="1">
      <alignment horizontal="center" vertical="center"/>
      <protection/>
    </xf>
    <xf numFmtId="0" fontId="19" fillId="0" borderId="23" xfId="64" applyFont="1" applyBorder="1" applyAlignment="1">
      <alignment horizontal="center" vertical="center"/>
      <protection/>
    </xf>
    <xf numFmtId="0" fontId="19" fillId="0" borderId="19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/>
      <protection/>
    </xf>
    <xf numFmtId="0" fontId="0" fillId="0" borderId="0" xfId="64" applyAlignment="1">
      <alignment horizontal="center"/>
      <protection/>
    </xf>
    <xf numFmtId="0" fontId="38" fillId="0" borderId="13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170" fontId="38" fillId="0" borderId="13" xfId="45" applyFont="1" applyBorder="1" applyAlignment="1">
      <alignment horizontal="left" vertical="center"/>
    </xf>
    <xf numFmtId="170" fontId="38" fillId="0" borderId="0" xfId="45" applyFont="1" applyBorder="1" applyAlignment="1">
      <alignment horizontal="left" vertical="center"/>
    </xf>
    <xf numFmtId="170" fontId="38" fillId="0" borderId="14" xfId="45" applyFont="1" applyBorder="1" applyAlignment="1">
      <alignment horizontal="left" vertic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7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J56"/>
  <sheetViews>
    <sheetView zoomScalePageLayoutView="0" workbookViewId="0" topLeftCell="A7">
      <selection activeCell="G56" sqref="G56"/>
    </sheetView>
  </sheetViews>
  <sheetFormatPr defaultColWidth="9.140625" defaultRowHeight="12.75"/>
  <cols>
    <col min="1" max="2" width="9.140625" style="4" customWidth="1"/>
    <col min="3" max="3" width="9.28125" style="4" customWidth="1"/>
    <col min="4" max="4" width="11.421875" style="4" customWidth="1"/>
    <col min="5" max="5" width="12.8515625" style="4" customWidth="1"/>
    <col min="6" max="6" width="5.421875" style="4" customWidth="1"/>
    <col min="7" max="7" width="9.28125" style="4" bestFit="1" customWidth="1"/>
    <col min="8" max="8" width="9.140625" style="4" customWidth="1"/>
    <col min="9" max="9" width="3.140625" style="4" customWidth="1"/>
    <col min="10" max="10" width="9.140625" style="4" customWidth="1"/>
    <col min="11" max="11" width="1.8515625" style="4" customWidth="1"/>
    <col min="12" max="16384" width="9.140625" style="4" customWidth="1"/>
  </cols>
  <sheetData>
    <row r="1" ht="6.75" customHeight="1"/>
    <row r="2" spans="1:10" ht="12.75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s="22" customFormat="1" ht="13.5" customHeight="1">
      <c r="A3" s="16"/>
      <c r="B3" s="17" t="s">
        <v>55</v>
      </c>
      <c r="C3" s="17"/>
      <c r="D3" s="17"/>
      <c r="E3" s="18" t="s">
        <v>144</v>
      </c>
      <c r="F3" s="19"/>
      <c r="G3" s="20"/>
      <c r="H3" s="18"/>
      <c r="I3" s="17"/>
      <c r="J3" s="21"/>
    </row>
    <row r="4" spans="1:10" s="22" customFormat="1" ht="13.5" customHeight="1">
      <c r="A4" s="16"/>
      <c r="B4" s="17" t="s">
        <v>18</v>
      </c>
      <c r="C4" s="17"/>
      <c r="D4" s="17"/>
      <c r="E4" s="18" t="s">
        <v>211</v>
      </c>
      <c r="F4" s="23"/>
      <c r="G4" s="24"/>
      <c r="H4" s="25"/>
      <c r="I4" s="25"/>
      <c r="J4" s="21"/>
    </row>
    <row r="5" spans="1:10" s="22" customFormat="1" ht="13.5" customHeight="1">
      <c r="A5" s="16"/>
      <c r="B5" s="17" t="s">
        <v>56</v>
      </c>
      <c r="C5" s="17"/>
      <c r="D5" s="17"/>
      <c r="E5" s="26" t="s">
        <v>212</v>
      </c>
      <c r="F5" s="18"/>
      <c r="G5" s="18"/>
      <c r="H5" s="18"/>
      <c r="I5" s="18"/>
      <c r="J5" s="21"/>
    </row>
    <row r="6" spans="1:10" s="22" customFormat="1" ht="13.5" customHeight="1">
      <c r="A6" s="16"/>
      <c r="B6" s="17"/>
      <c r="C6" s="17"/>
      <c r="D6" s="17"/>
      <c r="E6" s="17"/>
      <c r="F6" s="17"/>
      <c r="G6" s="110" t="s">
        <v>213</v>
      </c>
      <c r="H6" s="27"/>
      <c r="I6" s="25"/>
      <c r="J6" s="21"/>
    </row>
    <row r="7" spans="1:10" s="22" customFormat="1" ht="13.5" customHeight="1">
      <c r="A7" s="16"/>
      <c r="B7" s="17" t="s">
        <v>0</v>
      </c>
      <c r="C7" s="17"/>
      <c r="D7" s="17"/>
      <c r="E7" s="28">
        <v>39856</v>
      </c>
      <c r="F7" s="29"/>
      <c r="G7" s="17"/>
      <c r="H7" s="17"/>
      <c r="I7" s="17"/>
      <c r="J7" s="21"/>
    </row>
    <row r="8" spans="1:10" s="22" customFormat="1" ht="13.5" customHeight="1">
      <c r="A8" s="16"/>
      <c r="B8" s="17" t="s">
        <v>57</v>
      </c>
      <c r="C8" s="17"/>
      <c r="D8" s="17"/>
      <c r="E8" s="26"/>
      <c r="F8" s="30"/>
      <c r="G8" s="17"/>
      <c r="H8" s="17"/>
      <c r="I8" s="17"/>
      <c r="J8" s="21"/>
    </row>
    <row r="9" spans="1:10" s="22" customFormat="1" ht="13.5" customHeight="1">
      <c r="A9" s="16"/>
      <c r="B9" s="17"/>
      <c r="C9" s="17"/>
      <c r="D9" s="17"/>
      <c r="E9" s="17"/>
      <c r="F9" s="17"/>
      <c r="G9" s="17"/>
      <c r="H9" s="17"/>
      <c r="I9" s="17"/>
      <c r="J9" s="21"/>
    </row>
    <row r="10" spans="1:10" s="22" customFormat="1" ht="13.5" customHeight="1">
      <c r="A10" s="16"/>
      <c r="B10" s="17" t="s">
        <v>12</v>
      </c>
      <c r="C10" s="17"/>
      <c r="D10" s="17"/>
      <c r="E10" s="18" t="s">
        <v>242</v>
      </c>
      <c r="F10" s="18"/>
      <c r="G10" s="18"/>
      <c r="H10" s="18"/>
      <c r="I10" s="18"/>
      <c r="J10" s="21"/>
    </row>
    <row r="11" spans="1:10" s="22" customFormat="1" ht="13.5" customHeight="1">
      <c r="A11" s="16"/>
      <c r="B11" s="17"/>
      <c r="C11" s="17"/>
      <c r="D11" s="17"/>
      <c r="E11" s="26"/>
      <c r="F11" s="26"/>
      <c r="G11" s="26"/>
      <c r="H11" s="26"/>
      <c r="I11" s="26"/>
      <c r="J11" s="21"/>
    </row>
    <row r="12" spans="1:10" s="22" customFormat="1" ht="13.5" customHeight="1">
      <c r="A12" s="16"/>
      <c r="B12" s="17"/>
      <c r="C12" s="17"/>
      <c r="D12" s="17"/>
      <c r="E12" s="26"/>
      <c r="F12" s="26"/>
      <c r="G12" s="26"/>
      <c r="H12" s="26"/>
      <c r="I12" s="26"/>
      <c r="J12" s="21"/>
    </row>
    <row r="13" spans="1:10" ht="12.75">
      <c r="A13" s="5"/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5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5"/>
      <c r="B15" s="7"/>
      <c r="C15" s="7"/>
      <c r="D15" s="7"/>
      <c r="E15" s="7"/>
      <c r="F15" s="7"/>
      <c r="G15" s="7"/>
      <c r="H15" s="7"/>
      <c r="I15" s="7"/>
      <c r="J15" s="8"/>
    </row>
    <row r="16" spans="1:10" ht="12.75">
      <c r="A16" s="5"/>
      <c r="B16" s="7"/>
      <c r="C16" s="7"/>
      <c r="D16" s="7"/>
      <c r="E16" s="7"/>
      <c r="F16" s="7"/>
      <c r="G16" s="7"/>
      <c r="H16" s="7"/>
      <c r="I16" s="7"/>
      <c r="J16" s="8"/>
    </row>
    <row r="17" spans="1:10" ht="12.75">
      <c r="A17" s="5"/>
      <c r="B17" s="7"/>
      <c r="C17" s="7"/>
      <c r="D17" s="7"/>
      <c r="E17" s="7"/>
      <c r="F17" s="7"/>
      <c r="G17" s="7"/>
      <c r="H17" s="7"/>
      <c r="I17" s="7"/>
      <c r="J17" s="8"/>
    </row>
    <row r="18" spans="1:10" ht="12.75">
      <c r="A18" s="5"/>
      <c r="B18" s="7"/>
      <c r="C18" s="7"/>
      <c r="D18" s="7"/>
      <c r="E18" s="7"/>
      <c r="F18" s="7"/>
      <c r="G18" s="7"/>
      <c r="H18" s="7"/>
      <c r="I18" s="7"/>
      <c r="J18" s="8"/>
    </row>
    <row r="19" spans="1:10" ht="12.75">
      <c r="A19" s="5"/>
      <c r="B19" s="7"/>
      <c r="C19" s="7"/>
      <c r="D19" s="7"/>
      <c r="E19" s="7"/>
      <c r="F19" s="7"/>
      <c r="G19" s="7"/>
      <c r="H19" s="7"/>
      <c r="I19" s="7"/>
      <c r="J19" s="8"/>
    </row>
    <row r="20" spans="1:10" ht="12.75">
      <c r="A20" s="5"/>
      <c r="B20" s="7"/>
      <c r="C20" s="7"/>
      <c r="D20" s="7"/>
      <c r="E20" s="7"/>
      <c r="F20" s="7"/>
      <c r="G20" s="7"/>
      <c r="H20" s="7"/>
      <c r="I20" s="7"/>
      <c r="J20" s="8"/>
    </row>
    <row r="21" spans="1:10" ht="12.75">
      <c r="A21" s="5"/>
      <c r="C21" s="7"/>
      <c r="D21" s="7"/>
      <c r="E21" s="7"/>
      <c r="F21" s="7"/>
      <c r="G21" s="7"/>
      <c r="H21" s="7"/>
      <c r="I21" s="7"/>
      <c r="J21" s="8"/>
    </row>
    <row r="22" spans="1:10" ht="12.75">
      <c r="A22" s="5"/>
      <c r="B22" s="7"/>
      <c r="C22" s="7"/>
      <c r="D22" s="7"/>
      <c r="E22" s="7"/>
      <c r="F22" s="7"/>
      <c r="G22" s="7"/>
      <c r="H22" s="7"/>
      <c r="I22" s="7"/>
      <c r="J22" s="8"/>
    </row>
    <row r="23" spans="1:10" ht="12.75">
      <c r="A23" s="5"/>
      <c r="B23" s="7"/>
      <c r="C23" s="7"/>
      <c r="D23" s="7"/>
      <c r="E23" s="7"/>
      <c r="F23" s="7"/>
      <c r="G23" s="7"/>
      <c r="H23" s="7"/>
      <c r="I23" s="7"/>
      <c r="J23" s="8"/>
    </row>
    <row r="24" spans="1:10" ht="12.75">
      <c r="A24" s="5"/>
      <c r="B24" s="7"/>
      <c r="C24" s="7"/>
      <c r="D24" s="7"/>
      <c r="E24" s="7"/>
      <c r="F24" s="7"/>
      <c r="G24" s="7"/>
      <c r="H24" s="7"/>
      <c r="I24" s="7"/>
      <c r="J24" s="8"/>
    </row>
    <row r="25" spans="1:10" ht="33.75">
      <c r="A25" s="161" t="s">
        <v>4</v>
      </c>
      <c r="B25" s="162"/>
      <c r="C25" s="162"/>
      <c r="D25" s="162"/>
      <c r="E25" s="162"/>
      <c r="F25" s="162"/>
      <c r="G25" s="162"/>
      <c r="H25" s="162"/>
      <c r="I25" s="162"/>
      <c r="J25" s="163"/>
    </row>
    <row r="26" spans="1:10" ht="10.5" customHeight="1">
      <c r="A26" s="31"/>
      <c r="B26" s="32"/>
      <c r="C26" s="32"/>
      <c r="D26" s="32"/>
      <c r="E26" s="32"/>
      <c r="F26" s="32"/>
      <c r="G26" s="32"/>
      <c r="H26" s="32"/>
      <c r="I26" s="32"/>
      <c r="J26" s="33"/>
    </row>
    <row r="27" spans="1:10" ht="26.25">
      <c r="A27" s="165" t="s">
        <v>33</v>
      </c>
      <c r="B27" s="166"/>
      <c r="C27" s="166"/>
      <c r="D27" s="166"/>
      <c r="E27" s="166"/>
      <c r="F27" s="166"/>
      <c r="G27" s="166"/>
      <c r="H27" s="166"/>
      <c r="I27" s="166"/>
      <c r="J27" s="167"/>
    </row>
    <row r="28" spans="1:10" ht="9" customHeight="1">
      <c r="A28" s="34"/>
      <c r="B28" s="35"/>
      <c r="C28" s="35"/>
      <c r="D28" s="35"/>
      <c r="E28" s="35"/>
      <c r="F28" s="35"/>
      <c r="G28" s="35"/>
      <c r="H28" s="35"/>
      <c r="I28" s="35"/>
      <c r="J28" s="36"/>
    </row>
    <row r="29" spans="1:10" ht="12.75">
      <c r="A29" s="5"/>
      <c r="B29" s="164" t="s">
        <v>58</v>
      </c>
      <c r="C29" s="164"/>
      <c r="D29" s="164"/>
      <c r="E29" s="164"/>
      <c r="F29" s="164"/>
      <c r="G29" s="164"/>
      <c r="H29" s="164"/>
      <c r="I29" s="164"/>
      <c r="J29" s="8"/>
    </row>
    <row r="30" spans="1:10" ht="12.75">
      <c r="A30" s="5"/>
      <c r="B30" s="164"/>
      <c r="C30" s="164"/>
      <c r="D30" s="164"/>
      <c r="E30" s="164"/>
      <c r="F30" s="164"/>
      <c r="G30" s="164"/>
      <c r="H30" s="164"/>
      <c r="I30" s="164"/>
      <c r="J30" s="8"/>
    </row>
    <row r="31" spans="1:10" ht="12.75">
      <c r="A31" s="5"/>
      <c r="B31" s="7"/>
      <c r="C31" s="7"/>
      <c r="D31" s="7"/>
      <c r="E31" s="7"/>
      <c r="F31" s="7"/>
      <c r="G31" s="7"/>
      <c r="H31" s="7"/>
      <c r="I31" s="7"/>
      <c r="J31" s="8"/>
    </row>
    <row r="32" spans="1:10" ht="12.75">
      <c r="A32" s="5"/>
      <c r="B32" s="7"/>
      <c r="C32" s="7"/>
      <c r="D32" s="7"/>
      <c r="E32" s="7"/>
      <c r="F32" s="7"/>
      <c r="G32" s="7"/>
      <c r="H32" s="7"/>
      <c r="I32" s="7"/>
      <c r="J32" s="8"/>
    </row>
    <row r="33" spans="1:10" ht="33.75">
      <c r="A33" s="5"/>
      <c r="B33" s="7"/>
      <c r="C33" s="7"/>
      <c r="D33" s="7"/>
      <c r="E33" s="160" t="s">
        <v>245</v>
      </c>
      <c r="F33" s="7"/>
      <c r="G33" s="7"/>
      <c r="H33" s="7"/>
      <c r="I33" s="7"/>
      <c r="J33" s="8"/>
    </row>
    <row r="34" spans="1:10" ht="12.75">
      <c r="A34" s="5"/>
      <c r="B34" s="7"/>
      <c r="C34" s="7"/>
      <c r="D34" s="7"/>
      <c r="E34" s="7"/>
      <c r="F34" s="7"/>
      <c r="G34" s="7"/>
      <c r="H34" s="7"/>
      <c r="I34" s="7"/>
      <c r="J34" s="8"/>
    </row>
    <row r="35" spans="1:10" ht="12.75">
      <c r="A35" s="5"/>
      <c r="B35" s="7"/>
      <c r="C35" s="7"/>
      <c r="D35" s="7"/>
      <c r="E35" s="7"/>
      <c r="F35" s="7"/>
      <c r="G35" s="7"/>
      <c r="H35" s="7"/>
      <c r="I35" s="7"/>
      <c r="J35" s="8"/>
    </row>
    <row r="36" spans="1:10" ht="12.75">
      <c r="A36" s="5"/>
      <c r="B36" s="7"/>
      <c r="C36" s="7"/>
      <c r="D36" s="7"/>
      <c r="E36" s="7"/>
      <c r="F36" s="7"/>
      <c r="G36" s="7"/>
      <c r="H36" s="7"/>
      <c r="I36" s="7"/>
      <c r="J36" s="8"/>
    </row>
    <row r="37" spans="1:10" ht="12.75">
      <c r="A37" s="5"/>
      <c r="B37" s="7"/>
      <c r="C37" s="7"/>
      <c r="D37" s="7"/>
      <c r="E37" s="7"/>
      <c r="F37" s="7"/>
      <c r="G37" s="7"/>
      <c r="H37" s="7"/>
      <c r="I37" s="7"/>
      <c r="J37" s="8"/>
    </row>
    <row r="38" spans="1:10" ht="12.75">
      <c r="A38" s="5"/>
      <c r="B38" s="7"/>
      <c r="C38" s="7"/>
      <c r="D38" s="7"/>
      <c r="E38" s="7"/>
      <c r="F38" s="7"/>
      <c r="G38" s="7"/>
      <c r="H38" s="7"/>
      <c r="I38" s="7"/>
      <c r="J38" s="8"/>
    </row>
    <row r="39" spans="1:10" ht="12.75">
      <c r="A39" s="5"/>
      <c r="B39" s="7"/>
      <c r="C39" s="7"/>
      <c r="D39" s="7"/>
      <c r="E39" s="7"/>
      <c r="F39" s="7"/>
      <c r="G39" s="7"/>
      <c r="H39" s="7"/>
      <c r="I39" s="7"/>
      <c r="J39" s="8"/>
    </row>
    <row r="40" spans="1:10" ht="12.75">
      <c r="A40" s="5"/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5"/>
      <c r="B41" s="7"/>
      <c r="C41" s="7"/>
      <c r="D41" s="7"/>
      <c r="E41" s="7"/>
      <c r="F41" s="7"/>
      <c r="G41" s="7"/>
      <c r="H41" s="7"/>
      <c r="I41" s="7"/>
      <c r="J41" s="8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8"/>
    </row>
    <row r="43" spans="1:10" ht="12.75">
      <c r="A43" s="5"/>
      <c r="B43" s="7"/>
      <c r="C43" s="7"/>
      <c r="D43" s="7"/>
      <c r="E43" s="7"/>
      <c r="F43" s="7"/>
      <c r="G43" s="7"/>
      <c r="H43" s="7"/>
      <c r="I43" s="7"/>
      <c r="J43" s="8"/>
    </row>
    <row r="44" spans="1:10" ht="9" customHeight="1">
      <c r="A44" s="5"/>
      <c r="B44" s="7"/>
      <c r="C44" s="7"/>
      <c r="D44" s="7"/>
      <c r="E44" s="7"/>
      <c r="F44" s="7"/>
      <c r="G44" s="7"/>
      <c r="H44" s="7"/>
      <c r="I44" s="7"/>
      <c r="J44" s="8"/>
    </row>
    <row r="45" spans="1:10" ht="12.75">
      <c r="A45" s="5"/>
      <c r="B45" s="7"/>
      <c r="C45" s="7"/>
      <c r="D45" s="7"/>
      <c r="E45" s="7"/>
      <c r="F45" s="7"/>
      <c r="G45" s="7"/>
      <c r="H45" s="7"/>
      <c r="I45" s="7"/>
      <c r="J45" s="8"/>
    </row>
    <row r="46" spans="1:10" ht="12.75">
      <c r="A46" s="5"/>
      <c r="B46" s="7"/>
      <c r="C46" s="7"/>
      <c r="D46" s="7"/>
      <c r="E46" s="7"/>
      <c r="F46" s="7"/>
      <c r="G46" s="7"/>
      <c r="H46" s="7"/>
      <c r="I46" s="7"/>
      <c r="J46" s="8"/>
    </row>
    <row r="47" spans="1:10" s="22" customFormat="1" ht="12.75" customHeight="1">
      <c r="A47" s="16"/>
      <c r="B47" s="17"/>
      <c r="C47" s="17"/>
      <c r="D47" s="17"/>
      <c r="E47" s="17"/>
      <c r="F47" s="17"/>
      <c r="G47" s="164"/>
      <c r="H47" s="164"/>
      <c r="I47" s="17"/>
      <c r="J47" s="21"/>
    </row>
    <row r="48" spans="1:10" s="22" customFormat="1" ht="12.75" customHeight="1">
      <c r="A48" s="16"/>
      <c r="B48" s="17"/>
      <c r="C48" s="17"/>
      <c r="D48" s="17"/>
      <c r="E48" s="17"/>
      <c r="F48" s="17"/>
      <c r="G48" s="169"/>
      <c r="H48" s="169"/>
      <c r="I48" s="17"/>
      <c r="J48" s="21"/>
    </row>
    <row r="49" spans="1:10" s="22" customFormat="1" ht="12.75" customHeight="1">
      <c r="A49" s="16"/>
      <c r="B49" s="17" t="s">
        <v>19</v>
      </c>
      <c r="C49" s="17"/>
      <c r="D49" s="17"/>
      <c r="E49" s="17"/>
      <c r="F49" s="17"/>
      <c r="G49" s="168" t="s">
        <v>24</v>
      </c>
      <c r="H49" s="168"/>
      <c r="I49" s="17"/>
      <c r="J49" s="21"/>
    </row>
    <row r="50" spans="1:10" s="22" customFormat="1" ht="12.75" customHeight="1">
      <c r="A50" s="16"/>
      <c r="B50" s="17" t="s">
        <v>20</v>
      </c>
      <c r="C50" s="17"/>
      <c r="D50" s="17"/>
      <c r="E50" s="17"/>
      <c r="F50" s="17"/>
      <c r="G50" s="168"/>
      <c r="H50" s="168"/>
      <c r="I50" s="17"/>
      <c r="J50" s="21"/>
    </row>
    <row r="51" spans="1:10" ht="12.75">
      <c r="A51" s="5"/>
      <c r="B51" s="7"/>
      <c r="C51" s="7"/>
      <c r="D51" s="7"/>
      <c r="E51" s="7"/>
      <c r="F51" s="7"/>
      <c r="G51" s="7"/>
      <c r="H51" s="7"/>
      <c r="I51" s="7"/>
      <c r="J51" s="8"/>
    </row>
    <row r="52" spans="1:10" s="15" customFormat="1" ht="12.75" customHeight="1">
      <c r="A52" s="37"/>
      <c r="B52" s="17" t="s">
        <v>25</v>
      </c>
      <c r="C52" s="17"/>
      <c r="D52" s="17"/>
      <c r="E52" s="17"/>
      <c r="F52" s="30" t="s">
        <v>21</v>
      </c>
      <c r="G52" s="169" t="s">
        <v>246</v>
      </c>
      <c r="H52" s="169"/>
      <c r="I52" s="38"/>
      <c r="J52" s="39"/>
    </row>
    <row r="53" spans="1:10" s="15" customFormat="1" ht="12.75" customHeight="1">
      <c r="A53" s="37"/>
      <c r="B53" s="17"/>
      <c r="C53" s="17"/>
      <c r="D53" s="17"/>
      <c r="E53" s="17"/>
      <c r="F53" s="30" t="s">
        <v>22</v>
      </c>
      <c r="G53" s="168" t="s">
        <v>247</v>
      </c>
      <c r="H53" s="168"/>
      <c r="I53" s="38"/>
      <c r="J53" s="39"/>
    </row>
    <row r="54" spans="1:10" s="15" customFormat="1" ht="7.5" customHeight="1">
      <c r="A54" s="37"/>
      <c r="B54" s="17"/>
      <c r="C54" s="17"/>
      <c r="D54" s="17"/>
      <c r="E54" s="17"/>
      <c r="F54" s="30"/>
      <c r="G54" s="30"/>
      <c r="H54" s="30"/>
      <c r="I54" s="38"/>
      <c r="J54" s="39"/>
    </row>
    <row r="55" spans="1:10" s="15" customFormat="1" ht="12.75" customHeight="1">
      <c r="A55" s="37"/>
      <c r="B55" s="17" t="s">
        <v>23</v>
      </c>
      <c r="C55" s="17"/>
      <c r="D55" s="17"/>
      <c r="E55" s="30"/>
      <c r="F55" s="17"/>
      <c r="G55" s="28">
        <v>41680</v>
      </c>
      <c r="H55" s="18"/>
      <c r="I55" s="38"/>
      <c r="J55" s="39"/>
    </row>
    <row r="56" spans="1:10" ht="22.5" customHeight="1">
      <c r="A56" s="10"/>
      <c r="B56" s="12"/>
      <c r="C56" s="12"/>
      <c r="D56" s="12"/>
      <c r="E56" s="12"/>
      <c r="F56" s="12"/>
      <c r="G56" s="12"/>
      <c r="H56" s="12"/>
      <c r="I56" s="12"/>
      <c r="J56" s="13"/>
    </row>
    <row r="57" ht="6.75" customHeight="1"/>
  </sheetData>
  <sheetProtection/>
  <mergeCells count="10">
    <mergeCell ref="A25:J25"/>
    <mergeCell ref="B29:I29"/>
    <mergeCell ref="B30:I30"/>
    <mergeCell ref="G47:H47"/>
    <mergeCell ref="A27:J27"/>
    <mergeCell ref="G53:H53"/>
    <mergeCell ref="G48:H48"/>
    <mergeCell ref="G49:H49"/>
    <mergeCell ref="G50:H50"/>
    <mergeCell ref="G52:H52"/>
  </mergeCells>
  <printOptions horizontalCentered="1" verticalCentered="1"/>
  <pageMargins left="0" right="0" top="0" bottom="0" header="0.3" footer="0.1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K61"/>
  <sheetViews>
    <sheetView tabSelected="1" zoomScalePageLayoutView="0" workbookViewId="0" topLeftCell="A1">
      <selection activeCell="D70" sqref="D70"/>
    </sheetView>
  </sheetViews>
  <sheetFormatPr defaultColWidth="9.140625" defaultRowHeight="12.75"/>
  <cols>
    <col min="1" max="1" width="3.7109375" style="14" customWidth="1"/>
    <col min="2" max="2" width="2.7109375" style="14" customWidth="1"/>
    <col min="3" max="3" width="4.00390625" style="14" customWidth="1"/>
    <col min="4" max="4" width="40.57421875" style="4" customWidth="1"/>
    <col min="5" max="5" width="8.28125" style="4" customWidth="1"/>
    <col min="6" max="7" width="15.7109375" style="40" customWidth="1"/>
    <col min="8" max="8" width="1.421875" style="4" customWidth="1"/>
    <col min="9" max="10" width="9.140625" style="4" customWidth="1"/>
    <col min="11" max="11" width="10.421875" style="4" bestFit="1" customWidth="1"/>
    <col min="12" max="16384" width="9.140625" style="4" customWidth="1"/>
  </cols>
  <sheetData>
    <row r="1" ht="9" customHeight="1"/>
    <row r="2" spans="1:7" s="9" customFormat="1" ht="18.75">
      <c r="A2" s="41" t="s">
        <v>214</v>
      </c>
      <c r="B2" s="42"/>
      <c r="C2" s="42"/>
      <c r="D2" s="43"/>
      <c r="F2" s="172"/>
      <c r="G2" s="172"/>
    </row>
    <row r="3" spans="1:7" s="9" customFormat="1" ht="4.5" customHeight="1">
      <c r="A3" s="41"/>
      <c r="B3" s="42"/>
      <c r="C3" s="42"/>
      <c r="D3" s="43"/>
      <c r="F3" s="44"/>
      <c r="G3" s="44"/>
    </row>
    <row r="4" spans="1:7" s="9" customFormat="1" ht="18" customHeight="1">
      <c r="A4" s="173" t="s">
        <v>244</v>
      </c>
      <c r="B4" s="173"/>
      <c r="C4" s="173"/>
      <c r="D4" s="173"/>
      <c r="E4" s="173"/>
      <c r="F4" s="173"/>
      <c r="G4" s="173"/>
    </row>
    <row r="5" ht="6.75" customHeight="1"/>
    <row r="6" spans="1:7" s="22" customFormat="1" ht="12" customHeight="1">
      <c r="A6" s="170" t="s">
        <v>1</v>
      </c>
      <c r="B6" s="174" t="s">
        <v>32</v>
      </c>
      <c r="C6" s="175"/>
      <c r="D6" s="176"/>
      <c r="E6" s="170" t="s">
        <v>59</v>
      </c>
      <c r="F6" s="45" t="s">
        <v>27</v>
      </c>
      <c r="G6" s="45" t="s">
        <v>27</v>
      </c>
    </row>
    <row r="7" spans="1:7" s="22" customFormat="1" ht="12" customHeight="1">
      <c r="A7" s="171"/>
      <c r="B7" s="177"/>
      <c r="C7" s="178"/>
      <c r="D7" s="179"/>
      <c r="E7" s="171"/>
      <c r="F7" s="46" t="s">
        <v>28</v>
      </c>
      <c r="G7" s="47" t="s">
        <v>60</v>
      </c>
    </row>
    <row r="8" spans="1:7" s="49" customFormat="1" ht="15" customHeight="1">
      <c r="A8" s="48" t="s">
        <v>2</v>
      </c>
      <c r="B8" s="180" t="s">
        <v>30</v>
      </c>
      <c r="C8" s="181"/>
      <c r="D8" s="182"/>
      <c r="E8" s="101">
        <v>1</v>
      </c>
      <c r="F8" s="98">
        <v>10552291.21</v>
      </c>
      <c r="G8" s="98">
        <v>10215177.11</v>
      </c>
    </row>
    <row r="9" spans="1:7" s="49" customFormat="1" ht="12.75" customHeight="1">
      <c r="A9" s="50"/>
      <c r="B9" s="51">
        <v>1</v>
      </c>
      <c r="C9" s="52" t="s">
        <v>5</v>
      </c>
      <c r="D9" s="53"/>
      <c r="E9" s="54">
        <v>2</v>
      </c>
      <c r="F9" s="55">
        <v>3039211.21</v>
      </c>
      <c r="G9" s="55">
        <v>2702097.1100000003</v>
      </c>
    </row>
    <row r="10" spans="1:7" s="49" customFormat="1" ht="12.75" customHeight="1">
      <c r="A10" s="50"/>
      <c r="B10" s="56"/>
      <c r="C10" s="57" t="s">
        <v>35</v>
      </c>
      <c r="D10" s="58" t="s">
        <v>10</v>
      </c>
      <c r="E10" s="59">
        <v>3</v>
      </c>
      <c r="F10" s="60">
        <v>1820216.76</v>
      </c>
      <c r="G10" s="61">
        <v>1837795.1100000003</v>
      </c>
    </row>
    <row r="11" spans="1:7" s="49" customFormat="1" ht="12.75" customHeight="1">
      <c r="A11" s="50"/>
      <c r="B11" s="56"/>
      <c r="C11" s="57" t="s">
        <v>35</v>
      </c>
      <c r="D11" s="58" t="s">
        <v>11</v>
      </c>
      <c r="E11" s="50">
        <v>4</v>
      </c>
      <c r="F11" s="60">
        <v>1218994.45</v>
      </c>
      <c r="G11" s="61">
        <v>864302</v>
      </c>
    </row>
    <row r="12" spans="1:7" s="49" customFormat="1" ht="12.75" customHeight="1">
      <c r="A12" s="50"/>
      <c r="B12" s="51">
        <v>2</v>
      </c>
      <c r="C12" s="52" t="s">
        <v>61</v>
      </c>
      <c r="D12" s="53"/>
      <c r="E12" s="102">
        <v>5</v>
      </c>
      <c r="F12" s="55">
        <v>7513080</v>
      </c>
      <c r="G12" s="55">
        <v>7513080</v>
      </c>
    </row>
    <row r="13" spans="1:7" s="49" customFormat="1" ht="12.75" customHeight="1">
      <c r="A13" s="50"/>
      <c r="B13" s="62"/>
      <c r="C13" s="57" t="s">
        <v>35</v>
      </c>
      <c r="D13" s="58" t="s">
        <v>62</v>
      </c>
      <c r="E13" s="50">
        <v>6</v>
      </c>
      <c r="F13" s="61"/>
      <c r="G13" s="61"/>
    </row>
    <row r="14" spans="1:7" s="49" customFormat="1" ht="12.75" customHeight="1">
      <c r="A14" s="50"/>
      <c r="B14" s="62"/>
      <c r="C14" s="57" t="s">
        <v>35</v>
      </c>
      <c r="D14" s="58" t="s">
        <v>225</v>
      </c>
      <c r="E14" s="59">
        <v>7</v>
      </c>
      <c r="F14" s="61"/>
      <c r="G14" s="61"/>
    </row>
    <row r="15" spans="1:7" s="49" customFormat="1" ht="12.75" customHeight="1">
      <c r="A15" s="50"/>
      <c r="B15" s="62"/>
      <c r="C15" s="57" t="s">
        <v>35</v>
      </c>
      <c r="D15" s="58" t="s">
        <v>63</v>
      </c>
      <c r="E15" s="50">
        <v>8</v>
      </c>
      <c r="F15" s="61">
        <v>0</v>
      </c>
      <c r="G15" s="61">
        <v>0</v>
      </c>
    </row>
    <row r="16" spans="1:7" s="49" customFormat="1" ht="12.75" customHeight="1">
      <c r="A16" s="50"/>
      <c r="B16" s="62"/>
      <c r="C16" s="57" t="s">
        <v>35</v>
      </c>
      <c r="D16" s="58" t="s">
        <v>64</v>
      </c>
      <c r="E16" s="59">
        <v>9</v>
      </c>
      <c r="F16" s="61">
        <v>7513080</v>
      </c>
      <c r="G16" s="61">
        <v>7513080</v>
      </c>
    </row>
    <row r="17" spans="1:7" s="49" customFormat="1" ht="12.75" customHeight="1">
      <c r="A17" s="50"/>
      <c r="B17" s="51">
        <v>3</v>
      </c>
      <c r="C17" s="52" t="s">
        <v>6</v>
      </c>
      <c r="D17" s="53"/>
      <c r="E17" s="100">
        <v>10</v>
      </c>
      <c r="F17" s="55">
        <v>0</v>
      </c>
      <c r="G17" s="55">
        <v>0</v>
      </c>
    </row>
    <row r="18" spans="1:7" s="49" customFormat="1" ht="12.75" customHeight="1">
      <c r="A18" s="50"/>
      <c r="B18" s="62"/>
      <c r="C18" s="57" t="s">
        <v>35</v>
      </c>
      <c r="D18" s="58" t="s">
        <v>65</v>
      </c>
      <c r="E18" s="59">
        <v>11</v>
      </c>
      <c r="F18" s="61">
        <v>0</v>
      </c>
      <c r="G18" s="61">
        <v>0</v>
      </c>
    </row>
    <row r="19" spans="1:7" s="49" customFormat="1" ht="12.75" customHeight="1">
      <c r="A19" s="50"/>
      <c r="B19" s="62"/>
      <c r="C19" s="57" t="s">
        <v>35</v>
      </c>
      <c r="D19" s="58" t="s">
        <v>66</v>
      </c>
      <c r="E19" s="50">
        <v>12</v>
      </c>
      <c r="F19" s="61">
        <v>0</v>
      </c>
      <c r="G19" s="61">
        <v>0</v>
      </c>
    </row>
    <row r="20" spans="1:7" s="49" customFormat="1" ht="12.75" customHeight="1">
      <c r="A20" s="50"/>
      <c r="B20" s="62"/>
      <c r="C20" s="57" t="s">
        <v>35</v>
      </c>
      <c r="D20" s="58" t="s">
        <v>67</v>
      </c>
      <c r="E20" s="59">
        <v>13</v>
      </c>
      <c r="F20" s="61">
        <v>0</v>
      </c>
      <c r="G20" s="61">
        <v>0</v>
      </c>
    </row>
    <row r="21" spans="1:7" s="49" customFormat="1" ht="12.75" customHeight="1">
      <c r="A21" s="50"/>
      <c r="B21" s="62"/>
      <c r="C21" s="57" t="s">
        <v>35</v>
      </c>
      <c r="D21" s="58" t="s">
        <v>68</v>
      </c>
      <c r="E21" s="50">
        <v>14</v>
      </c>
      <c r="F21" s="61">
        <v>0</v>
      </c>
      <c r="G21" s="61">
        <v>0</v>
      </c>
    </row>
    <row r="22" spans="1:7" s="49" customFormat="1" ht="12.75" customHeight="1">
      <c r="A22" s="50"/>
      <c r="B22" s="62"/>
      <c r="C22" s="57" t="s">
        <v>35</v>
      </c>
      <c r="D22" s="58" t="s">
        <v>69</v>
      </c>
      <c r="E22" s="59">
        <v>15</v>
      </c>
      <c r="F22" s="61"/>
      <c r="G22" s="61"/>
    </row>
    <row r="23" spans="1:7" s="49" customFormat="1" ht="12.75" customHeight="1">
      <c r="A23" s="50"/>
      <c r="B23" s="62"/>
      <c r="C23" s="57" t="s">
        <v>35</v>
      </c>
      <c r="D23" s="58"/>
      <c r="E23" s="50">
        <v>16</v>
      </c>
      <c r="F23" s="61"/>
      <c r="G23" s="61"/>
    </row>
    <row r="24" spans="1:7" s="49" customFormat="1" ht="12.75" customHeight="1">
      <c r="A24" s="50"/>
      <c r="B24" s="62"/>
      <c r="C24" s="57" t="s">
        <v>35</v>
      </c>
      <c r="D24" s="58"/>
      <c r="E24" s="59">
        <v>17</v>
      </c>
      <c r="F24" s="61"/>
      <c r="G24" s="61"/>
    </row>
    <row r="25" spans="1:7" s="49" customFormat="1" ht="15" customHeight="1">
      <c r="A25" s="63" t="s">
        <v>3</v>
      </c>
      <c r="B25" s="180" t="s">
        <v>7</v>
      </c>
      <c r="C25" s="181"/>
      <c r="D25" s="182"/>
      <c r="E25" s="99">
        <v>18</v>
      </c>
      <c r="F25" s="98">
        <v>1100400</v>
      </c>
      <c r="G25" s="98">
        <v>1667200</v>
      </c>
    </row>
    <row r="26" spans="1:7" s="49" customFormat="1" ht="12.75" customHeight="1">
      <c r="A26" s="50"/>
      <c r="B26" s="51">
        <v>1</v>
      </c>
      <c r="C26" s="52" t="s">
        <v>8</v>
      </c>
      <c r="D26" s="53"/>
      <c r="E26" s="54">
        <v>19</v>
      </c>
      <c r="F26" s="55">
        <v>1100400</v>
      </c>
      <c r="G26" s="55">
        <v>1667200</v>
      </c>
    </row>
    <row r="27" spans="1:7" s="49" customFormat="1" ht="12.75" customHeight="1">
      <c r="A27" s="50"/>
      <c r="B27" s="62"/>
      <c r="C27" s="57" t="s">
        <v>35</v>
      </c>
      <c r="D27" s="58" t="s">
        <v>9</v>
      </c>
      <c r="E27" s="50">
        <v>20</v>
      </c>
      <c r="F27" s="61">
        <v>0</v>
      </c>
      <c r="G27" s="61">
        <v>0</v>
      </c>
    </row>
    <row r="28" spans="1:7" s="49" customFormat="1" ht="12.75" customHeight="1">
      <c r="A28" s="50"/>
      <c r="B28" s="62"/>
      <c r="C28" s="57" t="s">
        <v>35</v>
      </c>
      <c r="D28" s="58" t="s">
        <v>70</v>
      </c>
      <c r="E28" s="59">
        <v>21</v>
      </c>
      <c r="F28" s="61">
        <v>0</v>
      </c>
      <c r="G28" s="61">
        <v>0</v>
      </c>
    </row>
    <row r="29" spans="1:7" s="49" customFormat="1" ht="12.75" customHeight="1">
      <c r="A29" s="50"/>
      <c r="B29" s="62"/>
      <c r="C29" s="57" t="s">
        <v>35</v>
      </c>
      <c r="D29" s="58" t="s">
        <v>71</v>
      </c>
      <c r="E29" s="50">
        <v>22</v>
      </c>
      <c r="F29" s="61">
        <v>0</v>
      </c>
      <c r="G29" s="61">
        <v>0</v>
      </c>
    </row>
    <row r="30" spans="1:7" s="49" customFormat="1" ht="12.75" customHeight="1">
      <c r="A30" s="50"/>
      <c r="B30" s="62"/>
      <c r="C30" s="57" t="s">
        <v>35</v>
      </c>
      <c r="D30" s="58" t="s">
        <v>72</v>
      </c>
      <c r="E30" s="59">
        <v>23</v>
      </c>
      <c r="F30" s="60">
        <v>1100400</v>
      </c>
      <c r="G30" s="61">
        <v>1667200</v>
      </c>
    </row>
    <row r="31" spans="1:7" s="64" customFormat="1" ht="12.75" customHeight="1">
      <c r="A31" s="63"/>
      <c r="B31" s="51">
        <v>2</v>
      </c>
      <c r="C31" s="52" t="s">
        <v>73</v>
      </c>
      <c r="D31" s="53"/>
      <c r="E31" s="100">
        <v>24</v>
      </c>
      <c r="F31" s="55">
        <v>0</v>
      </c>
      <c r="G31" s="55">
        <v>0</v>
      </c>
    </row>
    <row r="32" spans="1:7" s="49" customFormat="1" ht="19.5" customHeight="1">
      <c r="A32" s="65"/>
      <c r="B32" s="183" t="s">
        <v>74</v>
      </c>
      <c r="C32" s="184"/>
      <c r="D32" s="185"/>
      <c r="E32" s="59">
        <v>25</v>
      </c>
      <c r="F32" s="66">
        <v>11652691.21</v>
      </c>
      <c r="G32" s="66">
        <v>11882377.11</v>
      </c>
    </row>
    <row r="33" spans="1:7" s="49" customFormat="1" ht="9.75" customHeight="1">
      <c r="A33" s="67"/>
      <c r="B33" s="67"/>
      <c r="C33" s="67"/>
      <c r="D33" s="67"/>
      <c r="E33" s="68"/>
      <c r="F33" s="69"/>
      <c r="G33" s="69"/>
    </row>
    <row r="34" spans="1:7" s="49" customFormat="1" ht="12" customHeight="1">
      <c r="A34" s="170" t="s">
        <v>1</v>
      </c>
      <c r="B34" s="174" t="s">
        <v>16</v>
      </c>
      <c r="C34" s="175"/>
      <c r="D34" s="176"/>
      <c r="E34" s="170" t="s">
        <v>59</v>
      </c>
      <c r="F34" s="45" t="s">
        <v>27</v>
      </c>
      <c r="G34" s="45" t="s">
        <v>27</v>
      </c>
    </row>
    <row r="35" spans="1:7" s="22" customFormat="1" ht="9.75" customHeight="1">
      <c r="A35" s="171"/>
      <c r="B35" s="177"/>
      <c r="C35" s="178"/>
      <c r="D35" s="179"/>
      <c r="E35" s="171"/>
      <c r="F35" s="46" t="s">
        <v>28</v>
      </c>
      <c r="G35" s="47" t="s">
        <v>28</v>
      </c>
    </row>
    <row r="36" spans="1:7" s="22" customFormat="1" ht="15" customHeight="1">
      <c r="A36" s="63" t="s">
        <v>2</v>
      </c>
      <c r="B36" s="180" t="s">
        <v>29</v>
      </c>
      <c r="C36" s="181"/>
      <c r="D36" s="182"/>
      <c r="E36" s="99">
        <v>26</v>
      </c>
      <c r="F36" s="98">
        <v>3712623.61</v>
      </c>
      <c r="G36" s="98">
        <v>4359248.609999999</v>
      </c>
    </row>
    <row r="37" spans="1:7" s="71" customFormat="1" ht="12.75">
      <c r="A37" s="70"/>
      <c r="B37" s="51">
        <v>1</v>
      </c>
      <c r="C37" s="52" t="s">
        <v>76</v>
      </c>
      <c r="D37" s="53"/>
      <c r="E37" s="100">
        <v>27</v>
      </c>
      <c r="F37" s="55">
        <v>0</v>
      </c>
      <c r="G37" s="55">
        <v>0</v>
      </c>
    </row>
    <row r="38" spans="1:7" s="22" customFormat="1" ht="12">
      <c r="A38" s="50"/>
      <c r="B38" s="62"/>
      <c r="C38" s="57" t="s">
        <v>35</v>
      </c>
      <c r="D38" s="58" t="s">
        <v>26</v>
      </c>
      <c r="E38" s="50">
        <v>28</v>
      </c>
      <c r="F38" s="61">
        <v>0</v>
      </c>
      <c r="G38" s="61">
        <v>0</v>
      </c>
    </row>
    <row r="39" spans="1:7" s="22" customFormat="1" ht="12">
      <c r="A39" s="50"/>
      <c r="B39" s="62"/>
      <c r="C39" s="57" t="s">
        <v>35</v>
      </c>
      <c r="D39" s="58" t="s">
        <v>77</v>
      </c>
      <c r="E39" s="50">
        <v>29</v>
      </c>
      <c r="F39" s="61">
        <v>0</v>
      </c>
      <c r="G39" s="61">
        <v>0</v>
      </c>
    </row>
    <row r="40" spans="1:7" s="71" customFormat="1" ht="12.75">
      <c r="A40" s="70"/>
      <c r="B40" s="51">
        <v>2</v>
      </c>
      <c r="C40" s="52" t="s">
        <v>78</v>
      </c>
      <c r="D40" s="53"/>
      <c r="E40" s="100">
        <v>30</v>
      </c>
      <c r="F40" s="55">
        <v>3712623.61</v>
      </c>
      <c r="G40" s="55">
        <v>4359248.609999999</v>
      </c>
    </row>
    <row r="41" spans="1:7" s="22" customFormat="1" ht="12">
      <c r="A41" s="50"/>
      <c r="B41" s="62"/>
      <c r="C41" s="57" t="s">
        <v>35</v>
      </c>
      <c r="D41" s="58" t="s">
        <v>79</v>
      </c>
      <c r="E41" s="50">
        <v>31</v>
      </c>
      <c r="F41" s="60">
        <v>2629599.61</v>
      </c>
      <c r="G41" s="61">
        <v>2468999.61</v>
      </c>
    </row>
    <row r="42" spans="1:7" s="22" customFormat="1" ht="12">
      <c r="A42" s="50"/>
      <c r="B42" s="62"/>
      <c r="C42" s="57" t="s">
        <v>35</v>
      </c>
      <c r="D42" s="58" t="s">
        <v>80</v>
      </c>
      <c r="E42" s="50">
        <v>32</v>
      </c>
      <c r="F42" s="60">
        <v>1065901</v>
      </c>
      <c r="G42" s="61">
        <v>842706</v>
      </c>
    </row>
    <row r="43" spans="1:7" s="22" customFormat="1" ht="12">
      <c r="A43" s="50"/>
      <c r="B43" s="62"/>
      <c r="C43" s="57" t="s">
        <v>35</v>
      </c>
      <c r="D43" s="58" t="s">
        <v>81</v>
      </c>
      <c r="E43" s="50">
        <v>33</v>
      </c>
      <c r="F43" s="60">
        <v>17123</v>
      </c>
      <c r="G43" s="61">
        <v>16465</v>
      </c>
    </row>
    <row r="44" spans="1:7" s="22" customFormat="1" ht="12">
      <c r="A44" s="50"/>
      <c r="B44" s="62"/>
      <c r="C44" s="57" t="s">
        <v>35</v>
      </c>
      <c r="D44" s="58" t="s">
        <v>82</v>
      </c>
      <c r="E44" s="50">
        <v>34</v>
      </c>
      <c r="F44" s="60"/>
      <c r="G44" s="61"/>
    </row>
    <row r="45" spans="1:7" s="22" customFormat="1" ht="12">
      <c r="A45" s="50"/>
      <c r="B45" s="62"/>
      <c r="C45" s="57" t="s">
        <v>35</v>
      </c>
      <c r="D45" s="58" t="s">
        <v>83</v>
      </c>
      <c r="E45" s="50">
        <v>35</v>
      </c>
      <c r="F45" s="61">
        <v>0</v>
      </c>
      <c r="G45" s="61">
        <v>420365</v>
      </c>
    </row>
    <row r="46" spans="1:7" s="22" customFormat="1" ht="12">
      <c r="A46" s="50"/>
      <c r="B46" s="62"/>
      <c r="C46" s="57" t="s">
        <v>35</v>
      </c>
      <c r="D46" s="58" t="s">
        <v>84</v>
      </c>
      <c r="E46" s="50">
        <v>36</v>
      </c>
      <c r="F46" s="61">
        <v>0</v>
      </c>
      <c r="G46" s="61">
        <v>610713</v>
      </c>
    </row>
    <row r="47" spans="1:7" s="22" customFormat="1" ht="12">
      <c r="A47" s="50"/>
      <c r="B47" s="62"/>
      <c r="C47" s="57" t="s">
        <v>35</v>
      </c>
      <c r="D47" s="58" t="s">
        <v>85</v>
      </c>
      <c r="E47" s="50">
        <v>37</v>
      </c>
      <c r="F47" s="61">
        <v>0</v>
      </c>
      <c r="G47" s="61">
        <v>0</v>
      </c>
    </row>
    <row r="48" spans="1:7" s="22" customFormat="1" ht="12">
      <c r="A48" s="50"/>
      <c r="B48" s="62"/>
      <c r="C48" s="57" t="s">
        <v>35</v>
      </c>
      <c r="D48" s="58" t="s">
        <v>86</v>
      </c>
      <c r="E48" s="50">
        <v>38</v>
      </c>
      <c r="F48" s="61">
        <v>0</v>
      </c>
      <c r="G48" s="61">
        <v>0</v>
      </c>
    </row>
    <row r="49" spans="1:7" s="22" customFormat="1" ht="12">
      <c r="A49" s="50"/>
      <c r="B49" s="62"/>
      <c r="C49" s="57" t="s">
        <v>35</v>
      </c>
      <c r="D49" s="72" t="s">
        <v>87</v>
      </c>
      <c r="E49" s="50">
        <v>39</v>
      </c>
      <c r="F49" s="61">
        <v>0</v>
      </c>
      <c r="G49" s="61">
        <v>0</v>
      </c>
    </row>
    <row r="50" spans="1:7" s="22" customFormat="1" ht="12">
      <c r="A50" s="50"/>
      <c r="B50" s="62"/>
      <c r="C50" s="57" t="s">
        <v>35</v>
      </c>
      <c r="D50" s="58" t="s">
        <v>228</v>
      </c>
      <c r="E50" s="50">
        <v>40</v>
      </c>
      <c r="F50" s="61"/>
      <c r="G50" s="61"/>
    </row>
    <row r="51" spans="1:7" s="22" customFormat="1" ht="15" customHeight="1">
      <c r="A51" s="63" t="s">
        <v>3</v>
      </c>
      <c r="B51" s="180" t="s">
        <v>17</v>
      </c>
      <c r="C51" s="181"/>
      <c r="D51" s="182"/>
      <c r="E51" s="99">
        <v>41</v>
      </c>
      <c r="F51" s="98">
        <v>0</v>
      </c>
      <c r="G51" s="98">
        <v>0</v>
      </c>
    </row>
    <row r="52" spans="1:7" s="73" customFormat="1" ht="12">
      <c r="A52" s="63"/>
      <c r="B52" s="51">
        <v>1</v>
      </c>
      <c r="C52" s="52" t="s">
        <v>13</v>
      </c>
      <c r="D52" s="53"/>
      <c r="E52" s="100">
        <v>42</v>
      </c>
      <c r="F52" s="55">
        <v>0</v>
      </c>
      <c r="G52" s="55">
        <v>0</v>
      </c>
    </row>
    <row r="53" spans="1:7" s="22" customFormat="1" ht="12">
      <c r="A53" s="50"/>
      <c r="B53" s="62"/>
      <c r="C53" s="57" t="s">
        <v>35</v>
      </c>
      <c r="D53" s="58"/>
      <c r="E53" s="50">
        <v>43</v>
      </c>
      <c r="F53" s="61">
        <v>0</v>
      </c>
      <c r="G53" s="61">
        <v>0</v>
      </c>
    </row>
    <row r="54" spans="1:7" s="73" customFormat="1" ht="12">
      <c r="A54" s="63"/>
      <c r="B54" s="51">
        <v>2</v>
      </c>
      <c r="C54" s="52" t="s">
        <v>88</v>
      </c>
      <c r="D54" s="53"/>
      <c r="E54" s="100">
        <v>44</v>
      </c>
      <c r="F54" s="55">
        <v>0</v>
      </c>
      <c r="G54" s="55">
        <v>0</v>
      </c>
    </row>
    <row r="55" spans="1:7" s="22" customFormat="1" ht="12">
      <c r="A55" s="50"/>
      <c r="B55" s="56"/>
      <c r="C55" s="57" t="s">
        <v>35</v>
      </c>
      <c r="D55" s="58"/>
      <c r="E55" s="50">
        <v>45</v>
      </c>
      <c r="F55" s="61">
        <v>0</v>
      </c>
      <c r="G55" s="61">
        <v>0</v>
      </c>
    </row>
    <row r="56" spans="1:7" s="22" customFormat="1" ht="15" customHeight="1">
      <c r="A56" s="63" t="s">
        <v>14</v>
      </c>
      <c r="B56" s="180" t="s">
        <v>15</v>
      </c>
      <c r="C56" s="181"/>
      <c r="D56" s="182"/>
      <c r="E56" s="99">
        <v>46</v>
      </c>
      <c r="F56" s="98">
        <v>7940067.640000001</v>
      </c>
      <c r="G56" s="98">
        <v>7523128.540000001</v>
      </c>
    </row>
    <row r="57" spans="1:7" s="73" customFormat="1" ht="12">
      <c r="A57" s="63"/>
      <c r="B57" s="51">
        <v>1</v>
      </c>
      <c r="C57" s="52" t="s">
        <v>31</v>
      </c>
      <c r="D57" s="53"/>
      <c r="E57" s="100">
        <v>47</v>
      </c>
      <c r="F57" s="55">
        <v>2310000</v>
      </c>
      <c r="G57" s="55">
        <v>2310000</v>
      </c>
    </row>
    <row r="58" spans="1:7" s="73" customFormat="1" ht="12">
      <c r="A58" s="63"/>
      <c r="B58" s="51">
        <v>1</v>
      </c>
      <c r="C58" s="52" t="s">
        <v>210</v>
      </c>
      <c r="D58" s="53"/>
      <c r="E58" s="100"/>
      <c r="F58" s="55">
        <v>5213128.540000001</v>
      </c>
      <c r="G58" s="55">
        <v>707473.8199999998</v>
      </c>
    </row>
    <row r="59" spans="1:7" s="73" customFormat="1" ht="12">
      <c r="A59" s="63"/>
      <c r="B59" s="51">
        <v>2</v>
      </c>
      <c r="C59" s="52" t="s">
        <v>52</v>
      </c>
      <c r="D59" s="53"/>
      <c r="E59" s="100">
        <v>48</v>
      </c>
      <c r="F59" s="55">
        <v>416939.1000000001</v>
      </c>
      <c r="G59" s="55">
        <v>4505654.720000001</v>
      </c>
    </row>
    <row r="60" spans="1:7" s="73" customFormat="1" ht="12">
      <c r="A60" s="63"/>
      <c r="B60" s="51">
        <v>3</v>
      </c>
      <c r="C60" s="52" t="s">
        <v>89</v>
      </c>
      <c r="D60" s="53"/>
      <c r="E60" s="100">
        <v>49</v>
      </c>
      <c r="F60" s="55">
        <v>0</v>
      </c>
      <c r="G60" s="55">
        <v>0</v>
      </c>
    </row>
    <row r="61" spans="1:11" s="22" customFormat="1" ht="19.5" customHeight="1">
      <c r="A61" s="50"/>
      <c r="B61" s="183" t="s">
        <v>75</v>
      </c>
      <c r="C61" s="184"/>
      <c r="D61" s="185"/>
      <c r="E61" s="63">
        <v>50</v>
      </c>
      <c r="F61" s="66">
        <v>11652691.25</v>
      </c>
      <c r="G61" s="66">
        <v>11882377.15</v>
      </c>
      <c r="K61" s="74"/>
    </row>
    <row r="62" ht="8.25" customHeight="1"/>
    <row r="63" ht="18.75" customHeight="1"/>
  </sheetData>
  <sheetProtection/>
  <mergeCells count="15">
    <mergeCell ref="B36:D36"/>
    <mergeCell ref="B25:D25"/>
    <mergeCell ref="B32:D32"/>
    <mergeCell ref="B61:D61"/>
    <mergeCell ref="B51:D51"/>
    <mergeCell ref="B56:D56"/>
    <mergeCell ref="A34:A35"/>
    <mergeCell ref="F2:G2"/>
    <mergeCell ref="A4:G4"/>
    <mergeCell ref="E6:E7"/>
    <mergeCell ref="B6:D7"/>
    <mergeCell ref="A6:A7"/>
    <mergeCell ref="B8:D8"/>
    <mergeCell ref="B34:D35"/>
    <mergeCell ref="E34:E35"/>
  </mergeCells>
  <printOptions horizontalCentered="1" verticalCentered="1"/>
  <pageMargins left="0" right="0" top="0" bottom="0" header="0.511811023622047" footer="0.2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M39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6.57421875" style="4" customWidth="1"/>
    <col min="2" max="2" width="3.7109375" style="14" customWidth="1"/>
    <col min="3" max="3" width="5.28125" style="14" customWidth="1"/>
    <col min="4" max="4" width="2.7109375" style="14" customWidth="1"/>
    <col min="5" max="5" width="51.7109375" style="79" customWidth="1"/>
    <col min="6" max="6" width="14.8515625" style="80" customWidth="1"/>
    <col min="7" max="7" width="14.00390625" style="81" customWidth="1"/>
    <col min="8" max="8" width="1.421875" style="4" customWidth="1"/>
    <col min="9" max="9" width="9.140625" style="4" customWidth="1"/>
    <col min="10" max="10" width="11.28125" style="4" customWidth="1"/>
    <col min="11" max="11" width="16.7109375" style="4" bestFit="1" customWidth="1"/>
    <col min="12" max="16384" width="9.140625" style="4" customWidth="1"/>
  </cols>
  <sheetData>
    <row r="2" spans="2:7" s="9" customFormat="1" ht="18.75">
      <c r="B2" s="41" t="s">
        <v>215</v>
      </c>
      <c r="C2" s="75"/>
      <c r="D2" s="42"/>
      <c r="E2" s="43"/>
      <c r="F2" s="76"/>
      <c r="G2" s="77"/>
    </row>
    <row r="3" spans="2:7" s="9" customFormat="1" ht="15.75" customHeight="1">
      <c r="B3" s="41"/>
      <c r="C3" s="75"/>
      <c r="D3" s="42"/>
      <c r="E3" s="43"/>
      <c r="F3" s="78"/>
      <c r="G3" s="77"/>
    </row>
    <row r="4" spans="2:7" s="9" customFormat="1" ht="29.25" customHeight="1">
      <c r="B4" s="186" t="s">
        <v>243</v>
      </c>
      <c r="C4" s="186"/>
      <c r="D4" s="186"/>
      <c r="E4" s="186"/>
      <c r="F4" s="186"/>
      <c r="G4" s="186"/>
    </row>
    <row r="5" spans="2:7" s="9" customFormat="1" ht="18.75" customHeight="1">
      <c r="B5" s="187" t="s">
        <v>90</v>
      </c>
      <c r="C5" s="187"/>
      <c r="D5" s="187"/>
      <c r="E5" s="187"/>
      <c r="F5" s="187"/>
      <c r="G5" s="187"/>
    </row>
    <row r="6" ht="28.5" customHeight="1"/>
    <row r="7" spans="2:7" s="9" customFormat="1" ht="15.75" customHeight="1">
      <c r="B7" s="188" t="s">
        <v>1</v>
      </c>
      <c r="C7" s="190" t="s">
        <v>91</v>
      </c>
      <c r="D7" s="191"/>
      <c r="E7" s="192"/>
      <c r="F7" s="82" t="s">
        <v>27</v>
      </c>
      <c r="G7" s="82" t="s">
        <v>27</v>
      </c>
    </row>
    <row r="8" spans="2:7" s="9" customFormat="1" ht="15.75" customHeight="1">
      <c r="B8" s="189"/>
      <c r="C8" s="193"/>
      <c r="D8" s="194"/>
      <c r="E8" s="195"/>
      <c r="F8" s="103" t="s">
        <v>28</v>
      </c>
      <c r="G8" s="83" t="s">
        <v>60</v>
      </c>
    </row>
    <row r="9" spans="2:7" s="84" customFormat="1" ht="19.5" customHeight="1">
      <c r="B9" s="108" t="s">
        <v>2</v>
      </c>
      <c r="C9" s="201" t="s">
        <v>92</v>
      </c>
      <c r="D9" s="202"/>
      <c r="E9" s="203"/>
      <c r="F9" s="109">
        <v>1530042.1</v>
      </c>
      <c r="G9" s="109">
        <v>7165703.66</v>
      </c>
    </row>
    <row r="10" spans="2:7" s="9" customFormat="1" ht="19.5" customHeight="1">
      <c r="B10" s="70"/>
      <c r="C10" s="62" t="s">
        <v>35</v>
      </c>
      <c r="D10" s="204" t="s">
        <v>93</v>
      </c>
      <c r="E10" s="205"/>
      <c r="F10" s="85">
        <v>42.1</v>
      </c>
      <c r="G10" s="86">
        <v>129.66</v>
      </c>
    </row>
    <row r="11" spans="2:7" s="9" customFormat="1" ht="19.5" customHeight="1">
      <c r="B11" s="70"/>
      <c r="C11" s="62" t="s">
        <v>35</v>
      </c>
      <c r="D11" s="204" t="s">
        <v>94</v>
      </c>
      <c r="E11" s="205"/>
      <c r="F11" s="85">
        <v>0</v>
      </c>
      <c r="G11" s="86">
        <v>0</v>
      </c>
    </row>
    <row r="12" spans="2:7" s="9" customFormat="1" ht="19.5" customHeight="1">
      <c r="B12" s="70"/>
      <c r="C12" s="62" t="s">
        <v>35</v>
      </c>
      <c r="D12" s="204" t="s">
        <v>95</v>
      </c>
      <c r="E12" s="205"/>
      <c r="F12" s="85">
        <v>1530000</v>
      </c>
      <c r="G12" s="86">
        <v>7165574</v>
      </c>
    </row>
    <row r="13" spans="2:7" s="84" customFormat="1" ht="19.5" customHeight="1">
      <c r="B13" s="108" t="s">
        <v>3</v>
      </c>
      <c r="C13" s="201" t="s">
        <v>36</v>
      </c>
      <c r="D13" s="202"/>
      <c r="E13" s="203"/>
      <c r="F13" s="109">
        <v>1020103</v>
      </c>
      <c r="G13" s="109">
        <v>2146683.94</v>
      </c>
    </row>
    <row r="14" spans="2:7" s="87" customFormat="1" ht="19.5" customHeight="1">
      <c r="B14" s="106">
        <v>1</v>
      </c>
      <c r="C14" s="196" t="s">
        <v>96</v>
      </c>
      <c r="D14" s="197"/>
      <c r="E14" s="198"/>
      <c r="F14" s="107">
        <v>0</v>
      </c>
      <c r="G14" s="107">
        <v>0</v>
      </c>
    </row>
    <row r="15" spans="2:7" s="9" customFormat="1" ht="19.5" customHeight="1">
      <c r="B15" s="88"/>
      <c r="C15" s="62" t="s">
        <v>35</v>
      </c>
      <c r="D15" s="199" t="s">
        <v>97</v>
      </c>
      <c r="E15" s="200"/>
      <c r="F15" s="89"/>
      <c r="G15" s="90"/>
    </row>
    <row r="16" spans="2:7" s="9" customFormat="1" ht="19.5" customHeight="1">
      <c r="B16" s="88"/>
      <c r="C16" s="62" t="s">
        <v>35</v>
      </c>
      <c r="D16" s="199" t="s">
        <v>98</v>
      </c>
      <c r="E16" s="200"/>
      <c r="F16" s="89">
        <v>0</v>
      </c>
      <c r="G16" s="90">
        <v>0</v>
      </c>
    </row>
    <row r="17" spans="2:7" s="9" customFormat="1" ht="19.5" customHeight="1">
      <c r="B17" s="88"/>
      <c r="C17" s="62" t="s">
        <v>35</v>
      </c>
      <c r="D17" s="199" t="s">
        <v>99</v>
      </c>
      <c r="E17" s="200"/>
      <c r="F17" s="89">
        <v>0</v>
      </c>
      <c r="G17" s="90">
        <v>0</v>
      </c>
    </row>
    <row r="18" spans="2:13" s="87" customFormat="1" ht="19.5" customHeight="1">
      <c r="B18" s="106">
        <v>2</v>
      </c>
      <c r="C18" s="196" t="s">
        <v>37</v>
      </c>
      <c r="D18" s="197"/>
      <c r="E18" s="198"/>
      <c r="F18" s="107">
        <v>290158</v>
      </c>
      <c r="G18" s="107">
        <v>283101</v>
      </c>
      <c r="M18" s="9"/>
    </row>
    <row r="19" spans="2:7" s="9" customFormat="1" ht="19.5" customHeight="1">
      <c r="B19" s="70"/>
      <c r="C19" s="62" t="s">
        <v>35</v>
      </c>
      <c r="D19" s="199" t="s">
        <v>38</v>
      </c>
      <c r="E19" s="200"/>
      <c r="F19" s="85">
        <v>223195</v>
      </c>
      <c r="G19" s="86">
        <v>217770</v>
      </c>
    </row>
    <row r="20" spans="2:7" s="9" customFormat="1" ht="19.5" customHeight="1">
      <c r="B20" s="70"/>
      <c r="C20" s="62" t="s">
        <v>35</v>
      </c>
      <c r="D20" s="199" t="s">
        <v>39</v>
      </c>
      <c r="E20" s="200"/>
      <c r="F20" s="85">
        <v>66963</v>
      </c>
      <c r="G20" s="86">
        <v>65331</v>
      </c>
    </row>
    <row r="21" spans="2:13" s="87" customFormat="1" ht="19.5" customHeight="1">
      <c r="B21" s="94">
        <v>3</v>
      </c>
      <c r="C21" s="196" t="s">
        <v>40</v>
      </c>
      <c r="D21" s="197"/>
      <c r="E21" s="198"/>
      <c r="F21" s="95">
        <v>566800</v>
      </c>
      <c r="G21" s="95">
        <v>566800</v>
      </c>
      <c r="J21" s="9"/>
      <c r="K21" s="9"/>
      <c r="M21" s="9"/>
    </row>
    <row r="22" spans="2:13" s="87" customFormat="1" ht="19.5" customHeight="1">
      <c r="B22" s="94">
        <v>4</v>
      </c>
      <c r="C22" s="196" t="s">
        <v>100</v>
      </c>
      <c r="D22" s="197"/>
      <c r="E22" s="198"/>
      <c r="F22" s="95">
        <v>163145</v>
      </c>
      <c r="G22" s="95">
        <v>1296782.94</v>
      </c>
      <c r="J22" s="9"/>
      <c r="K22" s="9"/>
      <c r="M22" s="9"/>
    </row>
    <row r="23" spans="2:10" s="9" customFormat="1" ht="19.5" customHeight="1">
      <c r="B23" s="91"/>
      <c r="C23" s="62" t="s">
        <v>35</v>
      </c>
      <c r="D23" s="207" t="s">
        <v>41</v>
      </c>
      <c r="E23" s="208"/>
      <c r="F23" s="85">
        <v>0</v>
      </c>
      <c r="G23" s="86">
        <v>166134</v>
      </c>
      <c r="J23" s="93"/>
    </row>
    <row r="24" spans="2:10" s="9" customFormat="1" ht="19.5" customHeight="1">
      <c r="B24" s="91"/>
      <c r="C24" s="62" t="s">
        <v>35</v>
      </c>
      <c r="D24" s="207" t="s">
        <v>101</v>
      </c>
      <c r="E24" s="208"/>
      <c r="F24" s="85"/>
      <c r="G24" s="86"/>
      <c r="J24" s="93"/>
    </row>
    <row r="25" spans="2:10" s="9" customFormat="1" ht="19.5" customHeight="1">
      <c r="B25" s="91"/>
      <c r="C25" s="62" t="s">
        <v>35</v>
      </c>
      <c r="D25" s="207" t="s">
        <v>102</v>
      </c>
      <c r="E25" s="208"/>
      <c r="F25" s="85"/>
      <c r="G25" s="86">
        <v>404800</v>
      </c>
      <c r="J25" s="93"/>
    </row>
    <row r="26" spans="2:10" s="9" customFormat="1" ht="19.5" customHeight="1">
      <c r="B26" s="91"/>
      <c r="C26" s="62" t="s">
        <v>35</v>
      </c>
      <c r="D26" s="207" t="s">
        <v>42</v>
      </c>
      <c r="E26" s="208"/>
      <c r="F26" s="85">
        <v>0</v>
      </c>
      <c r="G26" s="86">
        <v>0</v>
      </c>
      <c r="J26" s="93"/>
    </row>
    <row r="27" spans="2:10" s="9" customFormat="1" ht="19.5" customHeight="1">
      <c r="B27" s="91"/>
      <c r="C27" s="62" t="s">
        <v>35</v>
      </c>
      <c r="D27" s="207" t="s">
        <v>43</v>
      </c>
      <c r="E27" s="208"/>
      <c r="F27" s="85">
        <v>0</v>
      </c>
      <c r="G27" s="86">
        <v>96104.44</v>
      </c>
      <c r="J27" s="93"/>
    </row>
    <row r="28" spans="2:10" s="9" customFormat="1" ht="19.5" customHeight="1">
      <c r="B28" s="91"/>
      <c r="C28" s="62" t="s">
        <v>35</v>
      </c>
      <c r="D28" s="207" t="s">
        <v>44</v>
      </c>
      <c r="E28" s="208"/>
      <c r="F28" s="85">
        <v>9420</v>
      </c>
      <c r="G28" s="86">
        <v>21420</v>
      </c>
      <c r="J28" s="93"/>
    </row>
    <row r="29" spans="2:10" s="9" customFormat="1" ht="19.5" customHeight="1">
      <c r="B29" s="91"/>
      <c r="C29" s="62" t="s">
        <v>35</v>
      </c>
      <c r="D29" s="207" t="s">
        <v>103</v>
      </c>
      <c r="E29" s="208"/>
      <c r="F29" s="85">
        <v>147417</v>
      </c>
      <c r="G29" s="86">
        <v>580000</v>
      </c>
      <c r="J29" s="93"/>
    </row>
    <row r="30" spans="2:10" s="9" customFormat="1" ht="19.5" customHeight="1">
      <c r="B30" s="91"/>
      <c r="C30" s="62" t="s">
        <v>35</v>
      </c>
      <c r="D30" s="207" t="s">
        <v>53</v>
      </c>
      <c r="E30" s="208"/>
      <c r="F30" s="85">
        <v>0</v>
      </c>
      <c r="G30" s="86">
        <v>18524</v>
      </c>
      <c r="J30" s="93"/>
    </row>
    <row r="31" spans="2:10" s="9" customFormat="1" ht="19.5" customHeight="1">
      <c r="B31" s="91"/>
      <c r="C31" s="62" t="s">
        <v>35</v>
      </c>
      <c r="D31" s="207" t="s">
        <v>169</v>
      </c>
      <c r="E31" s="208"/>
      <c r="F31" s="85">
        <v>6308</v>
      </c>
      <c r="G31" s="86">
        <v>9800.5</v>
      </c>
      <c r="J31" s="93"/>
    </row>
    <row r="32" spans="2:10" s="87" customFormat="1" ht="19.5" customHeight="1">
      <c r="B32" s="94">
        <v>5</v>
      </c>
      <c r="C32" s="196" t="s">
        <v>45</v>
      </c>
      <c r="D32" s="197"/>
      <c r="E32" s="198"/>
      <c r="F32" s="95">
        <v>0</v>
      </c>
      <c r="G32" s="95">
        <v>0</v>
      </c>
      <c r="J32" s="93"/>
    </row>
    <row r="33" spans="2:10" s="9" customFormat="1" ht="19.5" customHeight="1">
      <c r="B33" s="70"/>
      <c r="C33" s="62" t="s">
        <v>35</v>
      </c>
      <c r="D33" s="207" t="s">
        <v>104</v>
      </c>
      <c r="E33" s="208"/>
      <c r="F33" s="85"/>
      <c r="G33" s="86"/>
      <c r="J33" s="93"/>
    </row>
    <row r="34" spans="2:10" s="9" customFormat="1" ht="19.5" customHeight="1">
      <c r="B34" s="70"/>
      <c r="C34" s="62" t="s">
        <v>35</v>
      </c>
      <c r="D34" s="207" t="s">
        <v>105</v>
      </c>
      <c r="E34" s="208"/>
      <c r="F34" s="85">
        <v>0</v>
      </c>
      <c r="G34" s="86">
        <v>0</v>
      </c>
      <c r="J34" s="93"/>
    </row>
    <row r="35" spans="2:10" s="9" customFormat="1" ht="19.5" customHeight="1">
      <c r="B35" s="70"/>
      <c r="C35" s="62" t="s">
        <v>35</v>
      </c>
      <c r="D35" s="211"/>
      <c r="E35" s="212"/>
      <c r="F35" s="85"/>
      <c r="G35" s="86"/>
      <c r="J35" s="93"/>
    </row>
    <row r="36" spans="2:11" s="84" customFormat="1" ht="19.5" customHeight="1">
      <c r="B36" s="105" t="s">
        <v>46</v>
      </c>
      <c r="C36" s="213" t="s">
        <v>47</v>
      </c>
      <c r="D36" s="214"/>
      <c r="E36" s="215"/>
      <c r="F36" s="104">
        <v>509939.1000000001</v>
      </c>
      <c r="G36" s="104">
        <v>5019019.720000001</v>
      </c>
      <c r="J36" s="97"/>
      <c r="K36" s="92"/>
    </row>
    <row r="37" spans="2:11" s="9" customFormat="1" ht="19.5" customHeight="1">
      <c r="B37" s="91"/>
      <c r="C37" s="62" t="s">
        <v>35</v>
      </c>
      <c r="D37" s="209"/>
      <c r="E37" s="210"/>
      <c r="F37" s="85"/>
      <c r="G37" s="86"/>
      <c r="J37" s="93"/>
      <c r="K37" s="93"/>
    </row>
    <row r="38" spans="2:10" s="9" customFormat="1" ht="19.5" customHeight="1">
      <c r="B38" s="94">
        <v>6</v>
      </c>
      <c r="C38" s="196" t="s">
        <v>48</v>
      </c>
      <c r="D38" s="197"/>
      <c r="E38" s="198"/>
      <c r="F38" s="95">
        <v>93000</v>
      </c>
      <c r="G38" s="96">
        <v>513365</v>
      </c>
      <c r="J38" s="93"/>
    </row>
    <row r="39" spans="2:7" s="9" customFormat="1" ht="19.5" customHeight="1">
      <c r="B39" s="70" t="s">
        <v>49</v>
      </c>
      <c r="C39" s="206" t="s">
        <v>50</v>
      </c>
      <c r="D39" s="204"/>
      <c r="E39" s="205"/>
      <c r="F39" s="85">
        <v>416939.1000000001</v>
      </c>
      <c r="G39" s="86">
        <v>4505654.720000001</v>
      </c>
    </row>
  </sheetData>
  <sheetProtection/>
  <mergeCells count="35">
    <mergeCell ref="D37:E37"/>
    <mergeCell ref="D35:E35"/>
    <mergeCell ref="D34:E34"/>
    <mergeCell ref="D30:E30"/>
    <mergeCell ref="D31:E31"/>
    <mergeCell ref="C36:E36"/>
    <mergeCell ref="D26:E26"/>
    <mergeCell ref="D27:E27"/>
    <mergeCell ref="D33:E33"/>
    <mergeCell ref="D28:E28"/>
    <mergeCell ref="D15:E15"/>
    <mergeCell ref="D16:E16"/>
    <mergeCell ref="D19:E19"/>
    <mergeCell ref="D20:E20"/>
    <mergeCell ref="C18:E18"/>
    <mergeCell ref="D10:E10"/>
    <mergeCell ref="D11:E11"/>
    <mergeCell ref="D12:E12"/>
    <mergeCell ref="C21:E21"/>
    <mergeCell ref="C38:E38"/>
    <mergeCell ref="C39:E39"/>
    <mergeCell ref="D23:E23"/>
    <mergeCell ref="D24:E24"/>
    <mergeCell ref="D29:E29"/>
    <mergeCell ref="D25:E25"/>
    <mergeCell ref="B4:G4"/>
    <mergeCell ref="B5:G5"/>
    <mergeCell ref="B7:B8"/>
    <mergeCell ref="C7:E8"/>
    <mergeCell ref="C22:E22"/>
    <mergeCell ref="C32:E32"/>
    <mergeCell ref="D17:E17"/>
    <mergeCell ref="C9:E9"/>
    <mergeCell ref="C13:E13"/>
    <mergeCell ref="C14:E14"/>
  </mergeCells>
  <printOptions/>
  <pageMargins left="0.23" right="0.26" top="0.31" bottom="0.31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7">
      <selection activeCell="D49" sqref="B6:G49"/>
    </sheetView>
  </sheetViews>
  <sheetFormatPr defaultColWidth="9.140625" defaultRowHeight="12.75"/>
  <cols>
    <col min="1" max="1" width="5.140625" style="133" customWidth="1"/>
    <col min="2" max="2" width="21.140625" style="133" customWidth="1"/>
    <col min="3" max="3" width="9.421875" style="133" customWidth="1"/>
    <col min="4" max="4" width="12.140625" style="133" customWidth="1"/>
    <col min="5" max="5" width="11.8515625" style="133" customWidth="1"/>
    <col min="6" max="6" width="12.00390625" style="133" customWidth="1"/>
    <col min="7" max="7" width="13.421875" style="133" customWidth="1"/>
    <col min="8" max="8" width="9.140625" style="133" customWidth="1"/>
    <col min="9" max="10" width="10.140625" style="133" bestFit="1" customWidth="1"/>
    <col min="11" max="12" width="9.140625" style="133" customWidth="1"/>
    <col min="13" max="13" width="12.28125" style="133" customWidth="1"/>
    <col min="14" max="16384" width="9.140625" style="133" customWidth="1"/>
  </cols>
  <sheetData>
    <row r="1" ht="12.75">
      <c r="B1" s="134" t="s">
        <v>240</v>
      </c>
    </row>
    <row r="2" ht="12.75">
      <c r="B2" s="134" t="s">
        <v>241</v>
      </c>
    </row>
    <row r="3" ht="12.75">
      <c r="B3" s="134"/>
    </row>
    <row r="4" spans="2:7" ht="15.75">
      <c r="B4" s="216" t="s">
        <v>248</v>
      </c>
      <c r="C4" s="216"/>
      <c r="D4" s="216"/>
      <c r="E4" s="216"/>
      <c r="F4" s="216"/>
      <c r="G4" s="216"/>
    </row>
    <row r="6" spans="1:7" ht="12.75">
      <c r="A6" s="217" t="s">
        <v>1</v>
      </c>
      <c r="B6" s="219" t="s">
        <v>51</v>
      </c>
      <c r="C6" s="217" t="s">
        <v>229</v>
      </c>
      <c r="D6" s="135" t="s">
        <v>230</v>
      </c>
      <c r="E6" s="217" t="s">
        <v>231</v>
      </c>
      <c r="F6" s="217" t="s">
        <v>232</v>
      </c>
      <c r="G6" s="135" t="s">
        <v>230</v>
      </c>
    </row>
    <row r="7" spans="1:9" ht="12.75">
      <c r="A7" s="218"/>
      <c r="B7" s="220"/>
      <c r="C7" s="218"/>
      <c r="D7" s="136">
        <v>41275</v>
      </c>
      <c r="E7" s="218"/>
      <c r="F7" s="218"/>
      <c r="G7" s="136">
        <v>41639</v>
      </c>
      <c r="H7" s="137"/>
      <c r="I7" s="137"/>
    </row>
    <row r="8" spans="1:9" ht="12.75">
      <c r="A8" s="138">
        <v>1</v>
      </c>
      <c r="B8" s="139" t="s">
        <v>9</v>
      </c>
      <c r="C8" s="138"/>
      <c r="D8" s="140"/>
      <c r="E8" s="140"/>
      <c r="F8" s="140"/>
      <c r="G8" s="140">
        <v>0</v>
      </c>
      <c r="H8" s="137"/>
      <c r="I8" s="137"/>
    </row>
    <row r="9" spans="1:9" ht="12.75">
      <c r="A9" s="138">
        <v>2</v>
      </c>
      <c r="B9" s="141" t="s">
        <v>233</v>
      </c>
      <c r="C9" s="138"/>
      <c r="D9" s="140"/>
      <c r="E9" s="140"/>
      <c r="F9" s="140"/>
      <c r="G9" s="140">
        <v>0</v>
      </c>
      <c r="H9" s="142"/>
      <c r="I9" s="143"/>
    </row>
    <row r="10" spans="1:9" ht="12.75">
      <c r="A10" s="138">
        <v>3</v>
      </c>
      <c r="B10" s="141" t="s">
        <v>234</v>
      </c>
      <c r="C10" s="138"/>
      <c r="D10" s="140"/>
      <c r="E10" s="140"/>
      <c r="F10" s="140"/>
      <c r="G10" s="140">
        <v>0</v>
      </c>
      <c r="H10" s="142"/>
      <c r="I10" s="143"/>
    </row>
    <row r="11" spans="1:9" ht="12.75">
      <c r="A11" s="138">
        <v>4</v>
      </c>
      <c r="B11" s="141" t="s">
        <v>205</v>
      </c>
      <c r="C11" s="138"/>
      <c r="D11" s="140">
        <v>1500000</v>
      </c>
      <c r="E11" s="140"/>
      <c r="F11" s="140"/>
      <c r="G11" s="140">
        <v>1500000</v>
      </c>
      <c r="H11" s="142"/>
      <c r="I11" s="143"/>
    </row>
    <row r="12" spans="1:9" ht="12.75">
      <c r="A12" s="138">
        <v>5</v>
      </c>
      <c r="B12" s="141" t="s">
        <v>235</v>
      </c>
      <c r="C12" s="138"/>
      <c r="D12" s="140"/>
      <c r="E12" s="144"/>
      <c r="F12" s="140"/>
      <c r="G12" s="140">
        <v>0</v>
      </c>
      <c r="H12" s="142"/>
      <c r="I12" s="143"/>
    </row>
    <row r="13" spans="1:9" ht="12.75">
      <c r="A13" s="138">
        <v>1</v>
      </c>
      <c r="B13" s="141" t="s">
        <v>236</v>
      </c>
      <c r="C13" s="138"/>
      <c r="D13" s="140">
        <v>1334000</v>
      </c>
      <c r="E13" s="140"/>
      <c r="F13" s="140"/>
      <c r="G13" s="140">
        <v>1334000</v>
      </c>
      <c r="H13" s="142"/>
      <c r="I13" s="143"/>
    </row>
    <row r="14" spans="1:9" ht="12.75">
      <c r="A14" s="138">
        <v>2</v>
      </c>
      <c r="B14" s="145"/>
      <c r="C14" s="138"/>
      <c r="D14" s="140"/>
      <c r="E14" s="140"/>
      <c r="F14" s="140"/>
      <c r="G14" s="140">
        <v>0</v>
      </c>
      <c r="H14" s="137"/>
      <c r="I14" s="137"/>
    </row>
    <row r="15" spans="1:9" ht="12.75">
      <c r="A15" s="138">
        <v>3</v>
      </c>
      <c r="B15" s="145"/>
      <c r="C15" s="138"/>
      <c r="D15" s="140"/>
      <c r="E15" s="140"/>
      <c r="F15" s="140"/>
      <c r="G15" s="140">
        <v>0</v>
      </c>
      <c r="H15" s="137"/>
      <c r="I15" s="137"/>
    </row>
    <row r="16" spans="1:9" ht="13.5" thickBot="1">
      <c r="A16" s="146">
        <v>4</v>
      </c>
      <c r="B16" s="147"/>
      <c r="C16" s="146"/>
      <c r="D16" s="148"/>
      <c r="E16" s="148"/>
      <c r="F16" s="148"/>
      <c r="G16" s="148">
        <v>0</v>
      </c>
      <c r="H16" s="137"/>
      <c r="I16" s="137"/>
    </row>
    <row r="17" spans="1:9" ht="13.5" thickBot="1">
      <c r="A17" s="149"/>
      <c r="B17" s="150" t="s">
        <v>237</v>
      </c>
      <c r="C17" s="151"/>
      <c r="D17" s="152">
        <v>2834000</v>
      </c>
      <c r="E17" s="152">
        <v>0</v>
      </c>
      <c r="F17" s="152">
        <v>0</v>
      </c>
      <c r="G17" s="153">
        <v>2834000</v>
      </c>
      <c r="I17" s="154"/>
    </row>
    <row r="20" spans="2:9" ht="15.75">
      <c r="B20" s="216" t="s">
        <v>249</v>
      </c>
      <c r="C20" s="216"/>
      <c r="D20" s="216"/>
      <c r="E20" s="216"/>
      <c r="F20" s="216"/>
      <c r="G20" s="216"/>
      <c r="I20" s="154"/>
    </row>
    <row r="22" spans="1:7" ht="12.75">
      <c r="A22" s="217" t="s">
        <v>1</v>
      </c>
      <c r="B22" s="219" t="s">
        <v>51</v>
      </c>
      <c r="C22" s="217" t="s">
        <v>229</v>
      </c>
      <c r="D22" s="135" t="s">
        <v>230</v>
      </c>
      <c r="E22" s="217" t="s">
        <v>231</v>
      </c>
      <c r="F22" s="217" t="s">
        <v>232</v>
      </c>
      <c r="G22" s="135" t="s">
        <v>230</v>
      </c>
    </row>
    <row r="23" spans="1:7" ht="12.75">
      <c r="A23" s="218"/>
      <c r="B23" s="220"/>
      <c r="C23" s="218"/>
      <c r="D23" s="136">
        <v>41275</v>
      </c>
      <c r="E23" s="218"/>
      <c r="F23" s="218"/>
      <c r="G23" s="136">
        <v>41639</v>
      </c>
    </row>
    <row r="24" spans="1:7" ht="12.75">
      <c r="A24" s="138">
        <v>1</v>
      </c>
      <c r="B24" s="139" t="s">
        <v>9</v>
      </c>
      <c r="C24" s="138"/>
      <c r="D24" s="140"/>
      <c r="E24" s="140"/>
      <c r="F24" s="140"/>
      <c r="G24" s="140">
        <v>0</v>
      </c>
    </row>
    <row r="25" spans="1:7" ht="12.75">
      <c r="A25" s="138">
        <v>2</v>
      </c>
      <c r="B25" s="141" t="s">
        <v>233</v>
      </c>
      <c r="C25" s="138"/>
      <c r="D25" s="140"/>
      <c r="E25" s="140"/>
      <c r="F25" s="140"/>
      <c r="G25" s="140">
        <v>0</v>
      </c>
    </row>
    <row r="26" spans="1:7" ht="12.75">
      <c r="A26" s="138">
        <v>3</v>
      </c>
      <c r="B26" s="141" t="s">
        <v>238</v>
      </c>
      <c r="C26" s="138"/>
      <c r="D26" s="140"/>
      <c r="E26" s="155"/>
      <c r="F26" s="140"/>
      <c r="G26" s="140">
        <v>0</v>
      </c>
    </row>
    <row r="27" spans="1:7" ht="12.75">
      <c r="A27" s="138">
        <v>4</v>
      </c>
      <c r="B27" s="141" t="s">
        <v>205</v>
      </c>
      <c r="C27" s="138"/>
      <c r="D27" s="140">
        <v>900000</v>
      </c>
      <c r="E27" s="140">
        <v>300000</v>
      </c>
      <c r="F27" s="140"/>
      <c r="G27" s="140">
        <v>1200000</v>
      </c>
    </row>
    <row r="28" spans="1:7" ht="12.75">
      <c r="A28" s="138">
        <v>5</v>
      </c>
      <c r="B28" s="141" t="s">
        <v>235</v>
      </c>
      <c r="C28" s="138"/>
      <c r="D28" s="140"/>
      <c r="E28" s="156"/>
      <c r="F28" s="140"/>
      <c r="G28" s="140">
        <v>0</v>
      </c>
    </row>
    <row r="29" spans="1:7" ht="12.75">
      <c r="A29" s="138">
        <v>1</v>
      </c>
      <c r="B29" s="141" t="s">
        <v>236</v>
      </c>
      <c r="C29" s="138"/>
      <c r="D29" s="140">
        <v>266800</v>
      </c>
      <c r="E29" s="140">
        <v>266800</v>
      </c>
      <c r="F29" s="140"/>
      <c r="G29" s="140">
        <v>533600</v>
      </c>
    </row>
    <row r="30" spans="1:7" ht="12.75">
      <c r="A30" s="138">
        <v>2</v>
      </c>
      <c r="B30" s="145"/>
      <c r="C30" s="138"/>
      <c r="D30" s="140"/>
      <c r="E30" s="140"/>
      <c r="F30" s="140"/>
      <c r="G30" s="140">
        <v>0</v>
      </c>
    </row>
    <row r="31" spans="1:7" ht="12.75">
      <c r="A31" s="138">
        <v>3</v>
      </c>
      <c r="B31" s="145"/>
      <c r="C31" s="138"/>
      <c r="D31" s="140"/>
      <c r="E31" s="140"/>
      <c r="F31" s="140"/>
      <c r="G31" s="140">
        <v>0</v>
      </c>
    </row>
    <row r="32" spans="1:7" ht="13.5" thickBot="1">
      <c r="A32" s="146">
        <v>4</v>
      </c>
      <c r="B32" s="147"/>
      <c r="C32" s="146"/>
      <c r="D32" s="148"/>
      <c r="E32" s="148"/>
      <c r="F32" s="148"/>
      <c r="G32" s="148">
        <v>0</v>
      </c>
    </row>
    <row r="33" spans="1:10" ht="13.5" thickBot="1">
      <c r="A33" s="149"/>
      <c r="B33" s="150" t="s">
        <v>237</v>
      </c>
      <c r="C33" s="151"/>
      <c r="D33" s="152">
        <v>1166800</v>
      </c>
      <c r="E33" s="152">
        <v>566800</v>
      </c>
      <c r="F33" s="152">
        <v>0</v>
      </c>
      <c r="G33" s="153">
        <v>1733600</v>
      </c>
      <c r="H33" s="157"/>
      <c r="I33" s="154"/>
      <c r="J33" s="154"/>
    </row>
    <row r="34" ht="12.75">
      <c r="G34" s="157"/>
    </row>
    <row r="36" spans="2:7" ht="15.75">
      <c r="B36" s="216" t="s">
        <v>250</v>
      </c>
      <c r="C36" s="216"/>
      <c r="D36" s="216"/>
      <c r="E36" s="216"/>
      <c r="F36" s="216"/>
      <c r="G36" s="216"/>
    </row>
    <row r="38" spans="1:7" ht="12.75">
      <c r="A38" s="217" t="s">
        <v>1</v>
      </c>
      <c r="B38" s="219" t="s">
        <v>51</v>
      </c>
      <c r="C38" s="217" t="s">
        <v>229</v>
      </c>
      <c r="D38" s="135" t="s">
        <v>230</v>
      </c>
      <c r="E38" s="217" t="s">
        <v>231</v>
      </c>
      <c r="F38" s="217" t="s">
        <v>232</v>
      </c>
      <c r="G38" s="135" t="s">
        <v>230</v>
      </c>
    </row>
    <row r="39" spans="1:7" ht="12.75">
      <c r="A39" s="218"/>
      <c r="B39" s="220"/>
      <c r="C39" s="218"/>
      <c r="D39" s="136">
        <v>41275</v>
      </c>
      <c r="E39" s="218"/>
      <c r="F39" s="218"/>
      <c r="G39" s="136">
        <v>41639</v>
      </c>
    </row>
    <row r="40" spans="1:7" ht="12.75">
      <c r="A40" s="138">
        <v>1</v>
      </c>
      <c r="B40" s="139" t="s">
        <v>9</v>
      </c>
      <c r="C40" s="138"/>
      <c r="D40" s="140">
        <v>0</v>
      </c>
      <c r="E40" s="140"/>
      <c r="F40" s="140"/>
      <c r="G40" s="140"/>
    </row>
    <row r="41" spans="1:14" ht="12.75">
      <c r="A41" s="138">
        <v>2</v>
      </c>
      <c r="B41" s="141" t="s">
        <v>233</v>
      </c>
      <c r="C41" s="138"/>
      <c r="D41" s="140">
        <v>0</v>
      </c>
      <c r="E41" s="140"/>
      <c r="F41" s="140"/>
      <c r="G41" s="140"/>
      <c r="M41" s="137"/>
      <c r="N41" s="137"/>
    </row>
    <row r="42" spans="1:14" ht="12.75">
      <c r="A42" s="138">
        <v>3</v>
      </c>
      <c r="B42" s="141" t="s">
        <v>238</v>
      </c>
      <c r="C42" s="138"/>
      <c r="D42" s="140">
        <v>0</v>
      </c>
      <c r="E42" s="155"/>
      <c r="F42" s="140"/>
      <c r="G42" s="140"/>
      <c r="M42" s="137"/>
      <c r="N42" s="137"/>
    </row>
    <row r="43" spans="1:14" ht="12.75">
      <c r="A43" s="138">
        <v>4</v>
      </c>
      <c r="B43" s="141" t="s">
        <v>205</v>
      </c>
      <c r="C43" s="138"/>
      <c r="D43" s="140">
        <v>600000</v>
      </c>
      <c r="E43" s="140"/>
      <c r="F43" s="140">
        <v>300000</v>
      </c>
      <c r="G43" s="140">
        <v>300000</v>
      </c>
      <c r="M43" s="137"/>
      <c r="N43" s="137"/>
    </row>
    <row r="44" spans="1:14" ht="12.75">
      <c r="A44" s="138">
        <v>5</v>
      </c>
      <c r="B44" s="141" t="s">
        <v>235</v>
      </c>
      <c r="C44" s="138"/>
      <c r="D44" s="140">
        <v>0</v>
      </c>
      <c r="E44" s="140"/>
      <c r="F44" s="140"/>
      <c r="G44" s="140"/>
      <c r="M44" s="137"/>
      <c r="N44" s="137"/>
    </row>
    <row r="45" spans="1:14" ht="12.75">
      <c r="A45" s="138">
        <v>1</v>
      </c>
      <c r="B45" s="141" t="s">
        <v>236</v>
      </c>
      <c r="C45" s="138"/>
      <c r="D45" s="140">
        <v>1067200</v>
      </c>
      <c r="E45" s="140"/>
      <c r="F45" s="140">
        <v>266800</v>
      </c>
      <c r="G45" s="140">
        <v>800400</v>
      </c>
      <c r="M45" s="137"/>
      <c r="N45" s="137"/>
    </row>
    <row r="46" spans="1:14" ht="12.75">
      <c r="A46" s="138">
        <v>2</v>
      </c>
      <c r="B46" s="141"/>
      <c r="C46" s="138"/>
      <c r="D46" s="140">
        <v>0</v>
      </c>
      <c r="E46" s="140"/>
      <c r="F46" s="140"/>
      <c r="G46" s="140"/>
      <c r="M46" s="137"/>
      <c r="N46" s="137"/>
    </row>
    <row r="47" spans="1:14" ht="12.75">
      <c r="A47" s="138">
        <v>3</v>
      </c>
      <c r="B47" s="145"/>
      <c r="C47" s="138"/>
      <c r="D47" s="140">
        <v>0</v>
      </c>
      <c r="E47" s="140"/>
      <c r="F47" s="140"/>
      <c r="G47" s="140"/>
      <c r="M47" s="137"/>
      <c r="N47" s="137"/>
    </row>
    <row r="48" spans="1:14" ht="13.5" thickBot="1">
      <c r="A48" s="146">
        <v>4</v>
      </c>
      <c r="B48" s="147"/>
      <c r="C48" s="146"/>
      <c r="D48" s="148"/>
      <c r="E48" s="148"/>
      <c r="F48" s="148"/>
      <c r="G48" s="148"/>
      <c r="M48" s="137"/>
      <c r="N48" s="137"/>
    </row>
    <row r="49" spans="1:14" ht="13.5" thickBot="1">
      <c r="A49" s="149"/>
      <c r="B49" s="150" t="s">
        <v>237</v>
      </c>
      <c r="C49" s="151"/>
      <c r="D49" s="152">
        <v>1667200</v>
      </c>
      <c r="E49" s="152">
        <v>0</v>
      </c>
      <c r="F49" s="152">
        <v>566800</v>
      </c>
      <c r="G49" s="153">
        <v>1100400</v>
      </c>
      <c r="I49" s="157"/>
      <c r="J49" s="154"/>
      <c r="M49" s="158"/>
      <c r="N49" s="137"/>
    </row>
    <row r="50" spans="6:10" s="137" customFormat="1" ht="12.75">
      <c r="F50" s="143"/>
      <c r="G50" s="159"/>
      <c r="J50" s="143"/>
    </row>
    <row r="51" spans="4:14" ht="12.75">
      <c r="D51" s="154"/>
      <c r="G51" s="154"/>
      <c r="I51" s="157"/>
      <c r="M51" s="137"/>
      <c r="N51" s="137"/>
    </row>
    <row r="52" spans="4:14" ht="12.75">
      <c r="D52" s="154"/>
      <c r="G52" s="154"/>
      <c r="I52" s="154"/>
      <c r="M52" s="137"/>
      <c r="N52" s="137"/>
    </row>
    <row r="53" spans="5:14" ht="15.75">
      <c r="E53" s="221" t="s">
        <v>239</v>
      </c>
      <c r="F53" s="221"/>
      <c r="G53" s="221"/>
      <c r="M53" s="137"/>
      <c r="N53" s="137"/>
    </row>
    <row r="54" spans="5:7" ht="12.75">
      <c r="E54" s="222"/>
      <c r="F54" s="222"/>
      <c r="G54" s="222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5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M58"/>
  <sheetViews>
    <sheetView zoomScalePageLayoutView="0" workbookViewId="0" topLeftCell="A1">
      <selection activeCell="F54" sqref="F54"/>
    </sheetView>
  </sheetViews>
  <sheetFormatPr defaultColWidth="9.140625" defaultRowHeight="12.75"/>
  <cols>
    <col min="1" max="1" width="3.7109375" style="4" customWidth="1"/>
    <col min="2" max="2" width="3.421875" style="14" customWidth="1"/>
    <col min="3" max="3" width="2.00390625" style="4" customWidth="1"/>
    <col min="4" max="4" width="3.421875" style="4" customWidth="1"/>
    <col min="5" max="5" width="13.7109375" style="4" customWidth="1"/>
    <col min="6" max="7" width="8.7109375" style="4" customWidth="1"/>
    <col min="8" max="8" width="6.7109375" style="4" customWidth="1"/>
    <col min="9" max="9" width="8.7109375" style="4" customWidth="1"/>
    <col min="10" max="10" width="6.140625" style="4" customWidth="1"/>
    <col min="11" max="11" width="8.7109375" style="4" customWidth="1"/>
    <col min="12" max="12" width="10.421875" style="4" customWidth="1"/>
    <col min="13" max="13" width="6.57421875" style="4" customWidth="1"/>
    <col min="14" max="14" width="2.140625" style="4" customWidth="1"/>
    <col min="15" max="16384" width="9.140625" style="4" customWidth="1"/>
  </cols>
  <sheetData>
    <row r="2" spans="1:13" ht="12.7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3" ht="12.75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5"/>
    </row>
    <row r="4" spans="1:13" s="9" customFormat="1" ht="33" customHeight="1">
      <c r="A4" s="226" t="s">
        <v>54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8"/>
    </row>
    <row r="5" spans="1:13" s="9" customFormat="1" ht="12.75" customHeight="1">
      <c r="A5" s="229" t="s">
        <v>216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1"/>
    </row>
    <row r="6" spans="1:13" ht="12.75">
      <c r="A6" s="229" t="s">
        <v>142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1"/>
    </row>
    <row r="7" spans="1:13" ht="12.75">
      <c r="A7" s="229" t="s">
        <v>143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1"/>
    </row>
    <row r="8" spans="1:13" ht="12.75">
      <c r="A8" s="223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5"/>
    </row>
    <row r="9" spans="1:13" ht="12.75">
      <c r="A9" s="223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5"/>
    </row>
    <row r="10" spans="1:13" ht="12.75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5"/>
    </row>
    <row r="11" spans="1:13" ht="12.75">
      <c r="A11" s="223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5"/>
    </row>
    <row r="12" spans="1:13" ht="12.75">
      <c r="A12" s="223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5"/>
    </row>
    <row r="13" spans="1:13" ht="12.75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5"/>
    </row>
    <row r="14" spans="1:13" ht="12.75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5"/>
    </row>
    <row r="15" spans="1:13" ht="12.75">
      <c r="A15" s="223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5"/>
    </row>
    <row r="16" spans="1:13" ht="12.75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5"/>
    </row>
    <row r="17" spans="1:13" ht="12.75">
      <c r="A17" s="223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5"/>
    </row>
    <row r="18" spans="1:13" ht="12.75">
      <c r="A18" s="223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5"/>
    </row>
    <row r="19" spans="1:13" ht="12.75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5"/>
    </row>
    <row r="20" spans="1:13" ht="12.75">
      <c r="A20" s="223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5"/>
    </row>
    <row r="21" spans="1:13" ht="12.75">
      <c r="A21" s="223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5"/>
    </row>
    <row r="22" spans="1:13" ht="12.75">
      <c r="A22" s="223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5"/>
    </row>
    <row r="23" spans="1:13" ht="12.75">
      <c r="A23" s="223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5"/>
    </row>
    <row r="24" spans="1:13" ht="12.75">
      <c r="A24" s="223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5"/>
    </row>
    <row r="25" spans="1:13" ht="12.75">
      <c r="A25" s="223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5"/>
    </row>
    <row r="26" spans="1:13" ht="12.75">
      <c r="A26" s="223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5"/>
    </row>
    <row r="27" spans="1:13" ht="12.75">
      <c r="A27" s="223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5"/>
    </row>
    <row r="28" spans="1:13" ht="12.75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5"/>
    </row>
    <row r="29" spans="1:13" ht="12.75">
      <c r="A29" s="223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5"/>
    </row>
    <row r="30" spans="1:13" ht="12.75">
      <c r="A30" s="223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5"/>
    </row>
    <row r="31" spans="1:13" ht="12.75">
      <c r="A31" s="223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5"/>
    </row>
    <row r="32" spans="1:13" ht="12.75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5"/>
    </row>
    <row r="33" spans="1:13" ht="12.75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</row>
    <row r="34" spans="1:13" ht="12.75">
      <c r="A34" s="223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5"/>
    </row>
    <row r="35" spans="1:13" ht="12.75">
      <c r="A35" s="223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5"/>
    </row>
    <row r="36" spans="1:13" ht="12.75">
      <c r="A36" s="223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5"/>
    </row>
    <row r="37" spans="1:13" ht="12.75">
      <c r="A37" s="223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5"/>
    </row>
    <row r="38" spans="1:13" ht="12.75">
      <c r="A38" s="223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5"/>
    </row>
    <row r="39" spans="1:13" ht="12.75">
      <c r="A39" s="223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5"/>
    </row>
    <row r="40" spans="1:13" ht="12.75">
      <c r="A40" s="223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5"/>
    </row>
    <row r="41" spans="1:13" ht="12.75">
      <c r="A41" s="223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5"/>
    </row>
    <row r="42" spans="1:13" ht="12.75">
      <c r="A42" s="223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5"/>
    </row>
    <row r="43" spans="1:13" ht="12.75">
      <c r="A43" s="223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5"/>
    </row>
    <row r="44" spans="1:13" ht="12.75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5"/>
    </row>
    <row r="45" spans="1:13" ht="12.75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5"/>
    </row>
    <row r="46" spans="1:13" ht="12.75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5"/>
    </row>
    <row r="47" spans="1:13" ht="12.75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5"/>
    </row>
    <row r="48" spans="1:13" ht="12.75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5"/>
    </row>
    <row r="49" spans="1:13" ht="12.75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5"/>
    </row>
    <row r="50" spans="1:13" ht="12.75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5"/>
    </row>
    <row r="51" spans="1:13" ht="12.75">
      <c r="A51" s="5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</row>
    <row r="52" spans="1:13" ht="12.75">
      <c r="A52" s="5"/>
      <c r="B52" s="232" t="s">
        <v>217</v>
      </c>
      <c r="C52" s="232"/>
      <c r="D52" s="232"/>
      <c r="E52" s="232"/>
      <c r="F52" s="232"/>
      <c r="G52" s="7"/>
      <c r="H52" s="232" t="s">
        <v>34</v>
      </c>
      <c r="I52" s="232"/>
      <c r="J52" s="232"/>
      <c r="K52" s="232"/>
      <c r="L52" s="232"/>
      <c r="M52" s="8"/>
    </row>
    <row r="53" spans="1:13" ht="12.75">
      <c r="A53" s="5"/>
      <c r="B53" s="232" t="s">
        <v>251</v>
      </c>
      <c r="C53" s="232"/>
      <c r="D53" s="232"/>
      <c r="E53" s="232"/>
      <c r="F53" s="232"/>
      <c r="G53" s="7"/>
      <c r="H53" s="232" t="s">
        <v>218</v>
      </c>
      <c r="I53" s="232"/>
      <c r="J53" s="232"/>
      <c r="K53" s="232"/>
      <c r="L53" s="232"/>
      <c r="M53" s="8"/>
    </row>
    <row r="54" spans="1:13" ht="12.75">
      <c r="A54" s="5"/>
      <c r="B54" s="6"/>
      <c r="C54" s="7"/>
      <c r="D54" s="7"/>
      <c r="E54" s="7"/>
      <c r="F54" s="7"/>
      <c r="G54" s="7"/>
      <c r="H54" s="6"/>
      <c r="I54" s="6"/>
      <c r="J54" s="6"/>
      <c r="K54" s="6"/>
      <c r="L54" s="6"/>
      <c r="M54" s="8"/>
    </row>
    <row r="55" spans="1:13" ht="12.75">
      <c r="A55" s="5"/>
      <c r="B55" s="6"/>
      <c r="C55" s="7"/>
      <c r="D55" s="7"/>
      <c r="E55" s="7"/>
      <c r="F55" s="7"/>
      <c r="G55" s="7"/>
      <c r="H55" s="6"/>
      <c r="I55" s="6"/>
      <c r="J55" s="6"/>
      <c r="K55" s="6"/>
      <c r="L55" s="6"/>
      <c r="M55" s="8"/>
    </row>
    <row r="56" spans="1:13" ht="12.75">
      <c r="A56" s="5"/>
      <c r="B56" s="6"/>
      <c r="C56" s="7"/>
      <c r="D56" s="7"/>
      <c r="E56" s="7"/>
      <c r="F56" s="7"/>
      <c r="G56" s="7"/>
      <c r="H56" s="6"/>
      <c r="I56" s="6"/>
      <c r="J56" s="6"/>
      <c r="K56" s="6"/>
      <c r="L56" s="6"/>
      <c r="M56" s="8"/>
    </row>
    <row r="57" spans="1:13" ht="9.75" customHeight="1">
      <c r="A57" s="5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8"/>
    </row>
    <row r="58" spans="1:13" ht="12.75">
      <c r="A58" s="10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</row>
  </sheetData>
  <sheetProtection/>
  <mergeCells count="53">
    <mergeCell ref="A33:M33"/>
    <mergeCell ref="A35:M35"/>
    <mergeCell ref="A2:M2"/>
    <mergeCell ref="A3:M3"/>
    <mergeCell ref="A43:M43"/>
    <mergeCell ref="A44:M44"/>
    <mergeCell ref="A45:M45"/>
    <mergeCell ref="A32:M32"/>
    <mergeCell ref="A27:M27"/>
    <mergeCell ref="A28:M28"/>
    <mergeCell ref="A37:M37"/>
    <mergeCell ref="A5:M5"/>
    <mergeCell ref="A18:M18"/>
    <mergeCell ref="A19:M19"/>
    <mergeCell ref="A20:M20"/>
    <mergeCell ref="A21:M21"/>
    <mergeCell ref="A24:M24"/>
    <mergeCell ref="B52:F52"/>
    <mergeCell ref="B53:F53"/>
    <mergeCell ref="A39:M39"/>
    <mergeCell ref="A50:M50"/>
    <mergeCell ref="A46:M46"/>
    <mergeCell ref="A42:M42"/>
    <mergeCell ref="A10:M10"/>
    <mergeCell ref="A13:M13"/>
    <mergeCell ref="A15:M15"/>
    <mergeCell ref="H53:L53"/>
    <mergeCell ref="H52:L52"/>
    <mergeCell ref="A29:M29"/>
    <mergeCell ref="A30:M30"/>
    <mergeCell ref="A31:M31"/>
    <mergeCell ref="A49:M49"/>
    <mergeCell ref="A47:M47"/>
    <mergeCell ref="A17:M17"/>
    <mergeCell ref="A14:M14"/>
    <mergeCell ref="A36:M36"/>
    <mergeCell ref="A4:M4"/>
    <mergeCell ref="A6:M6"/>
    <mergeCell ref="A7:M7"/>
    <mergeCell ref="A8:M8"/>
    <mergeCell ref="A9:M9"/>
    <mergeCell ref="A22:M22"/>
    <mergeCell ref="A12:M12"/>
    <mergeCell ref="A48:M48"/>
    <mergeCell ref="A40:M40"/>
    <mergeCell ref="A41:M41"/>
    <mergeCell ref="A11:M11"/>
    <mergeCell ref="A23:M23"/>
    <mergeCell ref="A34:M34"/>
    <mergeCell ref="A38:M38"/>
    <mergeCell ref="A25:M25"/>
    <mergeCell ref="A26:M26"/>
    <mergeCell ref="A16:M16"/>
  </mergeCells>
  <printOptions horizontalCentered="1" verticalCentered="1"/>
  <pageMargins left="0" right="0" top="0" bottom="0" header="0.511811023622047" footer="0.511811023622047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3"/>
  <sheetViews>
    <sheetView zoomScalePageLayoutView="0" workbookViewId="0" topLeftCell="A22">
      <selection activeCell="F40" sqref="F40"/>
    </sheetView>
  </sheetViews>
  <sheetFormatPr defaultColWidth="11.421875" defaultRowHeight="12.75"/>
  <cols>
    <col min="1" max="1" width="11.421875" style="112" customWidth="1"/>
    <col min="2" max="2" width="36.57421875" style="112" bestFit="1" customWidth="1"/>
    <col min="3" max="5" width="11.8515625" style="112" bestFit="1" customWidth="1"/>
    <col min="6" max="6" width="11.421875" style="112" customWidth="1"/>
    <col min="7" max="7" width="11.8515625" style="112" bestFit="1" customWidth="1"/>
    <col min="8" max="9" width="11.421875" style="112" customWidth="1"/>
    <col min="10" max="10" width="11.8515625" style="112" bestFit="1" customWidth="1"/>
    <col min="11" max="16384" width="11.421875" style="112" customWidth="1"/>
  </cols>
  <sheetData>
    <row r="2" ht="17.25">
      <c r="A2" s="111" t="s">
        <v>106</v>
      </c>
    </row>
    <row r="5" ht="14.25">
      <c r="A5" s="113" t="s">
        <v>145</v>
      </c>
    </row>
    <row r="8" spans="1:2" ht="12.75">
      <c r="A8" s="114" t="s">
        <v>108</v>
      </c>
      <c r="B8" s="114" t="s">
        <v>109</v>
      </c>
    </row>
    <row r="9" spans="1:3" ht="12.75">
      <c r="A9" s="115" t="s">
        <v>110</v>
      </c>
      <c r="B9" s="115" t="s">
        <v>111</v>
      </c>
      <c r="C9" s="115" t="s">
        <v>112</v>
      </c>
    </row>
    <row r="10" spans="1:4" ht="12.75">
      <c r="A10" s="114" t="s">
        <v>113</v>
      </c>
      <c r="B10" s="114" t="s">
        <v>114</v>
      </c>
      <c r="C10" s="114" t="s">
        <v>113</v>
      </c>
      <c r="D10" s="114" t="s">
        <v>114</v>
      </c>
    </row>
    <row r="12" spans="1:7" ht="12.75">
      <c r="A12" s="116" t="s">
        <v>146</v>
      </c>
      <c r="B12" s="116" t="s">
        <v>147</v>
      </c>
      <c r="C12" s="117" t="s">
        <v>117</v>
      </c>
      <c r="D12" s="118">
        <v>18240</v>
      </c>
      <c r="E12" s="118">
        <v>24000</v>
      </c>
      <c r="F12" s="118">
        <v>0</v>
      </c>
      <c r="G12" s="118">
        <v>5760</v>
      </c>
    </row>
    <row r="14" spans="1:7" ht="12.75">
      <c r="A14" s="116" t="s">
        <v>148</v>
      </c>
      <c r="B14" s="116" t="s">
        <v>149</v>
      </c>
      <c r="C14" s="117" t="s">
        <v>117</v>
      </c>
      <c r="D14" s="118">
        <v>0</v>
      </c>
      <c r="E14" s="118">
        <v>125000</v>
      </c>
      <c r="F14" s="118">
        <v>0</v>
      </c>
      <c r="G14" s="118">
        <v>125000</v>
      </c>
    </row>
    <row r="16" spans="1:7" ht="12.75">
      <c r="A16" s="116" t="s">
        <v>150</v>
      </c>
      <c r="B16" s="116" t="s">
        <v>151</v>
      </c>
      <c r="C16" s="117" t="s">
        <v>117</v>
      </c>
      <c r="D16" s="118">
        <v>0</v>
      </c>
      <c r="E16" s="118">
        <v>4700</v>
      </c>
      <c r="F16" s="118">
        <v>0</v>
      </c>
      <c r="G16" s="118">
        <v>4700</v>
      </c>
    </row>
    <row r="18" spans="1:7" ht="12.75">
      <c r="A18" s="116" t="s">
        <v>152</v>
      </c>
      <c r="B18" s="116" t="s">
        <v>153</v>
      </c>
      <c r="C18" s="117" t="s">
        <v>117</v>
      </c>
      <c r="D18" s="118">
        <v>1227000</v>
      </c>
      <c r="E18" s="118">
        <v>599900</v>
      </c>
      <c r="F18" s="118">
        <v>627100</v>
      </c>
      <c r="G18" s="118">
        <v>0</v>
      </c>
    </row>
    <row r="20" spans="1:7" ht="12.75">
      <c r="A20" s="116" t="s">
        <v>154</v>
      </c>
      <c r="B20" s="116" t="s">
        <v>155</v>
      </c>
      <c r="C20" s="117" t="s">
        <v>117</v>
      </c>
      <c r="D20" s="118">
        <v>114000</v>
      </c>
      <c r="E20" s="118">
        <v>0</v>
      </c>
      <c r="F20" s="118">
        <v>114000</v>
      </c>
      <c r="G20" s="118">
        <v>0</v>
      </c>
    </row>
    <row r="22" spans="1:7" ht="12.75">
      <c r="A22" s="116" t="s">
        <v>118</v>
      </c>
      <c r="B22" s="116" t="s">
        <v>119</v>
      </c>
      <c r="C22" s="117" t="s">
        <v>117</v>
      </c>
      <c r="D22" s="118">
        <v>24000</v>
      </c>
      <c r="E22" s="118">
        <v>216936</v>
      </c>
      <c r="F22" s="118">
        <v>0</v>
      </c>
      <c r="G22" s="118">
        <v>192936</v>
      </c>
    </row>
    <row r="24" spans="1:7" ht="12.75">
      <c r="A24" s="116" t="s">
        <v>120</v>
      </c>
      <c r="B24" s="116" t="s">
        <v>121</v>
      </c>
      <c r="C24" s="117" t="s">
        <v>117</v>
      </c>
      <c r="D24" s="118">
        <v>77333</v>
      </c>
      <c r="E24" s="118">
        <v>93171</v>
      </c>
      <c r="F24" s="118">
        <v>0</v>
      </c>
      <c r="G24" s="118">
        <v>15838</v>
      </c>
    </row>
    <row r="26" spans="1:7" ht="12.75">
      <c r="A26" s="116" t="s">
        <v>122</v>
      </c>
      <c r="B26" s="116" t="s">
        <v>123</v>
      </c>
      <c r="C26" s="117" t="s">
        <v>117</v>
      </c>
      <c r="D26" s="118">
        <v>24000</v>
      </c>
      <c r="E26" s="118">
        <v>24000</v>
      </c>
      <c r="F26" s="118">
        <v>0</v>
      </c>
      <c r="G26" s="118">
        <v>0</v>
      </c>
    </row>
    <row r="28" spans="1:7" ht="12.75">
      <c r="A28" s="116" t="s">
        <v>156</v>
      </c>
      <c r="B28" s="116" t="s">
        <v>157</v>
      </c>
      <c r="C28" s="117" t="s">
        <v>117</v>
      </c>
      <c r="D28" s="118">
        <v>0</v>
      </c>
      <c r="E28" s="118">
        <v>14508</v>
      </c>
      <c r="F28" s="118">
        <v>0</v>
      </c>
      <c r="G28" s="118">
        <v>14508</v>
      </c>
    </row>
    <row r="30" spans="1:7" ht="12.75">
      <c r="A30" s="116" t="s">
        <v>158</v>
      </c>
      <c r="B30" s="116" t="s">
        <v>159</v>
      </c>
      <c r="C30" s="117" t="s">
        <v>117</v>
      </c>
      <c r="D30" s="118">
        <v>90000</v>
      </c>
      <c r="E30" s="118">
        <v>900000</v>
      </c>
      <c r="F30" s="118">
        <v>0</v>
      </c>
      <c r="G30" s="118">
        <v>810000</v>
      </c>
    </row>
    <row r="32" spans="1:10" ht="12.75">
      <c r="A32" s="116" t="s">
        <v>160</v>
      </c>
      <c r="B32" s="116" t="s">
        <v>161</v>
      </c>
      <c r="C32" s="117" t="s">
        <v>117</v>
      </c>
      <c r="D32" s="118">
        <v>599902.37</v>
      </c>
      <c r="E32" s="118">
        <v>90599</v>
      </c>
      <c r="F32" s="118">
        <v>509303.37</v>
      </c>
      <c r="G32" s="118">
        <v>0</v>
      </c>
      <c r="J32" s="112">
        <v>509303.37</v>
      </c>
    </row>
    <row r="33" ht="12.75">
      <c r="J33" s="112">
        <v>499</v>
      </c>
    </row>
    <row r="34" spans="1:10" ht="12.75">
      <c r="A34" s="116" t="s">
        <v>124</v>
      </c>
      <c r="B34" s="116" t="s">
        <v>125</v>
      </c>
      <c r="C34" s="117" t="s">
        <v>117</v>
      </c>
      <c r="D34" s="118">
        <v>900000</v>
      </c>
      <c r="E34" s="118">
        <v>877898</v>
      </c>
      <c r="F34" s="118">
        <v>22102</v>
      </c>
      <c r="G34" s="118">
        <v>0</v>
      </c>
      <c r="J34" s="112">
        <v>14733</v>
      </c>
    </row>
    <row r="35" ht="12.75">
      <c r="J35" s="112">
        <v>6350</v>
      </c>
    </row>
    <row r="36" spans="1:10" ht="12.75">
      <c r="A36" s="116" t="s">
        <v>162</v>
      </c>
      <c r="B36" s="116" t="s">
        <v>163</v>
      </c>
      <c r="C36" s="117" t="s">
        <v>117</v>
      </c>
      <c r="D36" s="118">
        <v>24000</v>
      </c>
      <c r="E36" s="118">
        <v>0</v>
      </c>
      <c r="F36" s="118">
        <v>24000</v>
      </c>
      <c r="G36" s="118">
        <v>0</v>
      </c>
      <c r="J36" s="112">
        <f>SUM(J33:J35)</f>
        <v>21582</v>
      </c>
    </row>
    <row r="37" ht="12.75">
      <c r="J37" s="112">
        <f>+J32-J36</f>
        <v>487721.37</v>
      </c>
    </row>
    <row r="38" spans="1:7" ht="12.75">
      <c r="A38" s="116" t="s">
        <v>126</v>
      </c>
      <c r="B38" s="116" t="s">
        <v>127</v>
      </c>
      <c r="C38" s="117" t="s">
        <v>117</v>
      </c>
      <c r="D38" s="118">
        <v>134700</v>
      </c>
      <c r="E38" s="118">
        <v>0</v>
      </c>
      <c r="F38" s="118">
        <v>134700</v>
      </c>
      <c r="G38" s="118">
        <v>0</v>
      </c>
    </row>
    <row r="40" spans="1:7" ht="12.75">
      <c r="A40" s="116" t="s">
        <v>164</v>
      </c>
      <c r="B40" s="116" t="s">
        <v>165</v>
      </c>
      <c r="C40" s="117" t="s">
        <v>117</v>
      </c>
      <c r="D40" s="118">
        <v>720000</v>
      </c>
      <c r="E40" s="118">
        <v>0</v>
      </c>
      <c r="F40" s="118">
        <v>720000</v>
      </c>
      <c r="G40" s="118">
        <v>0</v>
      </c>
    </row>
    <row r="42" spans="1:7" ht="12.75">
      <c r="A42" s="116" t="s">
        <v>128</v>
      </c>
      <c r="B42" s="116" t="s">
        <v>129</v>
      </c>
      <c r="C42" s="117" t="s">
        <v>117</v>
      </c>
      <c r="D42" s="118">
        <v>2424</v>
      </c>
      <c r="E42" s="118">
        <v>0</v>
      </c>
      <c r="F42" s="118">
        <v>2424</v>
      </c>
      <c r="G42" s="118">
        <v>0</v>
      </c>
    </row>
    <row r="44" spans="1:7" ht="12.75">
      <c r="A44" s="116" t="s">
        <v>130</v>
      </c>
      <c r="B44" s="116" t="s">
        <v>131</v>
      </c>
      <c r="C44" s="117" t="s">
        <v>117</v>
      </c>
      <c r="D44" s="118">
        <v>46008</v>
      </c>
      <c r="E44" s="118">
        <v>0</v>
      </c>
      <c r="F44" s="118">
        <v>46008</v>
      </c>
      <c r="G44" s="118">
        <v>0</v>
      </c>
    </row>
    <row r="46" spans="1:7" ht="12.75">
      <c r="A46" s="116" t="s">
        <v>132</v>
      </c>
      <c r="B46" s="116" t="s">
        <v>133</v>
      </c>
      <c r="C46" s="117" t="s">
        <v>117</v>
      </c>
      <c r="D46" s="118">
        <v>233720</v>
      </c>
      <c r="E46" s="118">
        <v>0</v>
      </c>
      <c r="F46" s="125">
        <v>233720</v>
      </c>
      <c r="G46" s="118">
        <v>0</v>
      </c>
    </row>
    <row r="48" spans="1:7" ht="12.75">
      <c r="A48" s="116" t="s">
        <v>134</v>
      </c>
      <c r="B48" s="116" t="s">
        <v>135</v>
      </c>
      <c r="C48" s="117" t="s">
        <v>117</v>
      </c>
      <c r="D48" s="118">
        <v>76387</v>
      </c>
      <c r="E48" s="118">
        <v>0</v>
      </c>
      <c r="F48" s="125">
        <v>76387</v>
      </c>
      <c r="G48" s="118">
        <v>0</v>
      </c>
    </row>
    <row r="50" spans="1:7" ht="12.75">
      <c r="A50" s="116" t="s">
        <v>136</v>
      </c>
      <c r="B50" s="116" t="s">
        <v>137</v>
      </c>
      <c r="C50" s="117" t="s">
        <v>117</v>
      </c>
      <c r="D50" s="118">
        <v>0</v>
      </c>
      <c r="E50" s="118">
        <v>1341000</v>
      </c>
      <c r="F50" s="118">
        <v>0</v>
      </c>
      <c r="G50" s="125">
        <v>1341000</v>
      </c>
    </row>
    <row r="52" spans="1:7" ht="12.75">
      <c r="A52" s="116" t="s">
        <v>166</v>
      </c>
      <c r="B52" s="116" t="s">
        <v>167</v>
      </c>
      <c r="C52" s="117" t="s">
        <v>117</v>
      </c>
      <c r="D52" s="118">
        <v>0</v>
      </c>
      <c r="E52" s="118">
        <v>2.37</v>
      </c>
      <c r="F52" s="118">
        <v>0</v>
      </c>
      <c r="G52" s="125">
        <v>2.37</v>
      </c>
    </row>
    <row r="53" ht="12.75">
      <c r="J53" s="126">
        <f>SUM(G50:G52)</f>
        <v>1341002.37</v>
      </c>
    </row>
    <row r="54" ht="12.75">
      <c r="J54" s="126">
        <f>SUM(F36:F48)</f>
        <v>1237239</v>
      </c>
    </row>
    <row r="55" spans="1:10" ht="12.75">
      <c r="A55" s="119" t="s">
        <v>138</v>
      </c>
      <c r="B55" s="120">
        <v>4311714.37</v>
      </c>
      <c r="C55" s="120">
        <v>4311714.37</v>
      </c>
      <c r="J55" s="127">
        <f>+J53-J54</f>
        <v>103763.37000000011</v>
      </c>
    </row>
    <row r="56" ht="12.75">
      <c r="A56" s="119" t="s">
        <v>139</v>
      </c>
    </row>
    <row r="59" spans="1:3" ht="12.75">
      <c r="A59" s="121" t="s">
        <v>140</v>
      </c>
      <c r="B59" s="122">
        <v>40260</v>
      </c>
      <c r="C59" s="123">
        <v>1</v>
      </c>
    </row>
    <row r="61" ht="12.75">
      <c r="A61" s="115" t="s">
        <v>168</v>
      </c>
    </row>
    <row r="63" ht="12.75">
      <c r="A63" s="124" t="s">
        <v>141</v>
      </c>
    </row>
  </sheetData>
  <sheetProtection/>
  <printOptions/>
  <pageMargins left="0.15694444444444444" right="0.15763888888888888" top="0.11180555555555556" bottom="0.15625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75"/>
  <sheetViews>
    <sheetView zoomScalePageLayoutView="0" workbookViewId="0" topLeftCell="A27">
      <selection activeCell="F40" sqref="F40"/>
    </sheetView>
  </sheetViews>
  <sheetFormatPr defaultColWidth="11.421875" defaultRowHeight="12.75"/>
  <cols>
    <col min="1" max="1" width="11.421875" style="112" customWidth="1"/>
    <col min="2" max="2" width="36.57421875" style="112" bestFit="1" customWidth="1"/>
    <col min="3" max="5" width="11.421875" style="112" customWidth="1"/>
    <col min="6" max="7" width="15.28125" style="112" bestFit="1" customWidth="1"/>
    <col min="8" max="8" width="15.00390625" style="112" customWidth="1"/>
    <col min="9" max="9" width="16.421875" style="112" customWidth="1"/>
    <col min="10" max="16384" width="11.421875" style="112" customWidth="1"/>
  </cols>
  <sheetData>
    <row r="2" ht="17.25">
      <c r="A2" s="111" t="s">
        <v>170</v>
      </c>
    </row>
    <row r="6" ht="14.25">
      <c r="A6" s="113" t="s">
        <v>107</v>
      </c>
    </row>
    <row r="11" spans="1:5" ht="12.75">
      <c r="A11" s="114" t="s">
        <v>171</v>
      </c>
      <c r="C11" s="114" t="s">
        <v>172</v>
      </c>
      <c r="E11" s="114" t="s">
        <v>173</v>
      </c>
    </row>
    <row r="13" spans="1:9" ht="12.75">
      <c r="A13" s="114" t="s">
        <v>110</v>
      </c>
      <c r="B13" s="115" t="s">
        <v>111</v>
      </c>
      <c r="C13" s="115" t="s">
        <v>112</v>
      </c>
      <c r="D13" s="114" t="s">
        <v>113</v>
      </c>
      <c r="E13" s="114" t="s">
        <v>114</v>
      </c>
      <c r="F13" s="114" t="s">
        <v>113</v>
      </c>
      <c r="G13" s="114" t="s">
        <v>114</v>
      </c>
      <c r="H13" s="114" t="s">
        <v>113</v>
      </c>
      <c r="I13" s="114" t="s">
        <v>114</v>
      </c>
    </row>
    <row r="16" spans="1:9" ht="12.75">
      <c r="A16" s="117" t="s">
        <v>115</v>
      </c>
      <c r="B16" s="117" t="s">
        <v>116</v>
      </c>
      <c r="C16" s="128" t="s">
        <v>117</v>
      </c>
      <c r="D16" s="118">
        <v>0</v>
      </c>
      <c r="E16" s="118">
        <v>0</v>
      </c>
      <c r="G16" s="118">
        <v>1500000</v>
      </c>
      <c r="H16" s="118">
        <f aca="true" t="shared" si="0" ref="H16:H61">IF(F16&gt;G16,F16-G16,0)</f>
        <v>0</v>
      </c>
      <c r="I16" s="118">
        <f aca="true" t="shared" si="1" ref="I16:I61">IF(G16&gt;F16,G16-F16,0)</f>
        <v>1500000</v>
      </c>
    </row>
    <row r="17" spans="1:9" ht="12.75">
      <c r="A17" s="117" t="s">
        <v>180</v>
      </c>
      <c r="B17" s="117" t="s">
        <v>181</v>
      </c>
      <c r="C17" s="128" t="s">
        <v>117</v>
      </c>
      <c r="D17" s="118">
        <v>0</v>
      </c>
      <c r="E17" s="118">
        <v>0</v>
      </c>
      <c r="G17" s="118">
        <v>343846.7799999997</v>
      </c>
      <c r="H17" s="118">
        <f t="shared" si="0"/>
        <v>0</v>
      </c>
      <c r="I17" s="125">
        <f t="shared" si="1"/>
        <v>343846.7799999997</v>
      </c>
    </row>
    <row r="18" spans="1:9" ht="12.75">
      <c r="A18" s="117" t="s">
        <v>204</v>
      </c>
      <c r="B18" s="117" t="s">
        <v>205</v>
      </c>
      <c r="C18" s="128" t="s">
        <v>117</v>
      </c>
      <c r="D18" s="118">
        <v>0</v>
      </c>
      <c r="E18" s="118">
        <v>0</v>
      </c>
      <c r="F18" s="118">
        <v>1500000</v>
      </c>
      <c r="H18" s="118">
        <f t="shared" si="0"/>
        <v>1500000</v>
      </c>
      <c r="I18" s="118">
        <f t="shared" si="1"/>
        <v>0</v>
      </c>
    </row>
    <row r="19" spans="1:9" ht="12.75">
      <c r="A19" s="117" t="s">
        <v>206</v>
      </c>
      <c r="B19" s="117" t="s">
        <v>207</v>
      </c>
      <c r="C19" s="128" t="s">
        <v>117</v>
      </c>
      <c r="D19" s="118">
        <v>0</v>
      </c>
      <c r="E19" s="118">
        <v>0</v>
      </c>
      <c r="G19" s="118">
        <f>300000+300000</f>
        <v>600000</v>
      </c>
      <c r="H19" s="118">
        <f t="shared" si="0"/>
        <v>0</v>
      </c>
      <c r="I19" s="118">
        <f t="shared" si="1"/>
        <v>600000</v>
      </c>
    </row>
    <row r="20" spans="1:9" ht="12.75">
      <c r="A20" s="117" t="s">
        <v>182</v>
      </c>
      <c r="B20" s="117" t="s">
        <v>183</v>
      </c>
      <c r="C20" s="128" t="s">
        <v>117</v>
      </c>
      <c r="D20" s="118">
        <v>0</v>
      </c>
      <c r="E20" s="118">
        <v>0</v>
      </c>
      <c r="F20" s="112">
        <f>160000+16027+11831</f>
        <v>187858</v>
      </c>
      <c r="G20" s="118">
        <f>15400+340700-136207.56+160000</f>
        <v>379892.44</v>
      </c>
      <c r="H20" s="118">
        <f t="shared" si="0"/>
        <v>0</v>
      </c>
      <c r="I20" s="118">
        <f t="shared" si="1"/>
        <v>192034.44</v>
      </c>
    </row>
    <row r="21" spans="1:9" ht="12.75">
      <c r="A21" s="117" t="s">
        <v>146</v>
      </c>
      <c r="B21" s="117" t="s">
        <v>147</v>
      </c>
      <c r="C21" s="128" t="s">
        <v>117</v>
      </c>
      <c r="D21" s="118">
        <v>0</v>
      </c>
      <c r="E21" s="118">
        <v>0</v>
      </c>
      <c r="G21" s="118">
        <v>5760</v>
      </c>
      <c r="H21" s="118">
        <f t="shared" si="0"/>
        <v>0</v>
      </c>
      <c r="I21" s="118">
        <f t="shared" si="1"/>
        <v>5760</v>
      </c>
    </row>
    <row r="22" spans="1:9" ht="12.75">
      <c r="A22" s="117" t="s">
        <v>148</v>
      </c>
      <c r="B22" s="117" t="s">
        <v>149</v>
      </c>
      <c r="C22" s="128" t="s">
        <v>117</v>
      </c>
      <c r="D22" s="118">
        <v>0</v>
      </c>
      <c r="E22" s="118">
        <v>0</v>
      </c>
      <c r="G22" s="118">
        <v>125000</v>
      </c>
      <c r="H22" s="118">
        <f t="shared" si="0"/>
        <v>0</v>
      </c>
      <c r="I22" s="118">
        <f t="shared" si="1"/>
        <v>125000</v>
      </c>
    </row>
    <row r="23" spans="1:9" ht="12.75">
      <c r="A23" s="117" t="s">
        <v>150</v>
      </c>
      <c r="B23" s="117" t="s">
        <v>151</v>
      </c>
      <c r="C23" s="128" t="s">
        <v>117</v>
      </c>
      <c r="D23" s="118">
        <v>0</v>
      </c>
      <c r="E23" s="118">
        <v>0</v>
      </c>
      <c r="G23" s="118">
        <v>4700</v>
      </c>
      <c r="H23" s="118">
        <f t="shared" si="0"/>
        <v>0</v>
      </c>
      <c r="I23" s="118">
        <f t="shared" si="1"/>
        <v>4700</v>
      </c>
    </row>
    <row r="24" spans="1:9" ht="12.75">
      <c r="A24" s="117" t="s">
        <v>184</v>
      </c>
      <c r="B24" s="117" t="s">
        <v>185</v>
      </c>
      <c r="C24" s="128" t="s">
        <v>117</v>
      </c>
      <c r="D24" s="118">
        <v>0</v>
      </c>
      <c r="E24" s="118">
        <v>0</v>
      </c>
      <c r="F24" s="118">
        <f>218526.12</f>
        <v>218526.12</v>
      </c>
      <c r="G24" s="118">
        <f>63661+136207.56+18383</f>
        <v>218251.56</v>
      </c>
      <c r="H24" s="118">
        <f t="shared" si="0"/>
        <v>274.5599999999977</v>
      </c>
      <c r="I24" s="118">
        <f t="shared" si="1"/>
        <v>0</v>
      </c>
    </row>
    <row r="25" spans="1:9" ht="12.75">
      <c r="A25" s="117" t="s">
        <v>186</v>
      </c>
      <c r="B25" s="117" t="s">
        <v>187</v>
      </c>
      <c r="C25" s="128" t="s">
        <v>117</v>
      </c>
      <c r="D25" s="118">
        <v>0</v>
      </c>
      <c r="E25" s="118">
        <v>0</v>
      </c>
      <c r="G25" s="118">
        <v>411000</v>
      </c>
      <c r="H25" s="118">
        <f t="shared" si="0"/>
        <v>0</v>
      </c>
      <c r="I25" s="118">
        <f t="shared" si="1"/>
        <v>411000</v>
      </c>
    </row>
    <row r="26" spans="1:9" ht="12.75">
      <c r="A26" s="117" t="s">
        <v>188</v>
      </c>
      <c r="B26" s="117" t="s">
        <v>189</v>
      </c>
      <c r="C26" s="128" t="s">
        <v>117</v>
      </c>
      <c r="D26" s="118">
        <v>0</v>
      </c>
      <c r="E26" s="118">
        <v>0</v>
      </c>
      <c r="G26" s="118">
        <v>98796</v>
      </c>
      <c r="H26" s="118">
        <f t="shared" si="0"/>
        <v>0</v>
      </c>
      <c r="I26" s="118">
        <f t="shared" si="1"/>
        <v>98796</v>
      </c>
    </row>
    <row r="27" spans="1:9" ht="12.75">
      <c r="A27" s="117" t="s">
        <v>190</v>
      </c>
      <c r="B27" s="117" t="s">
        <v>191</v>
      </c>
      <c r="C27" s="128" t="s">
        <v>117</v>
      </c>
      <c r="D27" s="118">
        <v>0</v>
      </c>
      <c r="E27" s="118">
        <v>0</v>
      </c>
      <c r="G27" s="118">
        <v>29274</v>
      </c>
      <c r="H27" s="118">
        <f t="shared" si="0"/>
        <v>0</v>
      </c>
      <c r="I27" s="118">
        <f t="shared" si="1"/>
        <v>29274</v>
      </c>
    </row>
    <row r="28" spans="1:9" ht="12.75">
      <c r="A28" s="117" t="s">
        <v>192</v>
      </c>
      <c r="B28" s="117" t="s">
        <v>193</v>
      </c>
      <c r="C28" s="128" t="s">
        <v>117</v>
      </c>
      <c r="D28" s="118">
        <v>0</v>
      </c>
      <c r="E28" s="118">
        <v>0</v>
      </c>
      <c r="G28" s="118">
        <v>14600</v>
      </c>
      <c r="H28" s="118">
        <f t="shared" si="0"/>
        <v>0</v>
      </c>
      <c r="I28" s="118">
        <f t="shared" si="1"/>
        <v>14600</v>
      </c>
    </row>
    <row r="29" spans="1:9" ht="12.75">
      <c r="A29" s="117" t="s">
        <v>208</v>
      </c>
      <c r="B29" s="117" t="s">
        <v>209</v>
      </c>
      <c r="C29" s="128" t="s">
        <v>117</v>
      </c>
      <c r="D29" s="118">
        <v>0</v>
      </c>
      <c r="E29" s="118">
        <v>0</v>
      </c>
      <c r="G29" s="118">
        <v>1000000</v>
      </c>
      <c r="H29" s="118">
        <f t="shared" si="0"/>
        <v>0</v>
      </c>
      <c r="I29" s="118">
        <f t="shared" si="1"/>
        <v>1000000</v>
      </c>
    </row>
    <row r="30" spans="1:9" ht="12.75">
      <c r="A30" s="117" t="s">
        <v>152</v>
      </c>
      <c r="B30" s="117" t="s">
        <v>153</v>
      </c>
      <c r="C30" s="128" t="s">
        <v>117</v>
      </c>
      <c r="D30" s="118">
        <v>0</v>
      </c>
      <c r="E30" s="118">
        <v>0</v>
      </c>
      <c r="F30" s="118">
        <v>1961490</v>
      </c>
      <c r="G30" s="118">
        <v>1053407.54</v>
      </c>
      <c r="H30" s="125">
        <f t="shared" si="0"/>
        <v>908082.46</v>
      </c>
      <c r="I30" s="125">
        <f t="shared" si="1"/>
        <v>0</v>
      </c>
    </row>
    <row r="31" spans="1:9" ht="12.75">
      <c r="A31" s="117"/>
      <c r="B31" s="117" t="s">
        <v>224</v>
      </c>
      <c r="C31" s="128"/>
      <c r="D31" s="118"/>
      <c r="E31" s="118"/>
      <c r="F31" s="118"/>
      <c r="G31" s="118">
        <v>450000</v>
      </c>
      <c r="H31" s="125">
        <f t="shared" si="0"/>
        <v>0</v>
      </c>
      <c r="I31" s="125">
        <f t="shared" si="1"/>
        <v>450000</v>
      </c>
    </row>
    <row r="32" spans="1:9" ht="12.75">
      <c r="A32" s="117" t="s">
        <v>154</v>
      </c>
      <c r="B32" s="117" t="s">
        <v>221</v>
      </c>
      <c r="C32" s="128" t="s">
        <v>117</v>
      </c>
      <c r="D32" s="118">
        <v>0</v>
      </c>
      <c r="E32" s="118">
        <v>0</v>
      </c>
      <c r="F32" s="118">
        <v>450000</v>
      </c>
      <c r="G32" s="118">
        <v>450000</v>
      </c>
      <c r="H32" s="125">
        <f t="shared" si="0"/>
        <v>0</v>
      </c>
      <c r="I32" s="125">
        <f t="shared" si="1"/>
        <v>0</v>
      </c>
    </row>
    <row r="33" spans="1:9" ht="12.75">
      <c r="A33" s="117" t="s">
        <v>194</v>
      </c>
      <c r="B33" s="117" t="s">
        <v>222</v>
      </c>
      <c r="C33" s="128" t="s">
        <v>117</v>
      </c>
      <c r="D33" s="118">
        <v>0</v>
      </c>
      <c r="E33" s="118">
        <v>0</v>
      </c>
      <c r="F33" s="118">
        <v>100000</v>
      </c>
      <c r="G33" s="118">
        <v>100000</v>
      </c>
      <c r="H33" s="125">
        <f t="shared" si="0"/>
        <v>0</v>
      </c>
      <c r="I33" s="125">
        <f t="shared" si="1"/>
        <v>0</v>
      </c>
    </row>
    <row r="34" spans="1:9" ht="12.75">
      <c r="A34" s="117" t="s">
        <v>196</v>
      </c>
      <c r="B34" s="117" t="s">
        <v>223</v>
      </c>
      <c r="C34" s="128" t="s">
        <v>117</v>
      </c>
      <c r="D34" s="118">
        <v>0</v>
      </c>
      <c r="E34" s="118">
        <v>0</v>
      </c>
      <c r="F34" s="118">
        <v>159406</v>
      </c>
      <c r="G34" s="118">
        <v>159406</v>
      </c>
      <c r="H34" s="125">
        <f t="shared" si="0"/>
        <v>0</v>
      </c>
      <c r="I34" s="125">
        <f t="shared" si="1"/>
        <v>0</v>
      </c>
    </row>
    <row r="35" spans="1:9" ht="12.75">
      <c r="A35" s="117" t="s">
        <v>198</v>
      </c>
      <c r="B35" s="117" t="s">
        <v>155</v>
      </c>
      <c r="C35" s="128" t="s">
        <v>117</v>
      </c>
      <c r="D35" s="118">
        <v>0</v>
      </c>
      <c r="E35" s="118">
        <v>0</v>
      </c>
      <c r="F35" s="118">
        <v>215500</v>
      </c>
      <c r="G35" s="118">
        <v>101500</v>
      </c>
      <c r="H35" s="125">
        <f t="shared" si="0"/>
        <v>114000</v>
      </c>
      <c r="I35" s="125">
        <f t="shared" si="1"/>
        <v>0</v>
      </c>
    </row>
    <row r="36" spans="1:9" ht="12.75">
      <c r="A36" s="117" t="s">
        <v>194</v>
      </c>
      <c r="B36" s="117" t="s">
        <v>195</v>
      </c>
      <c r="C36" s="128" t="s">
        <v>117</v>
      </c>
      <c r="D36" s="118">
        <v>0</v>
      </c>
      <c r="E36" s="118">
        <v>0</v>
      </c>
      <c r="F36" s="118"/>
      <c r="G36" s="118"/>
      <c r="H36" s="125">
        <f t="shared" si="0"/>
        <v>0</v>
      </c>
      <c r="I36" s="125">
        <f t="shared" si="1"/>
        <v>0</v>
      </c>
    </row>
    <row r="37" spans="1:9" ht="12.75">
      <c r="A37" s="117" t="s">
        <v>196</v>
      </c>
      <c r="B37" s="117" t="s">
        <v>197</v>
      </c>
      <c r="C37" s="128" t="s">
        <v>117</v>
      </c>
      <c r="D37" s="118">
        <v>0</v>
      </c>
      <c r="E37" s="118">
        <v>0</v>
      </c>
      <c r="F37" s="118">
        <v>7522</v>
      </c>
      <c r="G37" s="118">
        <v>7522</v>
      </c>
      <c r="H37" s="125">
        <f t="shared" si="0"/>
        <v>0</v>
      </c>
      <c r="I37" s="125">
        <f t="shared" si="1"/>
        <v>0</v>
      </c>
    </row>
    <row r="38" spans="1:11" ht="12.75">
      <c r="A38" s="117" t="s">
        <v>198</v>
      </c>
      <c r="B38" s="117" t="s">
        <v>199</v>
      </c>
      <c r="C38" s="128" t="s">
        <v>117</v>
      </c>
      <c r="D38" s="118">
        <v>0</v>
      </c>
      <c r="E38" s="118">
        <v>0</v>
      </c>
      <c r="F38" s="118">
        <v>46082</v>
      </c>
      <c r="G38" s="118">
        <f>46082</f>
        <v>46082</v>
      </c>
      <c r="H38" s="125">
        <f t="shared" si="0"/>
        <v>0</v>
      </c>
      <c r="I38" s="125">
        <f t="shared" si="1"/>
        <v>0</v>
      </c>
      <c r="K38" s="127"/>
    </row>
    <row r="39" spans="1:9" ht="12.75">
      <c r="A39" s="117" t="s">
        <v>200</v>
      </c>
      <c r="B39" s="117" t="s">
        <v>201</v>
      </c>
      <c r="C39" s="128" t="s">
        <v>117</v>
      </c>
      <c r="D39" s="118">
        <v>0</v>
      </c>
      <c r="E39" s="118">
        <v>0</v>
      </c>
      <c r="F39" s="118">
        <v>1130000</v>
      </c>
      <c r="G39" s="118">
        <f>50000+500000+1130000</f>
        <v>1680000</v>
      </c>
      <c r="H39" s="125">
        <f t="shared" si="0"/>
        <v>0</v>
      </c>
      <c r="I39" s="125">
        <f t="shared" si="1"/>
        <v>550000</v>
      </c>
    </row>
    <row r="40" spans="1:9" ht="12.75">
      <c r="A40" s="117" t="s">
        <v>118</v>
      </c>
      <c r="B40" s="117" t="s">
        <v>119</v>
      </c>
      <c r="C40" s="128" t="s">
        <v>117</v>
      </c>
      <c r="D40" s="118">
        <v>0</v>
      </c>
      <c r="E40" s="118">
        <v>0</v>
      </c>
      <c r="G40" s="118">
        <f>408936+216000</f>
        <v>624936</v>
      </c>
      <c r="H40" s="118">
        <f t="shared" si="0"/>
        <v>0</v>
      </c>
      <c r="I40" s="118">
        <f t="shared" si="1"/>
        <v>624936</v>
      </c>
    </row>
    <row r="41" spans="1:11" ht="12.75">
      <c r="A41" s="117" t="s">
        <v>120</v>
      </c>
      <c r="B41" s="117" t="s">
        <v>121</v>
      </c>
      <c r="C41" s="128" t="s">
        <v>117</v>
      </c>
      <c r="D41" s="118">
        <v>0</v>
      </c>
      <c r="E41" s="118">
        <v>0</v>
      </c>
      <c r="F41" s="118">
        <f>48600+16200</f>
        <v>64800</v>
      </c>
      <c r="G41" s="118">
        <f>16200+64800</f>
        <v>81000</v>
      </c>
      <c r="H41" s="118">
        <f t="shared" si="0"/>
        <v>0</v>
      </c>
      <c r="I41" s="118">
        <f t="shared" si="1"/>
        <v>16200</v>
      </c>
      <c r="K41" s="126"/>
    </row>
    <row r="42" spans="1:11" ht="12.75">
      <c r="A42" s="117">
        <v>4451</v>
      </c>
      <c r="B42" s="117" t="s">
        <v>219</v>
      </c>
      <c r="C42" s="128" t="s">
        <v>117</v>
      </c>
      <c r="D42" s="118">
        <v>0</v>
      </c>
      <c r="E42" s="118">
        <v>0</v>
      </c>
      <c r="F42" s="118">
        <f>56783.26-24388+274172</f>
        <v>306567.26</v>
      </c>
      <c r="G42" s="118">
        <v>306567.666</v>
      </c>
      <c r="H42" s="118">
        <f t="shared" si="0"/>
        <v>0</v>
      </c>
      <c r="I42" s="118">
        <f t="shared" si="1"/>
        <v>0.40600000001722947</v>
      </c>
      <c r="K42" s="126"/>
    </row>
    <row r="43" spans="1:11" ht="12.75">
      <c r="A43" s="117">
        <v>4456</v>
      </c>
      <c r="B43" s="117" t="s">
        <v>220</v>
      </c>
      <c r="C43" s="128" t="s">
        <v>117</v>
      </c>
      <c r="D43" s="118">
        <v>0</v>
      </c>
      <c r="E43" s="118">
        <v>0</v>
      </c>
      <c r="F43" s="118">
        <v>24388</v>
      </c>
      <c r="G43" s="118"/>
      <c r="H43" s="118">
        <f t="shared" si="0"/>
        <v>24388</v>
      </c>
      <c r="I43" s="118">
        <f t="shared" si="1"/>
        <v>0</v>
      </c>
      <c r="K43" s="126"/>
    </row>
    <row r="44" spans="1:9" ht="12.75">
      <c r="A44" s="117" t="s">
        <v>156</v>
      </c>
      <c r="B44" s="117" t="s">
        <v>227</v>
      </c>
      <c r="C44" s="128" t="s">
        <v>117</v>
      </c>
      <c r="D44" s="118">
        <v>0</v>
      </c>
      <c r="E44" s="118">
        <v>0</v>
      </c>
      <c r="F44" s="118"/>
      <c r="G44" s="118">
        <v>68200</v>
      </c>
      <c r="H44" s="118">
        <f t="shared" si="0"/>
        <v>0</v>
      </c>
      <c r="I44" s="118">
        <f t="shared" si="1"/>
        <v>68200</v>
      </c>
    </row>
    <row r="45" spans="1:9" ht="12.75">
      <c r="A45" s="117" t="s">
        <v>158</v>
      </c>
      <c r="B45" s="117" t="s">
        <v>159</v>
      </c>
      <c r="C45" s="128" t="s">
        <v>117</v>
      </c>
      <c r="D45" s="118">
        <v>0</v>
      </c>
      <c r="E45" s="118">
        <v>0</v>
      </c>
      <c r="G45" s="118">
        <f>810000</f>
        <v>810000</v>
      </c>
      <c r="H45" s="118">
        <f t="shared" si="0"/>
        <v>0</v>
      </c>
      <c r="I45" s="118">
        <f t="shared" si="1"/>
        <v>810000</v>
      </c>
    </row>
    <row r="46" spans="1:9" ht="12.75">
      <c r="A46" s="117" t="s">
        <v>202</v>
      </c>
      <c r="B46" s="117" t="s">
        <v>203</v>
      </c>
      <c r="C46" s="128" t="s">
        <v>117</v>
      </c>
      <c r="D46" s="118">
        <v>0</v>
      </c>
      <c r="E46" s="118">
        <v>0</v>
      </c>
      <c r="F46" s="118">
        <v>4850400</v>
      </c>
      <c r="G46" s="112">
        <f>783716+53604</f>
        <v>837320</v>
      </c>
      <c r="H46" s="118">
        <f t="shared" si="0"/>
        <v>4013080</v>
      </c>
      <c r="I46" s="118">
        <f t="shared" si="1"/>
        <v>0</v>
      </c>
    </row>
    <row r="47" spans="1:11" ht="12.75">
      <c r="A47" s="117" t="s">
        <v>160</v>
      </c>
      <c r="B47" s="117" t="s">
        <v>161</v>
      </c>
      <c r="C47" s="128" t="s">
        <v>117</v>
      </c>
      <c r="D47" s="118">
        <v>0</v>
      </c>
      <c r="E47" s="118">
        <v>0</v>
      </c>
      <c r="F47" s="118">
        <f>1073203.78+50000+1053407.54+500000+33.26+101500+46082+32.98+1130000+450000+100000+450000+783716+24.07+159406+6.14</f>
        <v>5897411.7700000005</v>
      </c>
      <c r="G47" s="118">
        <f>4850400+6288+219426.12+160100+10100+27920+48900+274372+16027+16300+12100+11831</f>
        <v>5653764.12</v>
      </c>
      <c r="H47" s="125">
        <f t="shared" si="0"/>
        <v>243647.65000000037</v>
      </c>
      <c r="I47" s="118">
        <f t="shared" si="1"/>
        <v>0</v>
      </c>
      <c r="K47" s="127"/>
    </row>
    <row r="48" spans="1:11" ht="12.75">
      <c r="A48" s="117" t="s">
        <v>124</v>
      </c>
      <c r="B48" s="117" t="s">
        <v>125</v>
      </c>
      <c r="C48" s="128" t="s">
        <v>117</v>
      </c>
      <c r="D48" s="118">
        <v>0</v>
      </c>
      <c r="E48" s="118">
        <v>0</v>
      </c>
      <c r="F48" s="118">
        <v>404502</v>
      </c>
      <c r="G48" s="118"/>
      <c r="H48" s="125">
        <f t="shared" si="0"/>
        <v>404502</v>
      </c>
      <c r="I48" s="118">
        <f t="shared" si="1"/>
        <v>0</v>
      </c>
      <c r="J48" s="127"/>
      <c r="K48" s="127"/>
    </row>
    <row r="49" spans="1:9" ht="12.75">
      <c r="A49" s="117" t="s">
        <v>162</v>
      </c>
      <c r="B49" s="117" t="s">
        <v>163</v>
      </c>
      <c r="C49" s="128" t="s">
        <v>117</v>
      </c>
      <c r="D49" s="118">
        <v>0</v>
      </c>
      <c r="E49" s="118">
        <v>0</v>
      </c>
      <c r="F49" s="118">
        <v>12000</v>
      </c>
      <c r="G49" s="118"/>
      <c r="H49" s="118">
        <f t="shared" si="0"/>
        <v>12000</v>
      </c>
      <c r="I49" s="118">
        <f t="shared" si="1"/>
        <v>0</v>
      </c>
    </row>
    <row r="50" spans="1:9" ht="12.75">
      <c r="A50" s="117" t="s">
        <v>174</v>
      </c>
      <c r="B50" s="117" t="s">
        <v>175</v>
      </c>
      <c r="C50" s="128" t="s">
        <v>117</v>
      </c>
      <c r="D50" s="118">
        <v>0</v>
      </c>
      <c r="E50" s="118">
        <v>0</v>
      </c>
      <c r="F50" s="118">
        <v>10000</v>
      </c>
      <c r="G50" s="118"/>
      <c r="H50" s="118">
        <f t="shared" si="0"/>
        <v>10000</v>
      </c>
      <c r="I50" s="118">
        <f t="shared" si="1"/>
        <v>0</v>
      </c>
    </row>
    <row r="51" spans="1:11" ht="12.75">
      <c r="A51" s="117" t="s">
        <v>126</v>
      </c>
      <c r="B51" s="117" t="s">
        <v>127</v>
      </c>
      <c r="C51" s="128" t="s">
        <v>117</v>
      </c>
      <c r="D51" s="118">
        <v>0</v>
      </c>
      <c r="E51" s="118">
        <v>0</v>
      </c>
      <c r="F51" s="118">
        <f>170410+160000</f>
        <v>330410</v>
      </c>
      <c r="G51" s="118"/>
      <c r="H51" s="118">
        <f t="shared" si="0"/>
        <v>330410</v>
      </c>
      <c r="I51" s="118">
        <f t="shared" si="1"/>
        <v>0</v>
      </c>
      <c r="K51" s="132"/>
    </row>
    <row r="52" spans="1:9" ht="12.75">
      <c r="A52" s="117" t="s">
        <v>164</v>
      </c>
      <c r="B52" s="117" t="s">
        <v>165</v>
      </c>
      <c r="C52" s="128" t="s">
        <v>117</v>
      </c>
      <c r="D52" s="118">
        <v>0</v>
      </c>
      <c r="E52" s="118">
        <v>0</v>
      </c>
      <c r="F52" s="118"/>
      <c r="G52" s="118"/>
      <c r="H52" s="118">
        <f t="shared" si="0"/>
        <v>0</v>
      </c>
      <c r="I52" s="118">
        <f t="shared" si="1"/>
        <v>0</v>
      </c>
    </row>
    <row r="53" spans="1:9" ht="12.75">
      <c r="A53" s="117" t="s">
        <v>176</v>
      </c>
      <c r="B53" s="117" t="s">
        <v>177</v>
      </c>
      <c r="C53" s="128" t="s">
        <v>117</v>
      </c>
      <c r="D53" s="118">
        <v>0</v>
      </c>
      <c r="E53" s="118">
        <v>0</v>
      </c>
      <c r="F53" s="118">
        <f>283916.3-170410+18386</f>
        <v>131892.3</v>
      </c>
      <c r="G53" s="118"/>
      <c r="H53" s="118">
        <f t="shared" si="0"/>
        <v>131892.3</v>
      </c>
      <c r="I53" s="118">
        <f t="shared" si="1"/>
        <v>0</v>
      </c>
    </row>
    <row r="54" spans="1:9" ht="12.75">
      <c r="A54" s="117" t="s">
        <v>128</v>
      </c>
      <c r="B54" s="117" t="s">
        <v>129</v>
      </c>
      <c r="C54" s="128" t="s">
        <v>117</v>
      </c>
      <c r="D54" s="118">
        <v>0</v>
      </c>
      <c r="E54" s="118">
        <v>0</v>
      </c>
      <c r="F54" s="118">
        <f>6288+900+100+100+300-2.56+300+200+100+100</f>
        <v>8385.439999999999</v>
      </c>
      <c r="G54" s="118"/>
      <c r="H54" s="118">
        <f t="shared" si="0"/>
        <v>8385.439999999999</v>
      </c>
      <c r="I54" s="118">
        <f t="shared" si="1"/>
        <v>0</v>
      </c>
    </row>
    <row r="55" spans="1:9" ht="12.75">
      <c r="A55" s="117" t="s">
        <v>130</v>
      </c>
      <c r="B55" s="117" t="s">
        <v>131</v>
      </c>
      <c r="C55" s="128" t="s">
        <v>117</v>
      </c>
      <c r="D55" s="118">
        <v>0</v>
      </c>
      <c r="E55" s="118">
        <v>0</v>
      </c>
      <c r="F55" s="118">
        <f>27620-24800</f>
        <v>2820</v>
      </c>
      <c r="G55" s="118"/>
      <c r="H55" s="118">
        <f t="shared" si="0"/>
        <v>2820</v>
      </c>
      <c r="I55" s="118">
        <f t="shared" si="1"/>
        <v>0</v>
      </c>
    </row>
    <row r="56" spans="1:9" ht="12.75">
      <c r="A56" s="117"/>
      <c r="B56" s="117" t="s">
        <v>226</v>
      </c>
      <c r="C56" s="128"/>
      <c r="D56" s="118"/>
      <c r="E56" s="118"/>
      <c r="F56" s="118">
        <f>23250*4</f>
        <v>93000</v>
      </c>
      <c r="G56" s="118"/>
      <c r="H56" s="118">
        <f>IF(F56&gt;G56,F56-G56,0)</f>
        <v>93000</v>
      </c>
      <c r="I56" s="118">
        <f>IF(G56&gt;F56,G56-F56,0)</f>
        <v>0</v>
      </c>
    </row>
    <row r="57" spans="1:9" ht="12.75">
      <c r="A57" s="117" t="s">
        <v>132</v>
      </c>
      <c r="B57" s="117" t="s">
        <v>133</v>
      </c>
      <c r="C57" s="128" t="s">
        <v>117</v>
      </c>
      <c r="D57" s="118">
        <v>0</v>
      </c>
      <c r="E57" s="118">
        <v>0</v>
      </c>
      <c r="F57" s="118">
        <v>216000</v>
      </c>
      <c r="G57" s="118"/>
      <c r="H57" s="118">
        <f>IF(F57&gt;G57,F57-G57,0)</f>
        <v>216000</v>
      </c>
      <c r="I57" s="118">
        <f>IF(G57&gt;F57,G57-F57,0)</f>
        <v>0</v>
      </c>
    </row>
    <row r="58" spans="1:9" ht="12.75">
      <c r="A58" s="117" t="s">
        <v>134</v>
      </c>
      <c r="B58" s="117" t="s">
        <v>135</v>
      </c>
      <c r="C58" s="128" t="s">
        <v>117</v>
      </c>
      <c r="D58" s="118">
        <v>0</v>
      </c>
      <c r="E58" s="118">
        <v>0</v>
      </c>
      <c r="F58" s="118">
        <v>64800</v>
      </c>
      <c r="G58" s="118"/>
      <c r="H58" s="118">
        <f t="shared" si="0"/>
        <v>64800</v>
      </c>
      <c r="I58" s="118">
        <f t="shared" si="1"/>
        <v>0</v>
      </c>
    </row>
    <row r="59" spans="1:9" ht="12.75">
      <c r="A59" s="117" t="s">
        <v>178</v>
      </c>
      <c r="B59" s="117" t="s">
        <v>179</v>
      </c>
      <c r="C59" s="128" t="s">
        <v>117</v>
      </c>
      <c r="D59" s="118">
        <v>0</v>
      </c>
      <c r="E59" s="118">
        <v>0</v>
      </c>
      <c r="F59" s="118">
        <v>300000</v>
      </c>
      <c r="G59" s="118"/>
      <c r="H59" s="118">
        <f t="shared" si="0"/>
        <v>300000</v>
      </c>
      <c r="I59" s="118">
        <f t="shared" si="1"/>
        <v>0</v>
      </c>
    </row>
    <row r="60" spans="1:9" ht="12.75">
      <c r="A60" s="117" t="s">
        <v>136</v>
      </c>
      <c r="B60" s="117" t="s">
        <v>137</v>
      </c>
      <c r="C60" s="128" t="s">
        <v>117</v>
      </c>
      <c r="D60" s="118">
        <v>0</v>
      </c>
      <c r="E60" s="118">
        <v>0</v>
      </c>
      <c r="F60" s="118"/>
      <c r="G60" s="118">
        <v>1532838.33</v>
      </c>
      <c r="H60" s="118">
        <f t="shared" si="0"/>
        <v>0</v>
      </c>
      <c r="I60" s="118">
        <f t="shared" si="1"/>
        <v>1532838.33</v>
      </c>
    </row>
    <row r="61" spans="1:9" ht="12.75">
      <c r="A61" s="117" t="s">
        <v>166</v>
      </c>
      <c r="B61" s="117" t="s">
        <v>167</v>
      </c>
      <c r="C61" s="128" t="s">
        <v>117</v>
      </c>
      <c r="D61" s="118">
        <v>0</v>
      </c>
      <c r="E61" s="118">
        <v>0</v>
      </c>
      <c r="F61" s="118"/>
      <c r="G61" s="118">
        <f>33.26+32.98+24.07+6.14</f>
        <v>96.45</v>
      </c>
      <c r="H61" s="118">
        <f t="shared" si="0"/>
        <v>0</v>
      </c>
      <c r="I61" s="118">
        <f t="shared" si="1"/>
        <v>96.45</v>
      </c>
    </row>
    <row r="63" spans="4:9" ht="12.75">
      <c r="D63" s="131">
        <f aca="true" t="shared" si="2" ref="D63:I63">SUM(D16:D61)</f>
        <v>0</v>
      </c>
      <c r="E63" s="131">
        <f t="shared" si="2"/>
        <v>0</v>
      </c>
      <c r="F63" s="131">
        <f t="shared" si="2"/>
        <v>18693760.89</v>
      </c>
      <c r="G63" s="131">
        <f t="shared" si="2"/>
        <v>18693760.885999996</v>
      </c>
      <c r="H63" s="131">
        <f t="shared" si="2"/>
        <v>8377282.41</v>
      </c>
      <c r="I63" s="131">
        <f t="shared" si="2"/>
        <v>8377282.406</v>
      </c>
    </row>
    <row r="64" ht="12.75">
      <c r="C64" s="129"/>
    </row>
    <row r="65" spans="1:8" ht="12.75">
      <c r="A65" s="120"/>
      <c r="B65" s="120"/>
      <c r="C65" s="120"/>
      <c r="D65" s="120"/>
      <c r="E65" s="120"/>
      <c r="F65" s="120"/>
      <c r="H65" s="126"/>
    </row>
    <row r="66" spans="1:3" ht="12.75">
      <c r="A66" s="129"/>
      <c r="B66" s="120"/>
      <c r="C66" s="120"/>
    </row>
    <row r="67" spans="4:8" ht="12.75">
      <c r="D67" s="112">
        <f>4*6200</f>
        <v>24800</v>
      </c>
      <c r="H67" s="126"/>
    </row>
    <row r="68" spans="4:8" ht="12.75">
      <c r="D68" s="126">
        <f>+D67-F55</f>
        <v>21980</v>
      </c>
      <c r="G68" s="126">
        <f>SUM(G60:G61)</f>
        <v>1532934.78</v>
      </c>
      <c r="H68" s="126"/>
    </row>
    <row r="69" spans="6:8" ht="12.75">
      <c r="F69" s="112">
        <f>6200*4</f>
        <v>24800</v>
      </c>
      <c r="G69" s="126">
        <f>SUM(F49:F58)</f>
        <v>869307.74</v>
      </c>
      <c r="H69" s="126"/>
    </row>
    <row r="70" spans="6:8" ht="12.75">
      <c r="F70" s="112">
        <f>23000*4</f>
        <v>92000</v>
      </c>
      <c r="G70" s="127">
        <f>+G68-G69</f>
        <v>663627.04</v>
      </c>
      <c r="H70" s="127"/>
    </row>
    <row r="71" ht="12.75">
      <c r="F71" s="112">
        <f>+F70-F69</f>
        <v>67200</v>
      </c>
    </row>
    <row r="72" spans="1:5" ht="12.75">
      <c r="A72" s="115" t="s">
        <v>168</v>
      </c>
      <c r="B72" s="121" t="s">
        <v>140</v>
      </c>
      <c r="C72" s="122">
        <v>40260</v>
      </c>
      <c r="E72" s="130">
        <v>1</v>
      </c>
    </row>
    <row r="75" ht="12.75">
      <c r="A75" s="124" t="s">
        <v>141</v>
      </c>
    </row>
  </sheetData>
  <sheetProtection/>
  <printOptions/>
  <pageMargins left="0.15694444444444444" right="0.15763888888888888" top="0.11180555555555556" bottom="0.15625" header="0" footer="0"/>
  <pageSetup blackAndWhite="1" errors="NA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4"/>
  <sheetViews>
    <sheetView zoomScalePageLayoutView="0" workbookViewId="0" topLeftCell="A34">
      <selection activeCell="F40" sqref="F40"/>
    </sheetView>
  </sheetViews>
  <sheetFormatPr defaultColWidth="11.421875" defaultRowHeight="12.75"/>
  <cols>
    <col min="1" max="1" width="11.421875" style="112" customWidth="1"/>
    <col min="2" max="2" width="36.57421875" style="112" bestFit="1" customWidth="1"/>
    <col min="3" max="5" width="11.421875" style="112" customWidth="1"/>
    <col min="6" max="7" width="15.28125" style="112" bestFit="1" customWidth="1"/>
    <col min="8" max="8" width="15.00390625" style="112" customWidth="1"/>
    <col min="9" max="9" width="16.421875" style="112" customWidth="1"/>
    <col min="10" max="16384" width="11.421875" style="112" customWidth="1"/>
  </cols>
  <sheetData>
    <row r="2" ht="17.25">
      <c r="A2" s="111" t="s">
        <v>170</v>
      </c>
    </row>
    <row r="6" ht="14.25">
      <c r="A6" s="113" t="s">
        <v>107</v>
      </c>
    </row>
    <row r="11" spans="1:5" ht="12.75">
      <c r="A11" s="114" t="s">
        <v>171</v>
      </c>
      <c r="C11" s="114" t="s">
        <v>172</v>
      </c>
      <c r="E11" s="114" t="s">
        <v>173</v>
      </c>
    </row>
    <row r="13" spans="1:9" ht="12.75">
      <c r="A13" s="114" t="s">
        <v>110</v>
      </c>
      <c r="B13" s="115" t="s">
        <v>111</v>
      </c>
      <c r="C13" s="115" t="s">
        <v>112</v>
      </c>
      <c r="D13" s="114" t="s">
        <v>113</v>
      </c>
      <c r="E13" s="114" t="s">
        <v>114</v>
      </c>
      <c r="F13" s="114" t="s">
        <v>113</v>
      </c>
      <c r="G13" s="114" t="s">
        <v>114</v>
      </c>
      <c r="H13" s="114" t="s">
        <v>113</v>
      </c>
      <c r="I13" s="114" t="s">
        <v>114</v>
      </c>
    </row>
    <row r="16" spans="1:9" ht="12.75">
      <c r="A16" s="117" t="s">
        <v>115</v>
      </c>
      <c r="B16" s="117" t="s">
        <v>116</v>
      </c>
      <c r="C16" s="128" t="s">
        <v>117</v>
      </c>
      <c r="D16" s="118">
        <v>0</v>
      </c>
      <c r="E16" s="118">
        <v>0</v>
      </c>
      <c r="G16" s="118">
        <v>1500000</v>
      </c>
      <c r="H16" s="118">
        <f aca="true" t="shared" si="0" ref="H16:H60">IF(F16&gt;G16,F16-G16,0)</f>
        <v>0</v>
      </c>
      <c r="I16" s="118">
        <f aca="true" t="shared" si="1" ref="I16:I60">IF(G16&gt;F16,G16-F16,0)</f>
        <v>1500000</v>
      </c>
    </row>
    <row r="17" spans="1:9" ht="12.75">
      <c r="A17" s="117" t="s">
        <v>180</v>
      </c>
      <c r="B17" s="117" t="s">
        <v>181</v>
      </c>
      <c r="C17" s="128" t="s">
        <v>117</v>
      </c>
      <c r="D17" s="118">
        <v>0</v>
      </c>
      <c r="E17" s="118">
        <v>0</v>
      </c>
      <c r="G17" s="118">
        <v>343846.7799999997</v>
      </c>
      <c r="H17" s="118">
        <f t="shared" si="0"/>
        <v>0</v>
      </c>
      <c r="I17" s="125">
        <f t="shared" si="1"/>
        <v>343846.7799999997</v>
      </c>
    </row>
    <row r="18" spans="1:9" ht="12.75">
      <c r="A18" s="117" t="s">
        <v>204</v>
      </c>
      <c r="B18" s="117" t="s">
        <v>205</v>
      </c>
      <c r="C18" s="128" t="s">
        <v>117</v>
      </c>
      <c r="D18" s="118">
        <v>0</v>
      </c>
      <c r="E18" s="118">
        <v>0</v>
      </c>
      <c r="F18" s="118">
        <v>1500000</v>
      </c>
      <c r="H18" s="118">
        <f t="shared" si="0"/>
        <v>1500000</v>
      </c>
      <c r="I18" s="118">
        <f t="shared" si="1"/>
        <v>0</v>
      </c>
    </row>
    <row r="19" spans="1:9" ht="12.75">
      <c r="A19" s="117" t="s">
        <v>206</v>
      </c>
      <c r="B19" s="117" t="s">
        <v>207</v>
      </c>
      <c r="C19" s="128" t="s">
        <v>117</v>
      </c>
      <c r="D19" s="118">
        <v>0</v>
      </c>
      <c r="E19" s="118">
        <v>0</v>
      </c>
      <c r="G19" s="118">
        <v>300000</v>
      </c>
      <c r="H19" s="118">
        <f t="shared" si="0"/>
        <v>0</v>
      </c>
      <c r="I19" s="118">
        <f t="shared" si="1"/>
        <v>300000</v>
      </c>
    </row>
    <row r="20" spans="1:9" ht="12.75">
      <c r="A20" s="117" t="s">
        <v>182</v>
      </c>
      <c r="B20" s="117" t="s">
        <v>183</v>
      </c>
      <c r="C20" s="128" t="s">
        <v>117</v>
      </c>
      <c r="D20" s="118">
        <v>0</v>
      </c>
      <c r="E20" s="118">
        <v>0</v>
      </c>
      <c r="F20" s="112">
        <v>160000</v>
      </c>
      <c r="G20" s="118">
        <f>15400+340700-136207.56+160000</f>
        <v>379892.44</v>
      </c>
      <c r="H20" s="118">
        <f t="shared" si="0"/>
        <v>0</v>
      </c>
      <c r="I20" s="118">
        <f t="shared" si="1"/>
        <v>219892.44</v>
      </c>
    </row>
    <row r="21" spans="1:9" ht="12.75">
      <c r="A21" s="117" t="s">
        <v>146</v>
      </c>
      <c r="B21" s="117" t="s">
        <v>147</v>
      </c>
      <c r="C21" s="128" t="s">
        <v>117</v>
      </c>
      <c r="D21" s="118">
        <v>0</v>
      </c>
      <c r="E21" s="118">
        <v>0</v>
      </c>
      <c r="G21" s="118">
        <v>5760</v>
      </c>
      <c r="H21" s="118">
        <f t="shared" si="0"/>
        <v>0</v>
      </c>
      <c r="I21" s="118">
        <f t="shared" si="1"/>
        <v>5760</v>
      </c>
    </row>
    <row r="22" spans="1:9" ht="12.75">
      <c r="A22" s="117" t="s">
        <v>148</v>
      </c>
      <c r="B22" s="117" t="s">
        <v>149</v>
      </c>
      <c r="C22" s="128" t="s">
        <v>117</v>
      </c>
      <c r="D22" s="118">
        <v>0</v>
      </c>
      <c r="E22" s="118">
        <v>0</v>
      </c>
      <c r="G22" s="118">
        <v>125000</v>
      </c>
      <c r="H22" s="118">
        <f t="shared" si="0"/>
        <v>0</v>
      </c>
      <c r="I22" s="118">
        <f t="shared" si="1"/>
        <v>125000</v>
      </c>
    </row>
    <row r="23" spans="1:9" ht="12.75">
      <c r="A23" s="117" t="s">
        <v>150</v>
      </c>
      <c r="B23" s="117" t="s">
        <v>151</v>
      </c>
      <c r="C23" s="128" t="s">
        <v>117</v>
      </c>
      <c r="D23" s="118">
        <v>0</v>
      </c>
      <c r="E23" s="118">
        <v>0</v>
      </c>
      <c r="G23" s="118">
        <v>4700</v>
      </c>
      <c r="H23" s="118">
        <f t="shared" si="0"/>
        <v>0</v>
      </c>
      <c r="I23" s="118">
        <f t="shared" si="1"/>
        <v>4700</v>
      </c>
    </row>
    <row r="24" spans="1:9" ht="12.75">
      <c r="A24" s="117" t="s">
        <v>184</v>
      </c>
      <c r="B24" s="117" t="s">
        <v>185</v>
      </c>
      <c r="C24" s="128" t="s">
        <v>117</v>
      </c>
      <c r="D24" s="118">
        <v>0</v>
      </c>
      <c r="E24" s="118">
        <v>0</v>
      </c>
      <c r="F24" s="118">
        <f>218526.12</f>
        <v>218526.12</v>
      </c>
      <c r="G24" s="118">
        <f>63661+136207.56+18383</f>
        <v>218251.56</v>
      </c>
      <c r="H24" s="118">
        <f t="shared" si="0"/>
        <v>274.5599999999977</v>
      </c>
      <c r="I24" s="118">
        <f t="shared" si="1"/>
        <v>0</v>
      </c>
    </row>
    <row r="25" spans="1:9" ht="12.75">
      <c r="A25" s="117" t="s">
        <v>186</v>
      </c>
      <c r="B25" s="117" t="s">
        <v>187</v>
      </c>
      <c r="C25" s="128" t="s">
        <v>117</v>
      </c>
      <c r="D25" s="118">
        <v>0</v>
      </c>
      <c r="E25" s="118">
        <v>0</v>
      </c>
      <c r="G25" s="118">
        <v>411000</v>
      </c>
      <c r="H25" s="118">
        <f t="shared" si="0"/>
        <v>0</v>
      </c>
      <c r="I25" s="118">
        <f t="shared" si="1"/>
        <v>411000</v>
      </c>
    </row>
    <row r="26" spans="1:9" ht="12.75">
      <c r="A26" s="117" t="s">
        <v>188</v>
      </c>
      <c r="B26" s="117" t="s">
        <v>189</v>
      </c>
      <c r="C26" s="128" t="s">
        <v>117</v>
      </c>
      <c r="D26" s="118">
        <v>0</v>
      </c>
      <c r="E26" s="118">
        <v>0</v>
      </c>
      <c r="G26" s="118">
        <v>98796</v>
      </c>
      <c r="H26" s="118">
        <f t="shared" si="0"/>
        <v>0</v>
      </c>
      <c r="I26" s="118">
        <f t="shared" si="1"/>
        <v>98796</v>
      </c>
    </row>
    <row r="27" spans="1:9" ht="12.75">
      <c r="A27" s="117" t="s">
        <v>190</v>
      </c>
      <c r="B27" s="117" t="s">
        <v>191</v>
      </c>
      <c r="C27" s="128" t="s">
        <v>117</v>
      </c>
      <c r="D27" s="118">
        <v>0</v>
      </c>
      <c r="E27" s="118">
        <v>0</v>
      </c>
      <c r="G27" s="118">
        <v>29274</v>
      </c>
      <c r="H27" s="118">
        <f t="shared" si="0"/>
        <v>0</v>
      </c>
      <c r="I27" s="118">
        <f t="shared" si="1"/>
        <v>29274</v>
      </c>
    </row>
    <row r="28" spans="1:9" ht="12.75">
      <c r="A28" s="117" t="s">
        <v>192</v>
      </c>
      <c r="B28" s="117" t="s">
        <v>193</v>
      </c>
      <c r="C28" s="128" t="s">
        <v>117</v>
      </c>
      <c r="D28" s="118">
        <v>0</v>
      </c>
      <c r="E28" s="118">
        <v>0</v>
      </c>
      <c r="G28" s="118">
        <v>14600</v>
      </c>
      <c r="H28" s="118">
        <f t="shared" si="0"/>
        <v>0</v>
      </c>
      <c r="I28" s="118">
        <f t="shared" si="1"/>
        <v>14600</v>
      </c>
    </row>
    <row r="29" spans="1:9" ht="12.75">
      <c r="A29" s="117" t="s">
        <v>208</v>
      </c>
      <c r="B29" s="117" t="s">
        <v>209</v>
      </c>
      <c r="C29" s="128" t="s">
        <v>117</v>
      </c>
      <c r="D29" s="118">
        <v>0</v>
      </c>
      <c r="E29" s="118">
        <v>0</v>
      </c>
      <c r="G29" s="118">
        <v>1000000</v>
      </c>
      <c r="H29" s="118">
        <f t="shared" si="0"/>
        <v>0</v>
      </c>
      <c r="I29" s="118">
        <f t="shared" si="1"/>
        <v>1000000</v>
      </c>
    </row>
    <row r="30" spans="1:9" ht="12.75">
      <c r="A30" s="117" t="s">
        <v>152</v>
      </c>
      <c r="B30" s="117" t="s">
        <v>153</v>
      </c>
      <c r="C30" s="128" t="s">
        <v>117</v>
      </c>
      <c r="D30" s="118">
        <v>0</v>
      </c>
      <c r="E30" s="118">
        <v>0</v>
      </c>
      <c r="F30" s="118">
        <v>1961490</v>
      </c>
      <c r="G30" s="118">
        <v>1053407.54</v>
      </c>
      <c r="H30" s="125">
        <f t="shared" si="0"/>
        <v>908082.46</v>
      </c>
      <c r="I30" s="125">
        <f t="shared" si="1"/>
        <v>0</v>
      </c>
    </row>
    <row r="31" spans="1:9" ht="12.75">
      <c r="A31" s="117"/>
      <c r="B31" s="117" t="s">
        <v>224</v>
      </c>
      <c r="C31" s="128"/>
      <c r="D31" s="118"/>
      <c r="E31" s="118"/>
      <c r="F31" s="118"/>
      <c r="G31" s="118">
        <v>450000</v>
      </c>
      <c r="H31" s="125">
        <f t="shared" si="0"/>
        <v>0</v>
      </c>
      <c r="I31" s="125">
        <f t="shared" si="1"/>
        <v>450000</v>
      </c>
    </row>
    <row r="32" spans="1:9" ht="12.75">
      <c r="A32" s="117" t="s">
        <v>154</v>
      </c>
      <c r="B32" s="117" t="s">
        <v>221</v>
      </c>
      <c r="C32" s="128" t="s">
        <v>117</v>
      </c>
      <c r="D32" s="118">
        <v>0</v>
      </c>
      <c r="E32" s="118">
        <v>0</v>
      </c>
      <c r="F32" s="118">
        <v>450000</v>
      </c>
      <c r="G32" s="118">
        <v>450000</v>
      </c>
      <c r="H32" s="125">
        <f t="shared" si="0"/>
        <v>0</v>
      </c>
      <c r="I32" s="125">
        <f t="shared" si="1"/>
        <v>0</v>
      </c>
    </row>
    <row r="33" spans="1:9" ht="12.75">
      <c r="A33" s="117" t="s">
        <v>194</v>
      </c>
      <c r="B33" s="117" t="s">
        <v>222</v>
      </c>
      <c r="C33" s="128" t="s">
        <v>117</v>
      </c>
      <c r="D33" s="118">
        <v>0</v>
      </c>
      <c r="E33" s="118">
        <v>0</v>
      </c>
      <c r="F33" s="118">
        <v>100000</v>
      </c>
      <c r="G33" s="118">
        <v>100000</v>
      </c>
      <c r="H33" s="125">
        <f t="shared" si="0"/>
        <v>0</v>
      </c>
      <c r="I33" s="125">
        <f t="shared" si="1"/>
        <v>0</v>
      </c>
    </row>
    <row r="34" spans="1:9" ht="12.75">
      <c r="A34" s="117" t="s">
        <v>196</v>
      </c>
      <c r="B34" s="117" t="s">
        <v>223</v>
      </c>
      <c r="C34" s="128" t="s">
        <v>117</v>
      </c>
      <c r="D34" s="118">
        <v>0</v>
      </c>
      <c r="E34" s="118">
        <v>0</v>
      </c>
      <c r="F34" s="118">
        <v>159406</v>
      </c>
      <c r="G34" s="118">
        <v>159406</v>
      </c>
      <c r="H34" s="125">
        <f t="shared" si="0"/>
        <v>0</v>
      </c>
      <c r="I34" s="125">
        <f t="shared" si="1"/>
        <v>0</v>
      </c>
    </row>
    <row r="35" spans="1:9" ht="12.75">
      <c r="A35" s="117" t="s">
        <v>198</v>
      </c>
      <c r="B35" s="117" t="s">
        <v>155</v>
      </c>
      <c r="C35" s="128" t="s">
        <v>117</v>
      </c>
      <c r="D35" s="118">
        <v>0</v>
      </c>
      <c r="E35" s="118">
        <v>0</v>
      </c>
      <c r="F35" s="118">
        <v>215500</v>
      </c>
      <c r="G35" s="118">
        <v>101500</v>
      </c>
      <c r="H35" s="125">
        <f t="shared" si="0"/>
        <v>114000</v>
      </c>
      <c r="I35" s="125">
        <f t="shared" si="1"/>
        <v>0</v>
      </c>
    </row>
    <row r="36" spans="1:9" ht="12.75">
      <c r="A36" s="117" t="s">
        <v>194</v>
      </c>
      <c r="B36" s="117" t="s">
        <v>195</v>
      </c>
      <c r="C36" s="128" t="s">
        <v>117</v>
      </c>
      <c r="D36" s="118">
        <v>0</v>
      </c>
      <c r="E36" s="118">
        <v>0</v>
      </c>
      <c r="F36" s="118"/>
      <c r="G36" s="118"/>
      <c r="H36" s="125">
        <f t="shared" si="0"/>
        <v>0</v>
      </c>
      <c r="I36" s="125">
        <f t="shared" si="1"/>
        <v>0</v>
      </c>
    </row>
    <row r="37" spans="1:9" ht="12.75">
      <c r="A37" s="117" t="s">
        <v>196</v>
      </c>
      <c r="B37" s="117" t="s">
        <v>197</v>
      </c>
      <c r="C37" s="128" t="s">
        <v>117</v>
      </c>
      <c r="D37" s="118">
        <v>0</v>
      </c>
      <c r="E37" s="118">
        <v>0</v>
      </c>
      <c r="F37" s="118"/>
      <c r="G37" s="118">
        <v>7522</v>
      </c>
      <c r="H37" s="125">
        <f t="shared" si="0"/>
        <v>0</v>
      </c>
      <c r="I37" s="125">
        <f t="shared" si="1"/>
        <v>7522</v>
      </c>
    </row>
    <row r="38" spans="1:9" ht="12.75">
      <c r="A38" s="117" t="s">
        <v>198</v>
      </c>
      <c r="B38" s="117" t="s">
        <v>199</v>
      </c>
      <c r="C38" s="128" t="s">
        <v>117</v>
      </c>
      <c r="D38" s="118">
        <v>0</v>
      </c>
      <c r="E38" s="118">
        <v>0</v>
      </c>
      <c r="F38" s="118"/>
      <c r="G38" s="118">
        <f>46082</f>
        <v>46082</v>
      </c>
      <c r="H38" s="125">
        <f t="shared" si="0"/>
        <v>0</v>
      </c>
      <c r="I38" s="125">
        <f t="shared" si="1"/>
        <v>46082</v>
      </c>
    </row>
    <row r="39" spans="1:9" ht="12.75">
      <c r="A39" s="117" t="s">
        <v>200</v>
      </c>
      <c r="B39" s="117" t="s">
        <v>201</v>
      </c>
      <c r="C39" s="128" t="s">
        <v>117</v>
      </c>
      <c r="D39" s="118">
        <v>0</v>
      </c>
      <c r="E39" s="118">
        <v>0</v>
      </c>
      <c r="F39" s="118">
        <v>1130000</v>
      </c>
      <c r="G39" s="118">
        <f>50000+500000+1130000</f>
        <v>1680000</v>
      </c>
      <c r="H39" s="125">
        <f t="shared" si="0"/>
        <v>0</v>
      </c>
      <c r="I39" s="125">
        <f t="shared" si="1"/>
        <v>550000</v>
      </c>
    </row>
    <row r="40" spans="1:9" ht="12.75">
      <c r="A40" s="117" t="s">
        <v>118</v>
      </c>
      <c r="B40" s="117" t="s">
        <v>119</v>
      </c>
      <c r="C40" s="128" t="s">
        <v>117</v>
      </c>
      <c r="D40" s="118">
        <v>0</v>
      </c>
      <c r="E40" s="118">
        <v>0</v>
      </c>
      <c r="G40" s="118">
        <f>408936+216000</f>
        <v>624936</v>
      </c>
      <c r="H40" s="125">
        <f t="shared" si="0"/>
        <v>0</v>
      </c>
      <c r="I40" s="125">
        <f t="shared" si="1"/>
        <v>624936</v>
      </c>
    </row>
    <row r="41" spans="1:11" ht="12.75">
      <c r="A41" s="117" t="s">
        <v>120</v>
      </c>
      <c r="B41" s="117" t="s">
        <v>121</v>
      </c>
      <c r="C41" s="128" t="s">
        <v>117</v>
      </c>
      <c r="D41" s="118">
        <v>0</v>
      </c>
      <c r="E41" s="118">
        <v>0</v>
      </c>
      <c r="F41" s="118">
        <v>48600</v>
      </c>
      <c r="G41" s="118">
        <f>16200+64800</f>
        <v>81000</v>
      </c>
      <c r="H41" s="125">
        <f t="shared" si="0"/>
        <v>0</v>
      </c>
      <c r="I41" s="125">
        <f t="shared" si="1"/>
        <v>32400</v>
      </c>
      <c r="K41" s="126"/>
    </row>
    <row r="42" spans="1:11" ht="12.75">
      <c r="A42" s="117">
        <v>4451</v>
      </c>
      <c r="B42" s="117" t="s">
        <v>219</v>
      </c>
      <c r="C42" s="128" t="s">
        <v>117</v>
      </c>
      <c r="D42" s="118">
        <v>0</v>
      </c>
      <c r="E42" s="118">
        <v>0</v>
      </c>
      <c r="F42" s="118">
        <f>56783.26-24388+274172</f>
        <v>306567.26</v>
      </c>
      <c r="G42" s="118">
        <v>306567.666</v>
      </c>
      <c r="H42" s="118">
        <f t="shared" si="0"/>
        <v>0</v>
      </c>
      <c r="I42" s="118">
        <f t="shared" si="1"/>
        <v>0.40600000001722947</v>
      </c>
      <c r="K42" s="126"/>
    </row>
    <row r="43" spans="1:11" ht="12.75">
      <c r="A43" s="117">
        <v>4456</v>
      </c>
      <c r="B43" s="117" t="s">
        <v>220</v>
      </c>
      <c r="C43" s="128" t="s">
        <v>117</v>
      </c>
      <c r="D43" s="118">
        <v>0</v>
      </c>
      <c r="E43" s="118">
        <v>0</v>
      </c>
      <c r="F43" s="118">
        <v>24388</v>
      </c>
      <c r="G43" s="118"/>
      <c r="H43" s="125">
        <f t="shared" si="0"/>
        <v>24388</v>
      </c>
      <c r="I43" s="125">
        <f t="shared" si="1"/>
        <v>0</v>
      </c>
      <c r="K43" s="126"/>
    </row>
    <row r="44" spans="1:9" ht="12.75">
      <c r="A44" s="117" t="s">
        <v>156</v>
      </c>
      <c r="B44" s="117" t="s">
        <v>157</v>
      </c>
      <c r="C44" s="128" t="s">
        <v>117</v>
      </c>
      <c r="D44" s="118">
        <v>0</v>
      </c>
      <c r="E44" s="118">
        <v>0</v>
      </c>
      <c r="F44" s="118"/>
      <c r="G44" s="118"/>
      <c r="H44" s="118">
        <f t="shared" si="0"/>
        <v>0</v>
      </c>
      <c r="I44" s="118">
        <f t="shared" si="1"/>
        <v>0</v>
      </c>
    </row>
    <row r="45" spans="1:9" ht="12.75">
      <c r="A45" s="117" t="s">
        <v>158</v>
      </c>
      <c r="B45" s="117" t="s">
        <v>159</v>
      </c>
      <c r="C45" s="128" t="s">
        <v>117</v>
      </c>
      <c r="D45" s="118">
        <v>0</v>
      </c>
      <c r="E45" s="118">
        <v>0</v>
      </c>
      <c r="G45" s="118">
        <f>810000</f>
        <v>810000</v>
      </c>
      <c r="H45" s="125">
        <f t="shared" si="0"/>
        <v>0</v>
      </c>
      <c r="I45" s="125">
        <f t="shared" si="1"/>
        <v>810000</v>
      </c>
    </row>
    <row r="46" spans="1:9" ht="12.75">
      <c r="A46" s="117" t="s">
        <v>202</v>
      </c>
      <c r="B46" s="117" t="s">
        <v>203</v>
      </c>
      <c r="C46" s="128" t="s">
        <v>117</v>
      </c>
      <c r="D46" s="118">
        <v>0</v>
      </c>
      <c r="E46" s="118">
        <v>0</v>
      </c>
      <c r="F46" s="118">
        <v>4850400</v>
      </c>
      <c r="G46" s="112">
        <v>783716</v>
      </c>
      <c r="H46" s="125">
        <f t="shared" si="0"/>
        <v>4066684</v>
      </c>
      <c r="I46" s="125">
        <f t="shared" si="1"/>
        <v>0</v>
      </c>
    </row>
    <row r="47" spans="1:11" ht="12.75">
      <c r="A47" s="117" t="s">
        <v>160</v>
      </c>
      <c r="B47" s="117" t="s">
        <v>161</v>
      </c>
      <c r="C47" s="128" t="s">
        <v>117</v>
      </c>
      <c r="D47" s="118">
        <v>0</v>
      </c>
      <c r="E47" s="118">
        <v>0</v>
      </c>
      <c r="F47" s="118">
        <f>1073203.78+50000+1053407.54+500000+33.26+101500+46082+32.98+1130000+450000+100000+450000+783716+24.07+159406+6.14</f>
        <v>5897411.7700000005</v>
      </c>
      <c r="G47" s="118">
        <f>4850400+6288+219426.12+160100+10100+27920+48900+274372</f>
        <v>5597506.12</v>
      </c>
      <c r="H47" s="125">
        <f t="shared" si="0"/>
        <v>299905.6500000004</v>
      </c>
      <c r="I47" s="125">
        <f t="shared" si="1"/>
        <v>0</v>
      </c>
      <c r="K47" s="127"/>
    </row>
    <row r="48" spans="1:11" ht="12.75">
      <c r="A48" s="117" t="s">
        <v>124</v>
      </c>
      <c r="B48" s="117" t="s">
        <v>125</v>
      </c>
      <c r="C48" s="128" t="s">
        <v>117</v>
      </c>
      <c r="D48" s="118">
        <v>0</v>
      </c>
      <c r="E48" s="118">
        <v>0</v>
      </c>
      <c r="F48" s="118">
        <v>404502</v>
      </c>
      <c r="G48" s="118"/>
      <c r="H48" s="125">
        <f t="shared" si="0"/>
        <v>404502</v>
      </c>
      <c r="I48" s="125">
        <f t="shared" si="1"/>
        <v>0</v>
      </c>
      <c r="J48" s="127"/>
      <c r="K48" s="127"/>
    </row>
    <row r="49" spans="1:9" ht="12.75">
      <c r="A49" s="117" t="s">
        <v>162</v>
      </c>
      <c r="B49" s="117" t="s">
        <v>163</v>
      </c>
      <c r="C49" s="128" t="s">
        <v>117</v>
      </c>
      <c r="D49" s="118">
        <v>0</v>
      </c>
      <c r="E49" s="118">
        <v>0</v>
      </c>
      <c r="F49" s="118"/>
      <c r="G49" s="118"/>
      <c r="H49" s="125">
        <f t="shared" si="0"/>
        <v>0</v>
      </c>
      <c r="I49" s="125">
        <f t="shared" si="1"/>
        <v>0</v>
      </c>
    </row>
    <row r="50" spans="1:9" ht="12.75">
      <c r="A50" s="117" t="s">
        <v>174</v>
      </c>
      <c r="B50" s="117" t="s">
        <v>175</v>
      </c>
      <c r="C50" s="128" t="s">
        <v>117</v>
      </c>
      <c r="D50" s="118">
        <v>0</v>
      </c>
      <c r="E50" s="118">
        <v>0</v>
      </c>
      <c r="F50" s="118">
        <v>10000</v>
      </c>
      <c r="G50" s="118"/>
      <c r="H50" s="125">
        <f t="shared" si="0"/>
        <v>10000</v>
      </c>
      <c r="I50" s="125">
        <f t="shared" si="1"/>
        <v>0</v>
      </c>
    </row>
    <row r="51" spans="1:11" ht="12.75">
      <c r="A51" s="117" t="s">
        <v>126</v>
      </c>
      <c r="B51" s="117" t="s">
        <v>127</v>
      </c>
      <c r="C51" s="128" t="s">
        <v>117</v>
      </c>
      <c r="D51" s="118">
        <v>0</v>
      </c>
      <c r="E51" s="118">
        <v>0</v>
      </c>
      <c r="F51" s="118">
        <f>170410+160000</f>
        <v>330410</v>
      </c>
      <c r="G51" s="118"/>
      <c r="H51" s="125">
        <f t="shared" si="0"/>
        <v>330410</v>
      </c>
      <c r="I51" s="125">
        <f t="shared" si="1"/>
        <v>0</v>
      </c>
      <c r="K51" s="132"/>
    </row>
    <row r="52" spans="1:9" ht="12.75">
      <c r="A52" s="117" t="s">
        <v>164</v>
      </c>
      <c r="B52" s="117" t="s">
        <v>165</v>
      </c>
      <c r="C52" s="128" t="s">
        <v>117</v>
      </c>
      <c r="D52" s="118">
        <v>0</v>
      </c>
      <c r="E52" s="118">
        <v>0</v>
      </c>
      <c r="F52" s="118"/>
      <c r="G52" s="118"/>
      <c r="H52" s="125">
        <f t="shared" si="0"/>
        <v>0</v>
      </c>
      <c r="I52" s="125">
        <f t="shared" si="1"/>
        <v>0</v>
      </c>
    </row>
    <row r="53" spans="1:9" ht="12.75">
      <c r="A53" s="117" t="s">
        <v>176</v>
      </c>
      <c r="B53" s="117" t="s">
        <v>177</v>
      </c>
      <c r="C53" s="128" t="s">
        <v>117</v>
      </c>
      <c r="D53" s="118">
        <v>0</v>
      </c>
      <c r="E53" s="118">
        <v>0</v>
      </c>
      <c r="F53" s="118">
        <f>283916.3-170410+18386</f>
        <v>131892.3</v>
      </c>
      <c r="G53" s="118"/>
      <c r="H53" s="125">
        <f t="shared" si="0"/>
        <v>131892.3</v>
      </c>
      <c r="I53" s="125">
        <f t="shared" si="1"/>
        <v>0</v>
      </c>
    </row>
    <row r="54" spans="1:9" ht="12.75">
      <c r="A54" s="117" t="s">
        <v>128</v>
      </c>
      <c r="B54" s="117" t="s">
        <v>129</v>
      </c>
      <c r="C54" s="128" t="s">
        <v>117</v>
      </c>
      <c r="D54" s="118">
        <v>0</v>
      </c>
      <c r="E54" s="118">
        <v>0</v>
      </c>
      <c r="F54" s="118">
        <f>6288+900+100+100+300-2.56+300+200</f>
        <v>8185.44</v>
      </c>
      <c r="G54" s="118"/>
      <c r="H54" s="125">
        <f t="shared" si="0"/>
        <v>8185.44</v>
      </c>
      <c r="I54" s="125">
        <f t="shared" si="1"/>
        <v>0</v>
      </c>
    </row>
    <row r="55" spans="1:9" ht="12.75">
      <c r="A55" s="117" t="s">
        <v>130</v>
      </c>
      <c r="B55" s="117" t="s">
        <v>131</v>
      </c>
      <c r="C55" s="128" t="s">
        <v>117</v>
      </c>
      <c r="D55" s="118">
        <v>0</v>
      </c>
      <c r="E55" s="118">
        <v>0</v>
      </c>
      <c r="F55" s="118">
        <v>27620</v>
      </c>
      <c r="G55" s="118"/>
      <c r="H55" s="125">
        <f t="shared" si="0"/>
        <v>27620</v>
      </c>
      <c r="I55" s="125">
        <f t="shared" si="1"/>
        <v>0</v>
      </c>
    </row>
    <row r="56" spans="1:9" ht="12.75">
      <c r="A56" s="117" t="s">
        <v>132</v>
      </c>
      <c r="B56" s="117" t="s">
        <v>133</v>
      </c>
      <c r="C56" s="128" t="s">
        <v>117</v>
      </c>
      <c r="D56" s="118">
        <v>0</v>
      </c>
      <c r="E56" s="118">
        <v>0</v>
      </c>
      <c r="F56" s="118">
        <v>216000</v>
      </c>
      <c r="G56" s="118"/>
      <c r="H56" s="125">
        <f t="shared" si="0"/>
        <v>216000</v>
      </c>
      <c r="I56" s="125">
        <f t="shared" si="1"/>
        <v>0</v>
      </c>
    </row>
    <row r="57" spans="1:9" ht="12.75">
      <c r="A57" s="117" t="s">
        <v>134</v>
      </c>
      <c r="B57" s="117" t="s">
        <v>135</v>
      </c>
      <c r="C57" s="128" t="s">
        <v>117</v>
      </c>
      <c r="D57" s="118">
        <v>0</v>
      </c>
      <c r="E57" s="118">
        <v>0</v>
      </c>
      <c r="F57" s="118">
        <v>64800</v>
      </c>
      <c r="G57" s="118"/>
      <c r="H57" s="125">
        <f t="shared" si="0"/>
        <v>64800</v>
      </c>
      <c r="I57" s="125">
        <f t="shared" si="1"/>
        <v>0</v>
      </c>
    </row>
    <row r="58" spans="1:9" ht="12.75">
      <c r="A58" s="117" t="s">
        <v>178</v>
      </c>
      <c r="B58" s="117" t="s">
        <v>179</v>
      </c>
      <c r="C58" s="128" t="s">
        <v>117</v>
      </c>
      <c r="D58" s="118">
        <v>0</v>
      </c>
      <c r="E58" s="118">
        <v>0</v>
      </c>
      <c r="F58" s="118"/>
      <c r="G58" s="118"/>
      <c r="H58" s="125">
        <f t="shared" si="0"/>
        <v>0</v>
      </c>
      <c r="I58" s="125">
        <f t="shared" si="1"/>
        <v>0</v>
      </c>
    </row>
    <row r="59" spans="1:9" ht="12.75">
      <c r="A59" s="117" t="s">
        <v>136</v>
      </c>
      <c r="B59" s="117" t="s">
        <v>137</v>
      </c>
      <c r="C59" s="128" t="s">
        <v>117</v>
      </c>
      <c r="D59" s="118">
        <v>0</v>
      </c>
      <c r="E59" s="118">
        <v>0</v>
      </c>
      <c r="F59" s="118"/>
      <c r="G59" s="118">
        <v>1532838.33</v>
      </c>
      <c r="H59" s="125">
        <f t="shared" si="0"/>
        <v>0</v>
      </c>
      <c r="I59" s="125">
        <f t="shared" si="1"/>
        <v>1532838.33</v>
      </c>
    </row>
    <row r="60" spans="1:9" ht="12.75">
      <c r="A60" s="117" t="s">
        <v>166</v>
      </c>
      <c r="B60" s="117" t="s">
        <v>167</v>
      </c>
      <c r="C60" s="128" t="s">
        <v>117</v>
      </c>
      <c r="D60" s="118">
        <v>0</v>
      </c>
      <c r="E60" s="118">
        <v>0</v>
      </c>
      <c r="F60" s="118"/>
      <c r="G60" s="118">
        <f>33.26+32.98+24.07+6.14</f>
        <v>96.45</v>
      </c>
      <c r="H60" s="125">
        <f t="shared" si="0"/>
        <v>0</v>
      </c>
      <c r="I60" s="125">
        <f t="shared" si="1"/>
        <v>96.45</v>
      </c>
    </row>
    <row r="62" spans="4:9" ht="12.75">
      <c r="D62" s="131">
        <f aca="true" t="shared" si="2" ref="D62:I62">SUM(D16:D60)</f>
        <v>0</v>
      </c>
      <c r="E62" s="131">
        <f t="shared" si="2"/>
        <v>0</v>
      </c>
      <c r="F62" s="131">
        <f t="shared" si="2"/>
        <v>18215698.89</v>
      </c>
      <c r="G62" s="131">
        <f t="shared" si="2"/>
        <v>18215698.885999996</v>
      </c>
      <c r="H62" s="131">
        <f t="shared" si="2"/>
        <v>8106744.41</v>
      </c>
      <c r="I62" s="131">
        <f t="shared" si="2"/>
        <v>8106744.406</v>
      </c>
    </row>
    <row r="63" ht="12.75">
      <c r="C63" s="129"/>
    </row>
    <row r="64" spans="1:8" ht="12.75">
      <c r="A64" s="120"/>
      <c r="B64" s="120"/>
      <c r="C64" s="120"/>
      <c r="D64" s="120"/>
      <c r="E64" s="120"/>
      <c r="F64" s="120">
        <f>+F62-G62</f>
        <v>0.004000004380941391</v>
      </c>
      <c r="H64" s="126"/>
    </row>
    <row r="65" spans="1:3" ht="12.75">
      <c r="A65" s="129"/>
      <c r="B65" s="120"/>
      <c r="C65" s="120"/>
    </row>
    <row r="66" ht="12.75">
      <c r="H66" s="126">
        <f>SUM(H49:H61)</f>
        <v>788907.74</v>
      </c>
    </row>
    <row r="67" spans="6:8" ht="12.75">
      <c r="F67" s="112">
        <f>+F53*1.2</f>
        <v>158270.75999999998</v>
      </c>
      <c r="H67" s="126">
        <f>SUM(I59:I60)</f>
        <v>1532934.78</v>
      </c>
    </row>
    <row r="68" spans="8:9" ht="12.75">
      <c r="H68" s="126">
        <f>+H66-H67</f>
        <v>-744027.04</v>
      </c>
      <c r="I68" s="112">
        <f>3*16300</f>
        <v>48900</v>
      </c>
    </row>
    <row r="69" ht="12.75">
      <c r="H69" s="127"/>
    </row>
    <row r="71" spans="1:8" ht="12.75">
      <c r="A71" s="115" t="s">
        <v>168</v>
      </c>
      <c r="B71" s="121" t="s">
        <v>140</v>
      </c>
      <c r="C71" s="122">
        <v>40260</v>
      </c>
      <c r="E71" s="130">
        <v>1</v>
      </c>
      <c r="H71" s="112">
        <v>240083.40999999968</v>
      </c>
    </row>
    <row r="74" ht="12.75">
      <c r="A74" s="124" t="s">
        <v>141</v>
      </c>
    </row>
  </sheetData>
  <sheetProtection/>
  <printOptions/>
  <pageMargins left="0.15694444444444444" right="0.15763888888888888" top="0.11180555555555556" bottom="0.15625" header="0" footer="0"/>
  <pageSetup blackAndWhite="1" errors="NA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Robert Lulo</cp:lastModifiedBy>
  <cp:lastPrinted>2014-03-29T10:36:38Z</cp:lastPrinted>
  <dcterms:created xsi:type="dcterms:W3CDTF">2002-02-16T18:16:52Z</dcterms:created>
  <dcterms:modified xsi:type="dcterms:W3CDTF">2014-03-29T10:39:06Z</dcterms:modified>
  <cp:category/>
  <cp:version/>
  <cp:contentType/>
  <cp:contentStatus/>
</cp:coreProperties>
</file>