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ilanci12" sheetId="1" r:id="rId1"/>
    <sheet name="Rezultati12" sheetId="2" r:id="rId2"/>
    <sheet name="KAPIT.12" sheetId="3" r:id="rId3"/>
    <sheet name="flux.ind.12" sheetId="4" r:id="rId4"/>
    <sheet name="SHENIME12" sheetId="5" r:id="rId5"/>
  </sheets>
  <definedNames/>
  <calcPr fullCalcOnLoad="1"/>
</workbook>
</file>

<file path=xl/comments2.xml><?xml version="1.0" encoding="utf-8"?>
<comments xmlns="http://schemas.openxmlformats.org/spreadsheetml/2006/main">
  <authors>
    <author>personal</author>
  </authors>
  <commentList>
    <comment ref="G9" authorId="0">
      <text>
        <r>
          <rPr>
            <b/>
            <sz val="9"/>
            <rFont val="Tahoma"/>
            <family val="0"/>
          </rPr>
          <t>personal:</t>
        </r>
        <r>
          <rPr>
            <sz val="9"/>
            <rFont val="Tahoma"/>
            <family val="0"/>
          </rPr>
          <t xml:space="preserve">
shp.pa njohura 160779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B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nuk eshte me (llog.4 e azhornimeve)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diferenca kerkesave 2 viteve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hiq nga gj.llogarive gj.e t.fitimit</t>
        </r>
      </text>
    </comment>
  </commentList>
</comments>
</file>

<file path=xl/sharedStrings.xml><?xml version="1.0" encoding="utf-8"?>
<sst xmlns="http://schemas.openxmlformats.org/spreadsheetml/2006/main" count="280" uniqueCount="216">
  <si>
    <t>ELBA SHPK</t>
  </si>
  <si>
    <t>KODI</t>
  </si>
  <si>
    <t>AKTIVET</t>
  </si>
  <si>
    <t>I</t>
  </si>
  <si>
    <t>AKTIVET AFATSHKURTRA</t>
  </si>
  <si>
    <t>MJETET MONETARE                                       (1)</t>
  </si>
  <si>
    <t xml:space="preserve">DERIVATIVE DHE AKTIVE FINANCIARE TE MBAJTUR PER TREGTIM </t>
  </si>
  <si>
    <t>a)</t>
  </si>
  <si>
    <t>Derivativet</t>
  </si>
  <si>
    <t>b)</t>
  </si>
  <si>
    <t xml:space="preserve">Aktivet e mbajtura per tregtim </t>
  </si>
  <si>
    <t>Totali</t>
  </si>
  <si>
    <t>AKTIVE TE TJERA FINANCIARE AFATSHKURTRA</t>
  </si>
  <si>
    <t>Llogari/Kerkesa te arketueshme                        (2)</t>
  </si>
  <si>
    <t>c)</t>
  </si>
  <si>
    <t>d)</t>
  </si>
  <si>
    <t>INVENTARI</t>
  </si>
  <si>
    <t>Lendet e para</t>
  </si>
  <si>
    <t xml:space="preserve">Prodhim ne proces                                        </t>
  </si>
  <si>
    <t>Produkte te gatshme</t>
  </si>
  <si>
    <t>ç)</t>
  </si>
  <si>
    <t>Mallra per rishitje</t>
  </si>
  <si>
    <t>Parapagesat per furnizime</t>
  </si>
  <si>
    <t>AKTIVET BIOLOGJIKE AFATSHKURTRA</t>
  </si>
  <si>
    <t>AKTIVET AFATSHKURTRA TE MBAJTURA PER SHITJE</t>
  </si>
  <si>
    <t>TOTALI AKTIVEVE AFATSHKURTRA</t>
  </si>
  <si>
    <t>II</t>
  </si>
  <si>
    <t>AKTIVET AFATGJATA</t>
  </si>
  <si>
    <t>INVESTIMET FINANCIARE AFATGJATA</t>
  </si>
  <si>
    <t>Aksione dhe pjesemarrje te tjera ne njesi te kontrolluara (ky ze  vetem ne pasqyrat financ. te pakons.)</t>
  </si>
  <si>
    <t>Aksione dhe investime te tjera ne pjesemarrje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</si>
  <si>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</si>
  <si>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</si>
  <si>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</si>
  <si>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</si>
  <si>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</si>
  <si>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AKTIVET BIOLOGJIKE AFATGJATA</t>
  </si>
  <si>
    <t>AKTIVET AFATGJATA JOMATERIALE</t>
  </si>
  <si>
    <t>Emri I mire</t>
  </si>
  <si>
    <t>Shenzimet e zhvillimit</t>
  </si>
  <si>
    <t>Aktive te tjera afatgjata jomateriale</t>
  </si>
  <si>
    <t>KAPITAL AKSIONAR I PAPAGUAR</t>
  </si>
  <si>
    <t>AKTIVE TE TJERA AFATGJATA (NE PROCES)</t>
  </si>
  <si>
    <t>TOTALI I AKTIVEVE AFATGJATA</t>
  </si>
  <si>
    <t>TOTALI I AKTIVEVE</t>
  </si>
  <si>
    <t>B</t>
  </si>
  <si>
    <t>PASIVET DHE KAPITALI</t>
  </si>
  <si>
    <t>PASIVET AFATSHKURTRA</t>
  </si>
  <si>
    <t>DERIVATIVET</t>
  </si>
  <si>
    <t>HUAMARRJET</t>
  </si>
  <si>
    <t>Huate dhe obligacionet afatshkurtra</t>
  </si>
  <si>
    <t>Kthimet/Ripagesat e huave afatgjata</t>
  </si>
  <si>
    <t>Bono te konvertueshme</t>
  </si>
  <si>
    <t>HUATE DHE PARAPAGIMET</t>
  </si>
  <si>
    <t>Te pagueshme ndaj furnitoreve                             (7)</t>
  </si>
  <si>
    <t xml:space="preserve">Hua te tjera                                                     </t>
  </si>
  <si>
    <t xml:space="preserve">Parapagimet e arketuara                                   </t>
  </si>
  <si>
    <t>GRANDET DHE TE ARDHURAVE E SHTYRA</t>
  </si>
  <si>
    <t>PROVIZIONET AFATSHKURTRA</t>
  </si>
  <si>
    <t>PASIVE TOTALE AFATSHKURTRA</t>
  </si>
  <si>
    <t>PASIVET AFATGJATA</t>
  </si>
  <si>
    <t>HUATE AFATGJATA</t>
  </si>
  <si>
    <t>Bonot e konvertueshme</t>
  </si>
  <si>
    <t>PROVIZIONET AFATGJATA</t>
  </si>
  <si>
    <t>GRANDET DHE TE ARDHURA TE SHTYRA</t>
  </si>
  <si>
    <t>PASIVE TOTALE AFATGJATA</t>
  </si>
  <si>
    <t>TOTALI I PASIVEVE</t>
  </si>
  <si>
    <t>III</t>
  </si>
  <si>
    <t>KAPITALI</t>
  </si>
  <si>
    <t>AKSIONET E PAKICES</t>
  </si>
  <si>
    <t>KAPITALI I AKSIONEREVE TE SHOQERISE MEME</t>
  </si>
  <si>
    <t>KAPITALI ASKIONAR</t>
  </si>
  <si>
    <t>PRIMI I AKSIONIT</t>
  </si>
  <si>
    <t>NJESITE OSE AKSIONET E THESARIT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</si>
  <si>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</si>
  <si>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</si>
  <si>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</si>
  <si>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</si>
  <si>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</si>
  <si>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</t>
  </si>
  <si>
    <t>TOTALI I PASIVEVE DHE KAPITALIT</t>
  </si>
  <si>
    <t>PASQYRA E TE ARDHURAVE DHE SHPENZIMEVE</t>
  </si>
  <si>
    <t>Llogarite korresponduese</t>
  </si>
  <si>
    <t>Viti Ushtrimor</t>
  </si>
  <si>
    <t>Viti Paraardhes</t>
  </si>
  <si>
    <t>Shitjet neto</t>
  </si>
  <si>
    <t>701 + 705</t>
  </si>
  <si>
    <t>Te ardhura te tjera nga veprimtarite e shfrytezimit</t>
  </si>
  <si>
    <t>708/1+73+75+77;</t>
  </si>
  <si>
    <t>Ndryshimet ne inventarin e PG dhe PP</t>
  </si>
  <si>
    <t>71;</t>
  </si>
  <si>
    <t>Puna e kryer nga njesia ekonomike raportuese per qellimet e veta dhe e kapitalizuar</t>
  </si>
  <si>
    <t>722;</t>
  </si>
  <si>
    <t>mallra, lendet e para dhe sherbimet</t>
  </si>
  <si>
    <t>601+605;</t>
  </si>
  <si>
    <t>Shpenzime te tjera nga veprimtarite e shfrytezimit</t>
  </si>
  <si>
    <t>79-606-613-615-616-622-624-628-634-638-657-658-686;</t>
  </si>
  <si>
    <t>Kosto e punes</t>
  </si>
  <si>
    <t>Pagat</t>
  </si>
  <si>
    <t>641;</t>
  </si>
  <si>
    <t>Shpenzimet e sigurimeve shoqerore</t>
  </si>
  <si>
    <t>644;</t>
  </si>
  <si>
    <t>Shpenzimet per pensionet</t>
  </si>
  <si>
    <t>645;</t>
  </si>
  <si>
    <t>Renia ne vlere (zhvleresimi) dhe amortizimi</t>
  </si>
  <si>
    <t>681/1+687;</t>
  </si>
  <si>
    <t>TOTALI I SHPENZIMEVE              (SHUMA 5-8)</t>
  </si>
  <si>
    <t>FITIMI (HUMBJA) NGA VEPRIMTARIA KRYESORE</t>
  </si>
  <si>
    <t>Te ardhurat dhe shpenzimet financiare nga njesite e kontrolluara</t>
  </si>
  <si>
    <t>Te ardhurat dhe shpenzimet financiare nga pjesemarrjet</t>
  </si>
  <si>
    <t>Te ardhurat dhe shpenzimet financiare</t>
  </si>
  <si>
    <t>Te ardhurat dhe shpenzimet financiare nga investime te tjera financiare afatgjata</t>
  </si>
  <si>
    <t>Te ardhurat dhe shpenzimet nga interesi</t>
  </si>
  <si>
    <t>767-667;</t>
  </si>
  <si>
    <t>Fitimiet (humbjet) nga kursi I kembimit</t>
  </si>
  <si>
    <t>669;</t>
  </si>
  <si>
    <t>Te ardhura dhe shpenzime te tjera financiare</t>
  </si>
  <si>
    <t>764-668-665;</t>
  </si>
  <si>
    <t>Totali i te ardhurave dhe shpenzimeve financiare</t>
  </si>
  <si>
    <t>FITIMI (HUMBJA) PARA TATIMIT</t>
  </si>
  <si>
    <t>Shpenzimet e tatimit mbi fitimin 10%</t>
  </si>
  <si>
    <t>69;</t>
  </si>
  <si>
    <t>FITIMI (HUMBJA) NETO E VITIT FINANCIAR</t>
  </si>
  <si>
    <t>Pjesa e fitimit neto per aksionaret e shoqerise meme</t>
  </si>
  <si>
    <t>PASQYRA E FLUKSIT TE PARASE</t>
  </si>
  <si>
    <t>Blerja e aktiveve afatgjata materiale</t>
  </si>
  <si>
    <t>Kapitali aksionar</t>
  </si>
  <si>
    <t>Primi I aksionit</t>
  </si>
  <si>
    <t>Aksione te thesarit</t>
  </si>
  <si>
    <t>Rezerva ligjore statutore</t>
  </si>
  <si>
    <t>Fitimi I pa shperndare</t>
  </si>
  <si>
    <t>TOTALI</t>
  </si>
  <si>
    <t>Efekti I ndryshimeve ne politikat kontabel</t>
  </si>
  <si>
    <t>Pozicioni I rregulluar</t>
  </si>
  <si>
    <t>Fitimi neto per periudhen kontabel</t>
  </si>
  <si>
    <t>Dividentet e paguar</t>
  </si>
  <si>
    <t>Rritja e rezerves se kapitalit</t>
  </si>
  <si>
    <t>Emetimi I aksioneve</t>
  </si>
  <si>
    <t>Aksionet e thesarit te riblera</t>
  </si>
  <si>
    <t xml:space="preserve"> S</t>
  </si>
  <si>
    <t>( 2 )</t>
  </si>
  <si>
    <t>Kliente</t>
  </si>
  <si>
    <t>( 3 )</t>
  </si>
  <si>
    <t>( 4 )</t>
  </si>
  <si>
    <t>( 5 )</t>
  </si>
  <si>
    <t>Instalime,makineri,paisje</t>
  </si>
  <si>
    <t>( 6 )</t>
  </si>
  <si>
    <t>Mjete Transporti</t>
  </si>
  <si>
    <t>( 7 )</t>
  </si>
  <si>
    <t>Furnitore</t>
  </si>
  <si>
    <t>( 8 )</t>
  </si>
  <si>
    <t>Sigurime shoqerore &amp; shendetsore</t>
  </si>
  <si>
    <t>Tatim mbi te Ardhurat</t>
  </si>
  <si>
    <t>TVSH</t>
  </si>
  <si>
    <t>Ortake</t>
  </si>
  <si>
    <t>Leke</t>
  </si>
  <si>
    <t>( 1 )</t>
  </si>
  <si>
    <t>Arka</t>
  </si>
  <si>
    <t>Banka</t>
  </si>
  <si>
    <t>Makineri dhe paisje                                              (4)</t>
  </si>
  <si>
    <t>Aktive te tjera afatgjata materiale                           (5-6)</t>
  </si>
  <si>
    <t xml:space="preserve">Tatim Fitimi </t>
  </si>
  <si>
    <t>Tatim ne Burim</t>
  </si>
  <si>
    <t xml:space="preserve">Hua, bono dhe detyrime nga qeraja financiare      </t>
  </si>
  <si>
    <t>Pasqyra e fluksit te parave-Metoda Indirekte</t>
  </si>
  <si>
    <t>(shumat ne leke)</t>
  </si>
  <si>
    <t>Periudha 
Raportuese</t>
  </si>
  <si>
    <t>Periudha 
Paraardhese</t>
  </si>
  <si>
    <t>Fluksi monetar nga veprimtaritë e shfrytëzimit</t>
  </si>
  <si>
    <t>Fitimi para tatimit</t>
  </si>
  <si>
    <t>Rregullime për:</t>
  </si>
  <si>
    <t xml:space="preserve">   Amortizimin</t>
  </si>
  <si>
    <t xml:space="preserve">   Humbje nga këmbimet valutore</t>
  </si>
  <si>
    <t xml:space="preserve">   Të ardhura nga investimet,interesa</t>
  </si>
  <si>
    <t xml:space="preserve">   Shpenzime për interesa</t>
  </si>
  <si>
    <t xml:space="preserve">Rritje/rënie në tepricën e kërkesave të arkëtueshme nga
aktiviteti, si dhe kërkesave të arkëtueshme të tjera
</t>
  </si>
  <si>
    <t>Rritje/rënie në tepricën inventarit</t>
  </si>
  <si>
    <t>Rritje/rënie në tepricën e detyrimeve, për t’u paguar nga aktiviteti</t>
  </si>
  <si>
    <t>Fluksi I parave  të përfituara nga aktivitetet</t>
  </si>
  <si>
    <t>Interesi i paguar</t>
  </si>
  <si>
    <t>Tatim mbi fitimin i paguar</t>
  </si>
  <si>
    <t>Fluksi    parave    nga    veprimtaritë    investuese</t>
  </si>
  <si>
    <t>Blerja e shoqërisë së kontrolluar X minus paratë e arkëtuara</t>
  </si>
  <si>
    <t>Të ardhura nga shitja e pajisjeve</t>
  </si>
  <si>
    <t>Interesi i arkëtuar</t>
  </si>
  <si>
    <t>Dividendët e arkëtuar</t>
  </si>
  <si>
    <t>Paraja    neto    e    përdorur    në    aktivitetet    investuese</t>
  </si>
  <si>
    <t>Fluksi monetar nga veprimtaritë financiare</t>
  </si>
  <si>
    <t>Të ardhura nga emetimi i kapitalit aksioner</t>
  </si>
  <si>
    <t>Të ardhura nga huamarrje afatgjata</t>
  </si>
  <si>
    <t>Pagesat e detyrimeve të qirasë financiare</t>
  </si>
  <si>
    <t>Dividendët e paguar</t>
  </si>
  <si>
    <t>MM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</si>
  <si>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</si>
  <si>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</si>
  <si>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</si>
  <si>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 xml:space="preserve">Llogari/Kerkesa te tjera te arketueshme             (2)     </t>
  </si>
  <si>
    <t xml:space="preserve">Instrumente te tjera borxhi       (Ortake)             (2)       </t>
  </si>
  <si>
    <t xml:space="preserve">HUAMARRJE TE TJERA AFATGJATA                </t>
  </si>
  <si>
    <t>Paisje  Informatike</t>
  </si>
  <si>
    <t xml:space="preserve">Paisje zyre </t>
  </si>
  <si>
    <t>Parapagime (paga)</t>
  </si>
  <si>
    <t>Detyrime Tatimore                                              (8)</t>
  </si>
  <si>
    <t>Raporte Brisilda</t>
  </si>
  <si>
    <t xml:space="preserve">Pozicioni me 31 Dhjetor 2010 </t>
  </si>
  <si>
    <t>Pozicioni me 31 Dhjetor 2011</t>
  </si>
  <si>
    <t>Pasqyra e ndryshimeve ne Kapital me 31/12/2012</t>
  </si>
  <si>
    <t>Pozicioni me 31 Dhjetor 2012</t>
  </si>
  <si>
    <t>SHENIME MBI PASQYRAT FINANCIARE 31/12/2012</t>
  </si>
  <si>
    <t>Investime te tjera financiare                              (2)</t>
  </si>
  <si>
    <t xml:space="preserve">Te pagueshme ndaj punonjesve                               </t>
  </si>
  <si>
    <t>PARAPAGIMET DHE SHPENZIMET E SHTYRA     (3)</t>
  </si>
  <si>
    <t>(4 )</t>
  </si>
  <si>
    <t>Ndertesa                                                             (4)</t>
  </si>
  <si>
    <t>Shpenzime te llog.(pagese per blerje Laboratori;kest)</t>
  </si>
  <si>
    <t>Parapagimet dhe shpenzimet e shtyra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</si>
</sst>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_-* #,##0.00_-;\-* #,##0.00_-;_-* &quot;-&quot;??_-;_-@_-"/>
    <numFmt numFmtId="174" formatCode="_(* #,##0.0_);_(* \(#,##0.0\);_(* &quot;-&quot;??_);_(@_)"/>
    <numFmt numFmtId="175" formatCode="_(* #,##0_);_(* \(#,##0\);_(* &quot;-&quot;??_);_(@_)"/>
    <numFmt numFmtId="176" formatCode="mmm\-yyyy"/>
    <numFmt numFmtId="177" formatCode="_-* #,##0.0\ _€_-;\-* #,##0.0\ _€_-;_-* &quot;-&quot;??\ _€_-;_-@_-"/>
    <numFmt numFmtId="178" formatCode="_-* #,##0\ _€_-;\-* #,##0\ _€_-;_-* &quot;-&quot;??\ _€_-;_-@_-"/>
    <numFmt numFmtId="179" formatCode="0.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vertAlign val="subscript"/>
      <sz val="11"/>
      <color indexed="10"/>
      <name val="Arial"/>
      <family val="2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2"/>
    </font>
    <font>
      <vertAlign val="subscript"/>
      <sz val="12"/>
      <name val="Arial"/>
      <family val="0"/>
    </font>
    <font>
      <b/>
      <vertAlign val="subscript"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color indexed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vertAlign val="subscript"/>
      <sz val="11"/>
      <name val="Arial"/>
      <family val="2"/>
    </font>
    <font>
      <b/>
      <vertAlign val="subscript"/>
      <sz val="12"/>
      <name val="Arial"/>
      <family val="2"/>
    </font>
    <font>
      <vertAlign val="subscript"/>
      <sz val="11"/>
      <name val="Arial"/>
      <family val="0"/>
    </font>
    <font>
      <b/>
      <i/>
      <vertAlign val="subscript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172" fontId="7" fillId="24" borderId="10" xfId="42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172" fontId="7" fillId="0" borderId="10" xfId="42" applyNumberFormat="1" applyFont="1" applyBorder="1" applyAlignment="1">
      <alignment/>
    </xf>
    <xf numFmtId="0" fontId="3" fillId="23" borderId="10" xfId="0" applyFont="1" applyFill="1" applyBorder="1" applyAlignment="1">
      <alignment/>
    </xf>
    <xf numFmtId="0" fontId="6" fillId="23" borderId="10" xfId="0" applyFont="1" applyFill="1" applyBorder="1" applyAlignment="1">
      <alignment/>
    </xf>
    <xf numFmtId="0" fontId="5" fillId="23" borderId="10" xfId="0" applyFont="1" applyFill="1" applyBorder="1" applyAlignment="1">
      <alignment/>
    </xf>
    <xf numFmtId="172" fontId="1" fillId="23" borderId="10" xfId="42" applyNumberFormat="1" applyFont="1" applyFill="1" applyBorder="1" applyAlignment="1">
      <alignment/>
    </xf>
    <xf numFmtId="172" fontId="7" fillId="23" borderId="10" xfId="42" applyNumberFormat="1" applyFont="1" applyFill="1" applyBorder="1" applyAlignment="1">
      <alignment/>
    </xf>
    <xf numFmtId="172" fontId="1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7" fillId="0" borderId="10" xfId="42" applyNumberFormat="1" applyFont="1" applyBorder="1" applyAlignment="1">
      <alignment horizontal="center" vertical="center" wrapText="1"/>
    </xf>
    <xf numFmtId="0" fontId="3" fillId="20" borderId="10" xfId="0" applyFont="1" applyFill="1" applyBorder="1" applyAlignment="1">
      <alignment/>
    </xf>
    <xf numFmtId="0" fontId="6" fillId="20" borderId="10" xfId="0" applyFont="1" applyFill="1" applyBorder="1" applyAlignment="1">
      <alignment/>
    </xf>
    <xf numFmtId="0" fontId="9" fillId="20" borderId="10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172" fontId="5" fillId="20" borderId="1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2" fontId="7" fillId="0" borderId="10" xfId="42" applyNumberFormat="1" applyFont="1" applyBorder="1" applyAlignment="1">
      <alignment/>
    </xf>
    <xf numFmtId="0" fontId="10" fillId="23" borderId="10" xfId="0" applyFont="1" applyFill="1" applyBorder="1" applyAlignment="1">
      <alignment/>
    </xf>
    <xf numFmtId="0" fontId="9" fillId="23" borderId="10" xfId="0" applyFont="1" applyFill="1" applyBorder="1" applyAlignment="1">
      <alignment/>
    </xf>
    <xf numFmtId="0" fontId="11" fillId="23" borderId="10" xfId="0" applyFont="1" applyFill="1" applyBorder="1" applyAlignment="1">
      <alignment/>
    </xf>
    <xf numFmtId="172" fontId="5" fillId="20" borderId="10" xfId="42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0" fontId="7" fillId="2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" fillId="23" borderId="10" xfId="0" applyFont="1" applyFill="1" applyBorder="1" applyAlignment="1">
      <alignment/>
    </xf>
    <xf numFmtId="0" fontId="11" fillId="20" borderId="10" xfId="0" applyFont="1" applyFill="1" applyBorder="1" applyAlignment="1">
      <alignment/>
    </xf>
    <xf numFmtId="172" fontId="1" fillId="20" borderId="10" xfId="42" applyNumberFormat="1" applyFont="1" applyFill="1" applyBorder="1" applyAlignment="1">
      <alignment/>
    </xf>
    <xf numFmtId="172" fontId="13" fillId="0" borderId="10" xfId="42" applyNumberFormat="1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5" fillId="20" borderId="12" xfId="0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9" fillId="0" borderId="11" xfId="0" applyFont="1" applyBorder="1" applyAlignment="1">
      <alignment/>
    </xf>
    <xf numFmtId="172" fontId="1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172" fontId="7" fillId="0" borderId="11" xfId="42" applyNumberFormat="1" applyFont="1" applyBorder="1" applyAlignment="1">
      <alignment/>
    </xf>
    <xf numFmtId="172" fontId="7" fillId="0" borderId="0" xfId="42" applyNumberFormat="1" applyFont="1" applyAlignment="1">
      <alignment/>
    </xf>
    <xf numFmtId="172" fontId="7" fillId="20" borderId="13" xfId="42" applyNumberFormat="1" applyFont="1" applyFill="1" applyBorder="1" applyAlignment="1">
      <alignment/>
    </xf>
    <xf numFmtId="172" fontId="7" fillId="20" borderId="14" xfId="42" applyNumberFormat="1" applyFon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49" fontId="0" fillId="0" borderId="0" xfId="0" applyNumberFormat="1" applyAlignment="1">
      <alignment/>
    </xf>
    <xf numFmtId="0" fontId="2" fillId="23" borderId="0" xfId="0" applyFont="1" applyFill="1" applyAlignment="1">
      <alignment/>
    </xf>
    <xf numFmtId="172" fontId="2" fillId="23" borderId="0" xfId="42" applyNumberFormat="1" applyFont="1" applyFill="1" applyAlignment="1">
      <alignment/>
    </xf>
    <xf numFmtId="0" fontId="2" fillId="24" borderId="0" xfId="0" applyFont="1" applyFill="1" applyAlignment="1">
      <alignment/>
    </xf>
    <xf numFmtId="172" fontId="2" fillId="24" borderId="0" xfId="42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6" xfId="0" applyFont="1" applyBorder="1" applyAlignment="1">
      <alignment/>
    </xf>
    <xf numFmtId="0" fontId="18" fillId="0" borderId="17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19" fillId="0" borderId="20" xfId="0" applyFont="1" applyBorder="1" applyAlignment="1">
      <alignment/>
    </xf>
    <xf numFmtId="0" fontId="8" fillId="0" borderId="20" xfId="0" applyFont="1" applyBorder="1" applyAlignment="1">
      <alignment/>
    </xf>
    <xf numFmtId="173" fontId="0" fillId="0" borderId="20" xfId="42" applyNumberFormat="1" applyBorder="1" applyAlignment="1">
      <alignment/>
    </xf>
    <xf numFmtId="0" fontId="19" fillId="0" borderId="21" xfId="0" applyFont="1" applyBorder="1" applyAlignment="1">
      <alignment/>
    </xf>
    <xf numFmtId="0" fontId="8" fillId="0" borderId="21" xfId="0" applyFont="1" applyBorder="1" applyAlignment="1">
      <alignment/>
    </xf>
    <xf numFmtId="173" fontId="0" fillId="0" borderId="21" xfId="42" applyNumberFormat="1" applyBorder="1" applyAlignment="1">
      <alignment/>
    </xf>
    <xf numFmtId="0" fontId="19" fillId="0" borderId="22" xfId="0" applyFont="1" applyBorder="1" applyAlignment="1">
      <alignment/>
    </xf>
    <xf numFmtId="0" fontId="8" fillId="0" borderId="22" xfId="0" applyFont="1" applyBorder="1" applyAlignment="1">
      <alignment vertical="center" wrapText="1"/>
    </xf>
    <xf numFmtId="173" fontId="0" fillId="0" borderId="22" xfId="42" applyNumberFormat="1" applyBorder="1" applyAlignment="1">
      <alignment/>
    </xf>
    <xf numFmtId="0" fontId="8" fillId="0" borderId="11" xfId="0" applyFont="1" applyBorder="1" applyAlignment="1">
      <alignment/>
    </xf>
    <xf numFmtId="173" fontId="0" fillId="0" borderId="11" xfId="42" applyNumberFormat="1" applyBorder="1" applyAlignment="1">
      <alignment/>
    </xf>
    <xf numFmtId="0" fontId="8" fillId="0" borderId="11" xfId="0" applyFont="1" applyBorder="1" applyAlignment="1">
      <alignment/>
    </xf>
    <xf numFmtId="0" fontId="20" fillId="0" borderId="11" xfId="0" applyFont="1" applyBorder="1" applyAlignment="1">
      <alignment/>
    </xf>
    <xf numFmtId="173" fontId="2" fillId="0" borderId="11" xfId="42" applyNumberFormat="1" applyFont="1" applyBorder="1" applyAlignment="1">
      <alignment/>
    </xf>
    <xf numFmtId="0" fontId="8" fillId="0" borderId="22" xfId="0" applyFont="1" applyBorder="1" applyAlignment="1">
      <alignment/>
    </xf>
    <xf numFmtId="0" fontId="18" fillId="0" borderId="22" xfId="0" applyFont="1" applyBorder="1" applyAlignment="1">
      <alignment/>
    </xf>
    <xf numFmtId="173" fontId="2" fillId="0" borderId="23" xfId="42" applyNumberFormat="1" applyFont="1" applyBorder="1" applyAlignment="1">
      <alignment/>
    </xf>
    <xf numFmtId="0" fontId="19" fillId="0" borderId="0" xfId="0" applyFont="1" applyAlignment="1">
      <alignment/>
    </xf>
    <xf numFmtId="171" fontId="0" fillId="0" borderId="0" xfId="0" applyNumberFormat="1" applyAlignment="1">
      <alignment/>
    </xf>
    <xf numFmtId="0" fontId="19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18" fillId="24" borderId="11" xfId="0" applyFont="1" applyFill="1" applyBorder="1" applyAlignment="1">
      <alignment vertical="center"/>
    </xf>
    <xf numFmtId="0" fontId="1" fillId="24" borderId="11" xfId="0" applyFont="1" applyFill="1" applyBorder="1" applyAlignment="1">
      <alignment vertical="center"/>
    </xf>
    <xf numFmtId="173" fontId="2" fillId="24" borderId="11" xfId="42" applyNumberFormat="1" applyFont="1" applyFill="1" applyBorder="1" applyAlignment="1">
      <alignment vertical="center"/>
    </xf>
    <xf numFmtId="173" fontId="2" fillId="0" borderId="24" xfId="42" applyNumberFormat="1" applyFont="1" applyBorder="1" applyAlignment="1">
      <alignment/>
    </xf>
    <xf numFmtId="0" fontId="0" fillId="24" borderId="19" xfId="0" applyFill="1" applyBorder="1" applyAlignment="1">
      <alignment/>
    </xf>
    <xf numFmtId="173" fontId="2" fillId="24" borderId="11" xfId="42" applyNumberFormat="1" applyFont="1" applyFill="1" applyBorder="1" applyAlignment="1">
      <alignment/>
    </xf>
    <xf numFmtId="0" fontId="18" fillId="24" borderId="11" xfId="0" applyFont="1" applyFill="1" applyBorder="1" applyAlignment="1">
      <alignment/>
    </xf>
    <xf numFmtId="173" fontId="0" fillId="0" borderId="14" xfId="0" applyNumberFormat="1" applyBorder="1" applyAlignment="1">
      <alignment/>
    </xf>
    <xf numFmtId="173" fontId="2" fillId="24" borderId="14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15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178" fontId="0" fillId="0" borderId="0" xfId="0" applyNumberFormat="1" applyAlignment="1">
      <alignment horizontal="right"/>
    </xf>
    <xf numFmtId="175" fontId="0" fillId="0" borderId="0" xfId="42" applyNumberFormat="1" applyAlignment="1">
      <alignment/>
    </xf>
    <xf numFmtId="0" fontId="5" fillId="24" borderId="25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23" borderId="25" xfId="0" applyFont="1" applyFill="1" applyBorder="1" applyAlignment="1">
      <alignment/>
    </xf>
    <xf numFmtId="172" fontId="7" fillId="24" borderId="26" xfId="42" applyNumberFormat="1" applyFont="1" applyFill="1" applyBorder="1" applyAlignment="1">
      <alignment/>
    </xf>
    <xf numFmtId="172" fontId="7" fillId="0" borderId="26" xfId="42" applyNumberFormat="1" applyFont="1" applyBorder="1" applyAlignment="1">
      <alignment/>
    </xf>
    <xf numFmtId="172" fontId="1" fillId="23" borderId="26" xfId="42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175" fontId="7" fillId="0" borderId="10" xfId="42" applyNumberFormat="1" applyFont="1" applyBorder="1" applyAlignment="1">
      <alignment vertical="top" wrapText="1"/>
    </xf>
    <xf numFmtId="175" fontId="7" fillId="24" borderId="10" xfId="42" applyNumberFormat="1" applyFont="1" applyFill="1" applyBorder="1" applyAlignment="1">
      <alignment vertical="top" wrapText="1"/>
    </xf>
    <xf numFmtId="175" fontId="0" fillId="0" borderId="0" xfId="42" applyNumberFormat="1" applyFont="1" applyBorder="1" applyAlignment="1">
      <alignment vertical="top" wrapText="1"/>
    </xf>
    <xf numFmtId="175" fontId="0" fillId="24" borderId="0" xfId="42" applyNumberFormat="1" applyFont="1" applyFill="1" applyBorder="1" applyAlignment="1">
      <alignment vertical="top" wrapText="1"/>
    </xf>
    <xf numFmtId="172" fontId="0" fillId="0" borderId="0" xfId="42" applyNumberFormat="1" applyFont="1" applyBorder="1" applyAlignment="1">
      <alignment/>
    </xf>
    <xf numFmtId="175" fontId="41" fillId="0" borderId="28" xfId="42" applyNumberFormat="1" applyFont="1" applyBorder="1" applyAlignment="1">
      <alignment wrapText="1"/>
    </xf>
    <xf numFmtId="172" fontId="2" fillId="23" borderId="0" xfId="42" applyNumberFormat="1" applyFont="1" applyFill="1" applyBorder="1" applyAlignment="1">
      <alignment/>
    </xf>
    <xf numFmtId="175" fontId="41" fillId="0" borderId="0" xfId="42" applyNumberFormat="1" applyFont="1" applyBorder="1" applyAlignment="1">
      <alignment wrapText="1"/>
    </xf>
    <xf numFmtId="175" fontId="0" fillId="24" borderId="0" xfId="42" applyNumberFormat="1" applyFont="1" applyFill="1" applyBorder="1" applyAlignment="1">
      <alignment wrapText="1"/>
    </xf>
    <xf numFmtId="0" fontId="0" fillId="0" borderId="29" xfId="0" applyBorder="1" applyAlignment="1">
      <alignment/>
    </xf>
    <xf numFmtId="175" fontId="2" fillId="23" borderId="0" xfId="42" applyNumberFormat="1" applyFont="1" applyFill="1" applyAlignment="1">
      <alignment/>
    </xf>
    <xf numFmtId="175" fontId="1" fillId="23" borderId="10" xfId="42" applyNumberFormat="1" applyFont="1" applyFill="1" applyBorder="1" applyAlignment="1">
      <alignment/>
    </xf>
    <xf numFmtId="172" fontId="7" fillId="0" borderId="26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27" xfId="42" applyNumberFormat="1" applyFont="1" applyBorder="1" applyAlignment="1">
      <alignment/>
    </xf>
    <xf numFmtId="172" fontId="1" fillId="0" borderId="30" xfId="42" applyNumberFormat="1" applyFont="1" applyBorder="1" applyAlignment="1">
      <alignment/>
    </xf>
    <xf numFmtId="175" fontId="42" fillId="0" borderId="10" xfId="42" applyNumberFormat="1" applyFont="1" applyBorder="1" applyAlignment="1">
      <alignment vertical="top" wrapText="1"/>
    </xf>
    <xf numFmtId="172" fontId="7" fillId="0" borderId="27" xfId="42" applyNumberFormat="1" applyFont="1" applyBorder="1" applyAlignment="1">
      <alignment/>
    </xf>
    <xf numFmtId="172" fontId="7" fillId="0" borderId="30" xfId="42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2" fontId="2" fillId="0" borderId="0" xfId="42" applyNumberFormat="1" applyFont="1" applyAlignment="1">
      <alignment/>
    </xf>
    <xf numFmtId="0" fontId="8" fillId="0" borderId="14" xfId="0" applyFont="1" applyBorder="1" applyAlignment="1">
      <alignment/>
    </xf>
    <xf numFmtId="0" fontId="0" fillId="0" borderId="31" xfId="0" applyBorder="1" applyAlignment="1">
      <alignment/>
    </xf>
    <xf numFmtId="173" fontId="0" fillId="0" borderId="14" xfId="42" applyNumberFormat="1" applyBorder="1" applyAlignment="1">
      <alignment/>
    </xf>
    <xf numFmtId="0" fontId="18" fillId="24" borderId="12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">
      <selection activeCell="I77" sqref="I77"/>
    </sheetView>
  </sheetViews>
  <sheetFormatPr defaultColWidth="9.140625" defaultRowHeight="12.75"/>
  <cols>
    <col min="1" max="1" width="5.7109375" style="0" customWidth="1"/>
    <col min="2" max="2" width="3.140625" style="0" customWidth="1"/>
    <col min="3" max="3" width="48.28125" style="0" customWidth="1"/>
    <col min="4" max="4" width="1.421875" style="0" customWidth="1"/>
    <col min="5" max="6" width="17.140625" style="0" customWidth="1"/>
    <col min="7" max="7" width="2.140625" style="0" customWidth="1"/>
    <col min="9" max="9" width="10.28125" style="0" bestFit="1" customWidth="1"/>
  </cols>
  <sheetData>
    <row r="1" spans="1:7" ht="15.75">
      <c r="A1" s="1" t="s">
        <v>0</v>
      </c>
      <c r="B1" s="2"/>
      <c r="C1" s="3"/>
      <c r="D1" s="3"/>
      <c r="E1" s="3"/>
      <c r="F1" s="3"/>
      <c r="G1" s="3"/>
    </row>
    <row r="2" spans="1:7" ht="15.75" customHeight="1">
      <c r="A2" s="4" t="s">
        <v>1</v>
      </c>
      <c r="B2" s="5"/>
      <c r="C2" s="6" t="s">
        <v>2</v>
      </c>
      <c r="D2" s="5"/>
      <c r="E2" s="7">
        <v>41274</v>
      </c>
      <c r="F2" s="7">
        <v>40908</v>
      </c>
      <c r="G2" s="5"/>
    </row>
    <row r="3" spans="1:7" ht="15.75" customHeight="1">
      <c r="A3" s="8"/>
      <c r="B3" s="6" t="s">
        <v>3</v>
      </c>
      <c r="C3" s="6" t="s">
        <v>4</v>
      </c>
      <c r="D3" s="5"/>
      <c r="E3" s="5"/>
      <c r="F3" s="5"/>
      <c r="G3" s="5"/>
    </row>
    <row r="4" spans="1:7" ht="15.75" customHeight="1">
      <c r="A4" s="8"/>
      <c r="B4" s="6"/>
      <c r="C4" s="5"/>
      <c r="D4" s="5"/>
      <c r="E4" s="131"/>
      <c r="F4" s="5"/>
      <c r="G4" s="5"/>
    </row>
    <row r="5" spans="1:7" ht="15.75" customHeight="1">
      <c r="A5" s="9">
        <v>1100</v>
      </c>
      <c r="B5" s="10">
        <v>1</v>
      </c>
      <c r="C5" s="10" t="s">
        <v>5</v>
      </c>
      <c r="D5" s="125"/>
      <c r="E5" s="132">
        <f>2165397.32+3856226.78+625867</f>
        <v>6647491.1</v>
      </c>
      <c r="F5" s="128">
        <f>1848878.93+4507789.45+671828.45</f>
        <v>7028496.83</v>
      </c>
      <c r="G5" s="11"/>
    </row>
    <row r="6" spans="1:7" ht="15.75" customHeight="1">
      <c r="A6" s="8">
        <v>1200</v>
      </c>
      <c r="B6" s="6">
        <v>2</v>
      </c>
      <c r="C6" s="12" t="s">
        <v>6</v>
      </c>
      <c r="D6" s="126"/>
      <c r="E6" s="13"/>
      <c r="F6" s="129"/>
      <c r="G6" s="13"/>
    </row>
    <row r="7" spans="1:7" ht="15.75" customHeight="1">
      <c r="A7" s="8"/>
      <c r="B7" s="6" t="s">
        <v>7</v>
      </c>
      <c r="C7" s="6" t="s">
        <v>8</v>
      </c>
      <c r="D7" s="126"/>
      <c r="E7" s="13"/>
      <c r="F7" s="129"/>
      <c r="G7" s="13"/>
    </row>
    <row r="8" spans="1:7" ht="15.75" customHeight="1">
      <c r="A8" s="8"/>
      <c r="B8" s="6" t="s">
        <v>9</v>
      </c>
      <c r="C8" s="6" t="s">
        <v>10</v>
      </c>
      <c r="D8" s="126"/>
      <c r="E8" s="13"/>
      <c r="F8" s="129"/>
      <c r="G8" s="13"/>
    </row>
    <row r="9" spans="1:7" ht="15.75" customHeight="1">
      <c r="A9" s="14"/>
      <c r="B9" s="15"/>
      <c r="C9" s="15" t="s">
        <v>11</v>
      </c>
      <c r="D9" s="127"/>
      <c r="E9" s="17">
        <f>E5+E6</f>
        <v>6647491.1</v>
      </c>
      <c r="F9" s="130">
        <f>F5+F6</f>
        <v>7028496.83</v>
      </c>
      <c r="G9" s="18"/>
    </row>
    <row r="10" spans="1:7" ht="15.75" customHeight="1">
      <c r="A10" s="8">
        <v>1300</v>
      </c>
      <c r="B10" s="6">
        <v>3</v>
      </c>
      <c r="C10" s="6" t="s">
        <v>12</v>
      </c>
      <c r="D10" s="126"/>
      <c r="E10" s="13"/>
      <c r="F10" s="129"/>
      <c r="G10" s="13"/>
    </row>
    <row r="11" spans="1:7" ht="15.75" customHeight="1">
      <c r="A11" s="8"/>
      <c r="B11" s="6" t="s">
        <v>7</v>
      </c>
      <c r="C11" s="6" t="s">
        <v>13</v>
      </c>
      <c r="D11" s="126"/>
      <c r="E11" s="132">
        <v>11777642</v>
      </c>
      <c r="F11" s="129">
        <v>9191218</v>
      </c>
      <c r="G11" s="13"/>
    </row>
    <row r="12" spans="1:7" ht="15.75" customHeight="1">
      <c r="A12" s="8"/>
      <c r="B12" s="6" t="s">
        <v>9</v>
      </c>
      <c r="C12" s="6" t="s">
        <v>196</v>
      </c>
      <c r="D12" s="126"/>
      <c r="E12" s="132">
        <v>524443</v>
      </c>
      <c r="F12" s="129">
        <v>471929</v>
      </c>
      <c r="G12" s="13"/>
    </row>
    <row r="13" spans="1:7" ht="15.75" customHeight="1">
      <c r="A13" s="8"/>
      <c r="B13" s="6" t="s">
        <v>14</v>
      </c>
      <c r="C13" s="6" t="s">
        <v>197</v>
      </c>
      <c r="D13" s="126"/>
      <c r="E13" s="133">
        <v>29467588</v>
      </c>
      <c r="F13" s="129">
        <v>27969925</v>
      </c>
      <c r="G13" s="13"/>
    </row>
    <row r="14" spans="1:7" ht="15.75" customHeight="1">
      <c r="A14" s="8"/>
      <c r="B14" s="6" t="s">
        <v>15</v>
      </c>
      <c r="C14" s="6" t="s">
        <v>209</v>
      </c>
      <c r="D14" s="126"/>
      <c r="E14" s="13">
        <v>467579</v>
      </c>
      <c r="F14" s="129"/>
      <c r="G14" s="13"/>
    </row>
    <row r="15" spans="1:9" ht="15.75" customHeight="1">
      <c r="A15" s="14"/>
      <c r="B15" s="15"/>
      <c r="C15" s="15" t="s">
        <v>11</v>
      </c>
      <c r="D15" s="16"/>
      <c r="E15" s="17">
        <f>SUM(E11:E14)</f>
        <v>42237252</v>
      </c>
      <c r="F15" s="17">
        <f>SUM(F11:F14)</f>
        <v>37633072</v>
      </c>
      <c r="G15" s="18"/>
      <c r="I15" s="118"/>
    </row>
    <row r="16" spans="1:7" ht="15.75" customHeight="1">
      <c r="A16" s="8">
        <v>1400</v>
      </c>
      <c r="B16" s="6">
        <v>4</v>
      </c>
      <c r="C16" s="6" t="s">
        <v>16</v>
      </c>
      <c r="D16" s="5"/>
      <c r="E16" s="13"/>
      <c r="F16" s="13"/>
      <c r="G16" s="13"/>
    </row>
    <row r="17" spans="1:7" ht="15.75" customHeight="1">
      <c r="A17" s="8"/>
      <c r="B17" s="6" t="s">
        <v>7</v>
      </c>
      <c r="C17" s="6" t="s">
        <v>17</v>
      </c>
      <c r="D17" s="5"/>
      <c r="E17" s="13"/>
      <c r="F17" s="13"/>
      <c r="G17" s="13"/>
    </row>
    <row r="18" spans="1:7" ht="15.75" customHeight="1">
      <c r="A18" s="8"/>
      <c r="B18" s="6" t="s">
        <v>9</v>
      </c>
      <c r="C18" s="6" t="s">
        <v>18</v>
      </c>
      <c r="D18" s="5"/>
      <c r="E18" s="13"/>
      <c r="F18" s="13"/>
      <c r="G18" s="13"/>
    </row>
    <row r="19" spans="1:7" ht="15.75" customHeight="1">
      <c r="A19" s="8"/>
      <c r="B19" s="6" t="s">
        <v>14</v>
      </c>
      <c r="C19" s="6" t="s">
        <v>19</v>
      </c>
      <c r="D19" s="5"/>
      <c r="E19" s="13"/>
      <c r="F19" s="13"/>
      <c r="G19" s="13"/>
    </row>
    <row r="20" spans="1:7" ht="15.75" customHeight="1">
      <c r="A20" s="8"/>
      <c r="B20" s="6" t="s">
        <v>20</v>
      </c>
      <c r="C20" s="6" t="s">
        <v>21</v>
      </c>
      <c r="D20" s="5"/>
      <c r="E20" s="13"/>
      <c r="F20" s="13"/>
      <c r="G20" s="13"/>
    </row>
    <row r="21" spans="1:7" ht="15.75" customHeight="1">
      <c r="A21" s="8"/>
      <c r="B21" s="6" t="s">
        <v>15</v>
      </c>
      <c r="C21" s="6" t="s">
        <v>22</v>
      </c>
      <c r="D21" s="5"/>
      <c r="E21" s="13"/>
      <c r="F21" s="13"/>
      <c r="G21" s="13"/>
    </row>
    <row r="22" spans="1:7" ht="15.75" customHeight="1">
      <c r="A22" s="14"/>
      <c r="B22" s="15"/>
      <c r="C22" s="15" t="s">
        <v>11</v>
      </c>
      <c r="D22" s="16"/>
      <c r="E22" s="17">
        <f>SUM(E17:E21)</f>
        <v>0</v>
      </c>
      <c r="F22" s="17">
        <f>SUM(F17:F21)</f>
        <v>0</v>
      </c>
      <c r="G22" s="18"/>
    </row>
    <row r="23" spans="1:7" ht="15.75" customHeight="1">
      <c r="A23" s="8">
        <v>1500</v>
      </c>
      <c r="B23" s="6">
        <v>5</v>
      </c>
      <c r="C23" s="6" t="s">
        <v>23</v>
      </c>
      <c r="D23" s="5"/>
      <c r="E23" s="13"/>
      <c r="F23" s="13"/>
      <c r="G23" s="13"/>
    </row>
    <row r="24" spans="1:7" ht="15.75" customHeight="1">
      <c r="A24" s="8">
        <v>1600</v>
      </c>
      <c r="B24" s="6">
        <v>6</v>
      </c>
      <c r="C24" s="6" t="s">
        <v>24</v>
      </c>
      <c r="D24" s="5"/>
      <c r="E24" s="13"/>
      <c r="F24" s="13"/>
      <c r="G24" s="13"/>
    </row>
    <row r="25" spans="1:7" ht="15.75" customHeight="1">
      <c r="A25" s="8">
        <v>1700</v>
      </c>
      <c r="B25" s="6">
        <v>7</v>
      </c>
      <c r="C25" s="6" t="s">
        <v>211</v>
      </c>
      <c r="D25" s="5"/>
      <c r="E25" s="13">
        <v>10557920</v>
      </c>
      <c r="F25" s="19"/>
      <c r="G25" s="13"/>
    </row>
    <row r="26" spans="1:7" ht="15.75" customHeight="1">
      <c r="A26" s="8"/>
      <c r="B26" s="6"/>
      <c r="C26" s="6"/>
      <c r="D26" s="5"/>
      <c r="E26" s="13"/>
      <c r="F26" s="13"/>
      <c r="G26" s="13"/>
    </row>
    <row r="27" spans="1:7" ht="15.75" customHeight="1">
      <c r="A27" s="14"/>
      <c r="B27" s="15"/>
      <c r="C27" s="15" t="s">
        <v>25</v>
      </c>
      <c r="D27" s="16"/>
      <c r="E27" s="17">
        <f>E9+E15+E22+E23+E24+E25</f>
        <v>59442663.1</v>
      </c>
      <c r="F27" s="17">
        <f>F9+F15+F22+F23+F24+F25</f>
        <v>44661568.83</v>
      </c>
      <c r="G27" s="17">
        <f>G9+G15+G22+G23+G24+G25</f>
        <v>0</v>
      </c>
    </row>
    <row r="28" spans="1:7" ht="15.75" customHeight="1">
      <c r="A28" s="8"/>
      <c r="B28" s="6"/>
      <c r="C28" s="6"/>
      <c r="D28" s="5"/>
      <c r="E28" s="13"/>
      <c r="F28" s="13"/>
      <c r="G28" s="13"/>
    </row>
    <row r="29" spans="1:7" ht="15.75" customHeight="1">
      <c r="A29" s="8"/>
      <c r="B29" s="6" t="s">
        <v>26</v>
      </c>
      <c r="C29" s="6" t="s">
        <v>27</v>
      </c>
      <c r="D29" s="5"/>
      <c r="E29" s="13"/>
      <c r="F29" s="13"/>
      <c r="G29" s="13"/>
    </row>
    <row r="30" spans="1:7" ht="15.75" customHeight="1">
      <c r="A30" s="8"/>
      <c r="B30" s="6"/>
      <c r="C30" s="6"/>
      <c r="D30" s="5"/>
      <c r="E30" s="13"/>
      <c r="F30" s="13"/>
      <c r="G30" s="13"/>
    </row>
    <row r="31" spans="1:7" ht="15.75" customHeight="1">
      <c r="A31" s="8">
        <v>2100</v>
      </c>
      <c r="B31" s="6">
        <v>1</v>
      </c>
      <c r="C31" s="6" t="s">
        <v>28</v>
      </c>
      <c r="D31" s="5"/>
      <c r="E31" s="13"/>
      <c r="F31" s="13"/>
      <c r="G31" s="13"/>
    </row>
    <row r="32" spans="1:7" ht="15.75" customHeight="1">
      <c r="A32" s="8"/>
      <c r="B32" s="6" t="s">
        <v>7</v>
      </c>
      <c r="C32" s="20" t="s">
        <v>29</v>
      </c>
      <c r="D32" s="21"/>
      <c r="E32" s="22"/>
      <c r="F32" s="22"/>
      <c r="G32" s="22"/>
    </row>
    <row r="33" spans="1:7" ht="15.75" customHeight="1">
      <c r="A33" s="8"/>
      <c r="B33" s="6" t="s">
        <v>9</v>
      </c>
      <c r="C33" s="6" t="s">
        <v>30</v>
      </c>
      <c r="D33" s="5"/>
      <c r="E33" s="13"/>
      <c r="F33" s="13"/>
      <c r="G33" s="13"/>
    </row>
    <row r="34" spans="1:7" ht="15.75" customHeight="1">
      <c r="A34" s="8"/>
      <c r="B34" s="6" t="s">
        <v>14</v>
      </c>
      <c r="C34" s="6" t="s">
        <v>31</v>
      </c>
      <c r="D34" s="5"/>
      <c r="E34" s="13"/>
      <c r="F34" s="13"/>
      <c r="G34" s="13"/>
    </row>
    <row r="35" spans="1:7" ht="15.75" customHeight="1">
      <c r="A35" s="8"/>
      <c r="B35" s="6" t="s">
        <v>20</v>
      </c>
      <c r="C35" s="6" t="s">
        <v>32</v>
      </c>
      <c r="D35" s="5"/>
      <c r="E35" s="13"/>
      <c r="F35" s="13"/>
      <c r="G35" s="13"/>
    </row>
    <row r="36" spans="1:7" ht="15.75" customHeight="1">
      <c r="A36" s="8"/>
      <c r="B36" s="6"/>
      <c r="C36" s="6" t="s">
        <v>11</v>
      </c>
      <c r="D36" s="5"/>
      <c r="E36" s="13"/>
      <c r="F36" s="13"/>
      <c r="G36" s="13"/>
    </row>
    <row r="37" spans="1:7" ht="15.75" customHeight="1">
      <c r="A37" s="8">
        <v>2200</v>
      </c>
      <c r="B37" s="6">
        <v>2</v>
      </c>
      <c r="C37" s="6" t="s">
        <v>33</v>
      </c>
      <c r="D37" s="5"/>
      <c r="E37" s="13"/>
      <c r="F37" s="13"/>
      <c r="G37" s="13"/>
    </row>
    <row r="38" spans="1:7" ht="15.75" customHeight="1">
      <c r="A38" s="8"/>
      <c r="B38" s="6" t="s">
        <v>7</v>
      </c>
      <c r="C38" s="6" t="s">
        <v>34</v>
      </c>
      <c r="D38" s="5"/>
      <c r="E38" s="13"/>
      <c r="F38" s="13"/>
      <c r="G38" s="13"/>
    </row>
    <row r="39" spans="1:7" ht="15.75" customHeight="1">
      <c r="A39" s="8"/>
      <c r="B39" s="6" t="s">
        <v>9</v>
      </c>
      <c r="C39" s="6" t="s">
        <v>213</v>
      </c>
      <c r="D39" s="5"/>
      <c r="E39" s="13">
        <f>9265948</f>
        <v>9265948</v>
      </c>
      <c r="F39" s="13">
        <v>9265948</v>
      </c>
      <c r="G39" s="13"/>
    </row>
    <row r="40" spans="1:7" ht="15.75" customHeight="1">
      <c r="A40" s="8"/>
      <c r="B40" s="6" t="s">
        <v>14</v>
      </c>
      <c r="C40" s="6" t="s">
        <v>159</v>
      </c>
      <c r="D40" s="5"/>
      <c r="E40" s="13">
        <v>7077303</v>
      </c>
      <c r="F40" s="13">
        <v>7468916</v>
      </c>
      <c r="G40" s="13"/>
    </row>
    <row r="41" spans="1:7" ht="15.75" customHeight="1">
      <c r="A41" s="8"/>
      <c r="B41" s="6" t="s">
        <v>20</v>
      </c>
      <c r="C41" s="6" t="s">
        <v>160</v>
      </c>
      <c r="D41" s="5"/>
      <c r="E41" s="13">
        <v>2382056</v>
      </c>
      <c r="F41" s="13">
        <v>1743306</v>
      </c>
      <c r="G41" s="13"/>
    </row>
    <row r="42" spans="1:7" ht="15.75" customHeight="1">
      <c r="A42" s="14"/>
      <c r="B42" s="15"/>
      <c r="C42" s="15" t="s">
        <v>11</v>
      </c>
      <c r="D42" s="16"/>
      <c r="E42" s="17">
        <f>SUM(E38:E41)</f>
        <v>18725307</v>
      </c>
      <c r="F42" s="17">
        <f>SUM(F38:F41)</f>
        <v>18478170</v>
      </c>
      <c r="G42" s="17">
        <f>SUM(G38:G41)</f>
        <v>0</v>
      </c>
    </row>
    <row r="43" spans="1:7" ht="15.75" customHeight="1">
      <c r="A43" s="8">
        <v>2300</v>
      </c>
      <c r="B43" s="6">
        <v>3</v>
      </c>
      <c r="C43" s="6" t="s">
        <v>36</v>
      </c>
      <c r="D43" s="5"/>
      <c r="E43" s="13"/>
      <c r="F43" s="13"/>
      <c r="G43" s="13"/>
    </row>
    <row r="44" spans="1:7" ht="15.75" customHeight="1">
      <c r="A44" s="8">
        <v>2400</v>
      </c>
      <c r="B44" s="6">
        <v>4</v>
      </c>
      <c r="C44" s="6" t="s">
        <v>37</v>
      </c>
      <c r="D44" s="5"/>
      <c r="E44" s="13"/>
      <c r="F44" s="13"/>
      <c r="G44" s="13"/>
    </row>
    <row r="45" spans="1:7" ht="15.75" customHeight="1">
      <c r="A45" s="8"/>
      <c r="B45" s="6" t="s">
        <v>7</v>
      </c>
      <c r="C45" s="6" t="s">
        <v>38</v>
      </c>
      <c r="D45" s="5"/>
      <c r="E45" s="13"/>
      <c r="F45" s="13"/>
      <c r="G45" s="13"/>
    </row>
    <row r="46" spans="1:7" ht="15.75" customHeight="1">
      <c r="A46" s="8"/>
      <c r="B46" s="6" t="s">
        <v>9</v>
      </c>
      <c r="C46" s="6" t="s">
        <v>39</v>
      </c>
      <c r="D46" s="5"/>
      <c r="E46" s="13"/>
      <c r="F46" s="13"/>
      <c r="G46" s="13"/>
    </row>
    <row r="47" spans="1:7" ht="15.75" customHeight="1">
      <c r="A47" s="8"/>
      <c r="B47" s="6" t="s">
        <v>14</v>
      </c>
      <c r="C47" s="6" t="s">
        <v>40</v>
      </c>
      <c r="D47" s="5"/>
      <c r="E47" s="13"/>
      <c r="F47" s="13"/>
      <c r="G47" s="13"/>
    </row>
    <row r="48" spans="1:7" ht="15.75" customHeight="1">
      <c r="A48" s="8"/>
      <c r="B48" s="6"/>
      <c r="C48" s="6" t="s">
        <v>11</v>
      </c>
      <c r="D48" s="5"/>
      <c r="E48" s="13"/>
      <c r="F48" s="13"/>
      <c r="G48" s="13"/>
    </row>
    <row r="49" spans="1:7" ht="15.75" customHeight="1">
      <c r="A49" s="8">
        <v>2500</v>
      </c>
      <c r="B49" s="6">
        <v>5</v>
      </c>
      <c r="C49" s="6" t="s">
        <v>41</v>
      </c>
      <c r="D49" s="5"/>
      <c r="E49" s="13"/>
      <c r="F49" s="13"/>
      <c r="G49" s="13"/>
    </row>
    <row r="50" spans="1:7" ht="15.75" customHeight="1">
      <c r="A50" s="8">
        <v>2600</v>
      </c>
      <c r="B50" s="6">
        <v>6</v>
      </c>
      <c r="C50" s="6" t="s">
        <v>42</v>
      </c>
      <c r="D50" s="5"/>
      <c r="E50" s="13"/>
      <c r="F50" s="13"/>
      <c r="G50" s="13"/>
    </row>
    <row r="51" spans="1:7" ht="15.75" customHeight="1">
      <c r="A51" s="8"/>
      <c r="B51" s="6"/>
      <c r="C51" s="6"/>
      <c r="D51" s="5"/>
      <c r="E51" s="13"/>
      <c r="F51" s="13"/>
      <c r="G51" s="13"/>
    </row>
    <row r="52" spans="1:7" ht="15.75" customHeight="1">
      <c r="A52" s="8"/>
      <c r="B52" s="6"/>
      <c r="C52" s="6" t="s">
        <v>43</v>
      </c>
      <c r="D52" s="5"/>
      <c r="E52" s="19">
        <f>E36+E42+E48</f>
        <v>18725307</v>
      </c>
      <c r="F52" s="19">
        <f>F36+F42+F48</f>
        <v>18478170</v>
      </c>
      <c r="G52" s="19">
        <f>G36+G42+G48</f>
        <v>0</v>
      </c>
    </row>
    <row r="53" spans="1:7" ht="15.75" customHeight="1">
      <c r="A53" s="23"/>
      <c r="B53" s="24"/>
      <c r="C53" s="25" t="s">
        <v>44</v>
      </c>
      <c r="D53" s="26"/>
      <c r="E53" s="27">
        <f>E27+E52</f>
        <v>78167970.1</v>
      </c>
      <c r="F53" s="27">
        <f>F27+F52</f>
        <v>63139738.83</v>
      </c>
      <c r="G53" s="27">
        <f>G27+G52</f>
        <v>0</v>
      </c>
    </row>
    <row r="54" spans="1:7" ht="15.75" customHeight="1">
      <c r="A54" s="3"/>
      <c r="B54" s="28"/>
      <c r="C54" s="28"/>
      <c r="D54" s="29"/>
      <c r="E54" s="29"/>
      <c r="F54" s="29"/>
      <c r="G54" s="29"/>
    </row>
    <row r="55" spans="1:7" ht="15.75" customHeight="1">
      <c r="A55" s="1" t="s">
        <v>0</v>
      </c>
      <c r="B55" s="2"/>
      <c r="C55" s="28"/>
      <c r="D55" s="29"/>
      <c r="E55" s="29"/>
      <c r="F55" s="29"/>
      <c r="G55" s="29"/>
    </row>
    <row r="56" spans="1:7" ht="15.75" customHeight="1">
      <c r="A56" s="8"/>
      <c r="B56" s="6" t="s">
        <v>45</v>
      </c>
      <c r="C56" s="6" t="s">
        <v>46</v>
      </c>
      <c r="D56" s="5"/>
      <c r="E56" s="7">
        <v>41274</v>
      </c>
      <c r="F56" s="7">
        <v>40908</v>
      </c>
      <c r="G56" s="5"/>
    </row>
    <row r="57" spans="1:7" ht="15.75" customHeight="1">
      <c r="A57" s="8"/>
      <c r="B57" s="6"/>
      <c r="C57" s="6"/>
      <c r="D57" s="5"/>
      <c r="E57" s="5"/>
      <c r="F57" s="5"/>
      <c r="G57" s="5"/>
    </row>
    <row r="58" spans="1:7" ht="15.75" customHeight="1">
      <c r="A58" s="8"/>
      <c r="B58" s="6" t="s">
        <v>3</v>
      </c>
      <c r="C58" s="6" t="s">
        <v>47</v>
      </c>
      <c r="D58" s="5"/>
      <c r="E58" s="30"/>
      <c r="F58" s="30"/>
      <c r="G58" s="30"/>
    </row>
    <row r="59" spans="1:7" ht="15.75" customHeight="1">
      <c r="A59" s="8"/>
      <c r="B59" s="6"/>
      <c r="C59" s="6"/>
      <c r="D59" s="5"/>
      <c r="E59" s="30"/>
      <c r="F59" s="30"/>
      <c r="G59" s="30"/>
    </row>
    <row r="60" spans="1:7" ht="15.75" customHeight="1">
      <c r="A60" s="8">
        <v>3100</v>
      </c>
      <c r="B60" s="6">
        <v>1</v>
      </c>
      <c r="C60" s="6" t="s">
        <v>48</v>
      </c>
      <c r="D60" s="5"/>
      <c r="E60" s="30"/>
      <c r="F60" s="30"/>
      <c r="G60" s="30"/>
    </row>
    <row r="61" spans="1:7" ht="15.75" customHeight="1">
      <c r="A61" s="8">
        <v>3200</v>
      </c>
      <c r="B61" s="6">
        <v>2</v>
      </c>
      <c r="C61" s="6" t="s">
        <v>49</v>
      </c>
      <c r="D61" s="5"/>
      <c r="E61" s="30"/>
      <c r="F61" s="30"/>
      <c r="G61" s="30"/>
    </row>
    <row r="62" spans="1:7" ht="15.75" customHeight="1">
      <c r="A62" s="8"/>
      <c r="B62" s="6" t="s">
        <v>7</v>
      </c>
      <c r="C62" s="6" t="s">
        <v>50</v>
      </c>
      <c r="D62" s="5"/>
      <c r="E62" s="30"/>
      <c r="F62" s="30"/>
      <c r="G62" s="30"/>
    </row>
    <row r="63" spans="1:7" ht="15.75" customHeight="1">
      <c r="A63" s="8"/>
      <c r="B63" s="6" t="s">
        <v>9</v>
      </c>
      <c r="C63" s="6" t="s">
        <v>51</v>
      </c>
      <c r="D63" s="5"/>
      <c r="E63" s="30"/>
      <c r="F63" s="30"/>
      <c r="G63" s="30"/>
    </row>
    <row r="64" spans="1:7" ht="15.75" customHeight="1">
      <c r="A64" s="8"/>
      <c r="B64" s="6" t="s">
        <v>14</v>
      </c>
      <c r="C64" s="6" t="s">
        <v>52</v>
      </c>
      <c r="D64" s="5"/>
      <c r="E64" s="30"/>
      <c r="F64" s="30"/>
      <c r="G64" s="30"/>
    </row>
    <row r="65" spans="1:7" ht="15.75" customHeight="1">
      <c r="A65" s="31"/>
      <c r="B65" s="32"/>
      <c r="C65" s="32" t="s">
        <v>11</v>
      </c>
      <c r="D65" s="33"/>
      <c r="E65" s="17"/>
      <c r="F65" s="17"/>
      <c r="G65" s="17"/>
    </row>
    <row r="66" spans="1:7" ht="15.75" customHeight="1">
      <c r="A66" s="8">
        <v>3300</v>
      </c>
      <c r="B66" s="6">
        <v>3</v>
      </c>
      <c r="C66" s="6" t="s">
        <v>53</v>
      </c>
      <c r="D66" s="5"/>
      <c r="E66" s="149"/>
      <c r="F66" s="30"/>
      <c r="G66" s="30"/>
    </row>
    <row r="67" spans="1:7" ht="15.75" customHeight="1">
      <c r="A67" s="8"/>
      <c r="B67" s="6" t="s">
        <v>7</v>
      </c>
      <c r="C67" s="6" t="s">
        <v>54</v>
      </c>
      <c r="D67" s="126"/>
      <c r="E67" s="151">
        <v>11782174</v>
      </c>
      <c r="F67" s="144">
        <v>4473664.31</v>
      </c>
      <c r="G67" s="30"/>
    </row>
    <row r="68" spans="1:7" ht="15.75" customHeight="1">
      <c r="A68" s="8"/>
      <c r="B68" s="6" t="s">
        <v>9</v>
      </c>
      <c r="C68" s="6" t="s">
        <v>210</v>
      </c>
      <c r="D68" s="5"/>
      <c r="E68" s="150"/>
      <c r="F68" s="30">
        <v>61443</v>
      </c>
      <c r="G68" s="30"/>
    </row>
    <row r="69" spans="1:7" ht="15.75" customHeight="1">
      <c r="A69" s="8"/>
      <c r="B69" s="6" t="s">
        <v>14</v>
      </c>
      <c r="C69" s="6" t="s">
        <v>202</v>
      </c>
      <c r="D69" s="5"/>
      <c r="E69" s="46">
        <v>323379</v>
      </c>
      <c r="F69" s="46">
        <v>538989</v>
      </c>
      <c r="G69" s="30"/>
    </row>
    <row r="70" spans="1:7" ht="15.75" customHeight="1">
      <c r="A70" s="8"/>
      <c r="B70" s="6" t="s">
        <v>20</v>
      </c>
      <c r="C70" s="6" t="s">
        <v>55</v>
      </c>
      <c r="D70" s="5"/>
      <c r="E70" s="30"/>
      <c r="F70" s="30"/>
      <c r="G70" s="30"/>
    </row>
    <row r="71" spans="1:7" ht="15.75" customHeight="1">
      <c r="A71" s="8"/>
      <c r="B71" s="6" t="s">
        <v>15</v>
      </c>
      <c r="C71" s="6" t="s">
        <v>56</v>
      </c>
      <c r="D71" s="5"/>
      <c r="E71" s="30"/>
      <c r="F71" s="30"/>
      <c r="G71" s="30"/>
    </row>
    <row r="72" spans="1:9" ht="15.75" customHeight="1">
      <c r="A72" s="31"/>
      <c r="B72" s="32"/>
      <c r="C72" s="32" t="s">
        <v>11</v>
      </c>
      <c r="D72" s="33"/>
      <c r="E72" s="17">
        <f>SUM(E67:E71)</f>
        <v>12105553</v>
      </c>
      <c r="F72" s="17">
        <f>SUM(F67:F71)</f>
        <v>5074096.31</v>
      </c>
      <c r="G72" s="17"/>
      <c r="I72" s="118"/>
    </row>
    <row r="73" spans="1:7" ht="15.75" customHeight="1">
      <c r="A73" s="8">
        <v>3400</v>
      </c>
      <c r="B73" s="6">
        <v>4</v>
      </c>
      <c r="C73" s="6" t="s">
        <v>57</v>
      </c>
      <c r="D73" s="5"/>
      <c r="E73" s="30"/>
      <c r="F73" s="30"/>
      <c r="G73" s="30"/>
    </row>
    <row r="74" spans="1:7" ht="15.75" customHeight="1">
      <c r="A74" s="8">
        <v>3500</v>
      </c>
      <c r="B74" s="6">
        <v>5</v>
      </c>
      <c r="C74" s="6" t="s">
        <v>58</v>
      </c>
      <c r="D74" s="5"/>
      <c r="E74" s="30"/>
      <c r="F74" s="30"/>
      <c r="G74" s="30"/>
    </row>
    <row r="75" spans="1:7" ht="15.75" customHeight="1">
      <c r="A75" s="8"/>
      <c r="B75" s="6"/>
      <c r="C75" s="6"/>
      <c r="D75" s="5"/>
      <c r="E75" s="30"/>
      <c r="F75" s="30"/>
      <c r="G75" s="30"/>
    </row>
    <row r="76" spans="1:7" ht="15.75" customHeight="1">
      <c r="A76" s="31"/>
      <c r="B76" s="32"/>
      <c r="C76" s="32" t="s">
        <v>59</v>
      </c>
      <c r="D76" s="33"/>
      <c r="E76" s="17">
        <f>E65+E60+E72</f>
        <v>12105553</v>
      </c>
      <c r="F76" s="17">
        <f>F65+F60+F72</f>
        <v>5074096.31</v>
      </c>
      <c r="G76" s="17">
        <f>G65+G60+G72</f>
        <v>0</v>
      </c>
    </row>
    <row r="77" spans="1:7" ht="15.75" customHeight="1">
      <c r="A77" s="8"/>
      <c r="B77" s="6"/>
      <c r="C77" s="6"/>
      <c r="D77" s="5"/>
      <c r="E77" s="30"/>
      <c r="F77" s="30"/>
      <c r="G77" s="30"/>
    </row>
    <row r="78" spans="1:7" ht="15.75" customHeight="1">
      <c r="A78" s="8"/>
      <c r="B78" s="6" t="s">
        <v>26</v>
      </c>
      <c r="C78" s="6" t="s">
        <v>60</v>
      </c>
      <c r="D78" s="5"/>
      <c r="E78" s="30"/>
      <c r="F78" s="30"/>
      <c r="G78" s="30"/>
    </row>
    <row r="79" spans="1:7" ht="15.75" customHeight="1">
      <c r="A79" s="8"/>
      <c r="B79" s="6"/>
      <c r="C79" s="6"/>
      <c r="D79" s="5"/>
      <c r="E79" s="30"/>
      <c r="F79" s="30"/>
      <c r="G79" s="30"/>
    </row>
    <row r="80" spans="1:7" ht="15.75" customHeight="1">
      <c r="A80" s="8">
        <v>4100</v>
      </c>
      <c r="B80" s="6">
        <v>1</v>
      </c>
      <c r="C80" s="6" t="s">
        <v>61</v>
      </c>
      <c r="D80" s="5"/>
      <c r="E80" s="30"/>
      <c r="F80" s="30"/>
      <c r="G80" s="30"/>
    </row>
    <row r="81" spans="1:7" ht="15.75" customHeight="1">
      <c r="A81" s="8"/>
      <c r="B81" s="6" t="s">
        <v>7</v>
      </c>
      <c r="C81" s="6" t="s">
        <v>163</v>
      </c>
      <c r="D81" s="5"/>
      <c r="E81" s="30"/>
      <c r="F81" s="30"/>
      <c r="G81" s="30"/>
    </row>
    <row r="82" spans="1:7" ht="15.75" customHeight="1">
      <c r="A82" s="8"/>
      <c r="B82" s="6" t="s">
        <v>9</v>
      </c>
      <c r="C82" s="6" t="s">
        <v>62</v>
      </c>
      <c r="D82" s="5"/>
      <c r="E82" s="30"/>
      <c r="F82" s="30"/>
      <c r="G82" s="30"/>
    </row>
    <row r="83" spans="1:7" ht="15.75" customHeight="1">
      <c r="A83" s="31"/>
      <c r="B83" s="32"/>
      <c r="C83" s="32" t="s">
        <v>11</v>
      </c>
      <c r="D83" s="33"/>
      <c r="E83" s="17"/>
      <c r="F83" s="17"/>
      <c r="G83" s="17"/>
    </row>
    <row r="84" spans="1:7" ht="15.75" customHeight="1">
      <c r="A84" s="8">
        <v>4200</v>
      </c>
      <c r="B84" s="6">
        <v>2</v>
      </c>
      <c r="C84" s="6" t="s">
        <v>198</v>
      </c>
      <c r="D84" s="5"/>
      <c r="E84" s="30"/>
      <c r="F84" s="30"/>
      <c r="G84" s="30"/>
    </row>
    <row r="85" spans="1:7" ht="15.75" customHeight="1">
      <c r="A85" s="8">
        <v>4300</v>
      </c>
      <c r="B85" s="6">
        <v>3</v>
      </c>
      <c r="C85" s="6" t="s">
        <v>63</v>
      </c>
      <c r="D85" s="5"/>
      <c r="E85" s="30"/>
      <c r="F85" s="30"/>
      <c r="G85" s="30"/>
    </row>
    <row r="86" spans="1:7" ht="15.75" customHeight="1">
      <c r="A86" s="8">
        <v>4400</v>
      </c>
      <c r="B86" s="6">
        <v>4</v>
      </c>
      <c r="C86" s="6" t="s">
        <v>64</v>
      </c>
      <c r="D86" s="5"/>
      <c r="E86" s="30"/>
      <c r="F86" s="30"/>
      <c r="G86" s="30"/>
    </row>
    <row r="87" spans="1:7" ht="15.75" customHeight="1">
      <c r="A87" s="8"/>
      <c r="B87" s="6"/>
      <c r="C87" s="6"/>
      <c r="D87" s="5"/>
      <c r="E87" s="30"/>
      <c r="F87" s="30"/>
      <c r="G87" s="30"/>
    </row>
    <row r="88" spans="1:7" ht="15.75" customHeight="1">
      <c r="A88" s="31"/>
      <c r="B88" s="32"/>
      <c r="C88" s="32" t="s">
        <v>65</v>
      </c>
      <c r="D88" s="33"/>
      <c r="E88" s="17">
        <f>E84+E85+E86</f>
        <v>0</v>
      </c>
      <c r="F88" s="17">
        <f>F84+F85+F86</f>
        <v>0</v>
      </c>
      <c r="G88" s="17"/>
    </row>
    <row r="89" spans="1:7" ht="15.75" customHeight="1">
      <c r="A89" s="8"/>
      <c r="B89" s="6"/>
      <c r="C89" s="6"/>
      <c r="D89" s="5"/>
      <c r="E89" s="30"/>
      <c r="F89" s="30"/>
      <c r="G89" s="30"/>
    </row>
    <row r="90" spans="1:7" ht="15.75" customHeight="1">
      <c r="A90" s="31"/>
      <c r="B90" s="32"/>
      <c r="C90" s="32" t="s">
        <v>66</v>
      </c>
      <c r="D90" s="33"/>
      <c r="E90" s="17">
        <f>E76+E88</f>
        <v>12105553</v>
      </c>
      <c r="F90" s="17">
        <f>F76+F88</f>
        <v>5074096.31</v>
      </c>
      <c r="G90" s="17">
        <f>G76+G83+G84+G85+G86</f>
        <v>0</v>
      </c>
    </row>
    <row r="91" spans="1:7" ht="15.75" customHeight="1">
      <c r="A91" s="8"/>
      <c r="B91" s="6"/>
      <c r="C91" s="6"/>
      <c r="D91" s="5"/>
      <c r="E91" s="30"/>
      <c r="F91" s="30"/>
      <c r="G91" s="30"/>
    </row>
    <row r="92" spans="1:7" ht="15.75" customHeight="1">
      <c r="A92" s="8"/>
      <c r="B92" s="6" t="s">
        <v>67</v>
      </c>
      <c r="C92" s="6" t="s">
        <v>68</v>
      </c>
      <c r="D92" s="5"/>
      <c r="E92" s="30"/>
      <c r="F92" s="30"/>
      <c r="G92" s="30"/>
    </row>
    <row r="93" spans="1:7" ht="15.75" customHeight="1">
      <c r="A93" s="8"/>
      <c r="B93" s="6"/>
      <c r="C93" s="6"/>
      <c r="D93" s="5"/>
      <c r="E93" s="30"/>
      <c r="F93" s="30"/>
      <c r="G93" s="30"/>
    </row>
    <row r="94" spans="1:7" ht="15.75" customHeight="1">
      <c r="A94" s="8">
        <v>5100</v>
      </c>
      <c r="B94" s="6">
        <v>1</v>
      </c>
      <c r="C94" s="6" t="s">
        <v>69</v>
      </c>
      <c r="D94" s="5"/>
      <c r="E94" s="30"/>
      <c r="F94" s="30"/>
      <c r="G94" s="30"/>
    </row>
    <row r="95" spans="1:7" ht="15.75" customHeight="1">
      <c r="A95" s="8">
        <v>5200</v>
      </c>
      <c r="B95" s="6">
        <v>2</v>
      </c>
      <c r="C95" s="6" t="s">
        <v>70</v>
      </c>
      <c r="D95" s="5"/>
      <c r="E95" s="30"/>
      <c r="F95" s="30"/>
      <c r="G95" s="30"/>
    </row>
    <row r="96" spans="1:7" ht="15.75" customHeight="1">
      <c r="A96" s="8">
        <v>5300</v>
      </c>
      <c r="B96" s="6">
        <v>3</v>
      </c>
      <c r="C96" s="6" t="s">
        <v>71</v>
      </c>
      <c r="D96" s="5"/>
      <c r="E96" s="30">
        <v>15691353</v>
      </c>
      <c r="F96" s="30">
        <v>15691353</v>
      </c>
      <c r="G96" s="30"/>
    </row>
    <row r="97" spans="1:7" ht="15.75" customHeight="1">
      <c r="A97" s="8">
        <v>5400</v>
      </c>
      <c r="B97" s="6">
        <v>4</v>
      </c>
      <c r="C97" s="6" t="s">
        <v>72</v>
      </c>
      <c r="D97" s="5"/>
      <c r="E97" s="30"/>
      <c r="F97" s="30"/>
      <c r="G97" s="30"/>
    </row>
    <row r="98" spans="1:7" ht="15.75" customHeight="1">
      <c r="A98" s="8">
        <v>5500</v>
      </c>
      <c r="B98" s="6">
        <v>5</v>
      </c>
      <c r="C98" s="6" t="s">
        <v>73</v>
      </c>
      <c r="D98" s="5"/>
      <c r="E98" s="30"/>
      <c r="F98" s="30"/>
      <c r="G98" s="30"/>
    </row>
    <row r="99" spans="1:7" ht="15.75" customHeight="1">
      <c r="A99" s="8">
        <v>5600</v>
      </c>
      <c r="B99" s="6">
        <v>6</v>
      </c>
      <c r="C99" s="6" t="s">
        <v>74</v>
      </c>
      <c r="D99" s="5"/>
      <c r="E99" s="30"/>
      <c r="F99" s="30"/>
      <c r="G99" s="30"/>
    </row>
    <row r="100" spans="1:7" ht="15.75" customHeight="1">
      <c r="A100" s="8">
        <v>5700</v>
      </c>
      <c r="B100" s="6">
        <v>7</v>
      </c>
      <c r="C100" s="6" t="s">
        <v>75</v>
      </c>
      <c r="D100" s="5"/>
      <c r="E100" s="30">
        <v>1272902</v>
      </c>
      <c r="F100" s="30">
        <v>1272902</v>
      </c>
      <c r="G100" s="30"/>
    </row>
    <row r="101" spans="1:7" ht="15.75" customHeight="1">
      <c r="A101" s="8">
        <v>5800</v>
      </c>
      <c r="B101" s="6">
        <v>8</v>
      </c>
      <c r="C101" s="6" t="s">
        <v>76</v>
      </c>
      <c r="D101" s="5"/>
      <c r="E101" s="30"/>
      <c r="F101" s="30"/>
      <c r="G101" s="30"/>
    </row>
    <row r="102" spans="1:7" ht="15.75" customHeight="1">
      <c r="A102" s="8">
        <v>5900</v>
      </c>
      <c r="B102" s="6">
        <v>9</v>
      </c>
      <c r="C102" s="6" t="s">
        <v>77</v>
      </c>
      <c r="D102" s="5"/>
      <c r="E102" s="30">
        <f>27185563+13915825</f>
        <v>41101388</v>
      </c>
      <c r="F102" s="30">
        <f>14034575+13150988</f>
        <v>27185563</v>
      </c>
      <c r="G102" s="30"/>
    </row>
    <row r="103" spans="1:7" ht="15.75" customHeight="1">
      <c r="A103" s="8">
        <v>5999</v>
      </c>
      <c r="B103" s="6">
        <v>10</v>
      </c>
      <c r="C103" s="6" t="s">
        <v>78</v>
      </c>
      <c r="D103" s="5"/>
      <c r="E103" s="30">
        <f>Rezultati12!G30</f>
        <v>7996773.957</v>
      </c>
      <c r="F103" s="30">
        <v>13915825</v>
      </c>
      <c r="G103" s="30"/>
    </row>
    <row r="104" spans="1:7" ht="15.75" customHeight="1">
      <c r="A104" s="8"/>
      <c r="B104" s="6"/>
      <c r="C104" s="6"/>
      <c r="D104" s="5"/>
      <c r="E104" s="30"/>
      <c r="F104" s="30"/>
      <c r="G104" s="30"/>
    </row>
    <row r="105" spans="1:7" ht="15.75" customHeight="1">
      <c r="A105" s="31"/>
      <c r="B105" s="32"/>
      <c r="C105" s="32" t="s">
        <v>79</v>
      </c>
      <c r="D105" s="33"/>
      <c r="E105" s="17">
        <f>SUM(E96:E104)</f>
        <v>66062416.957</v>
      </c>
      <c r="F105" s="17">
        <f>SUM(F96:F104)</f>
        <v>58065643</v>
      </c>
      <c r="G105" s="17"/>
    </row>
    <row r="106" spans="1:7" ht="15.75" customHeight="1">
      <c r="A106" s="26"/>
      <c r="B106" s="24"/>
      <c r="C106" s="25" t="s">
        <v>80</v>
      </c>
      <c r="D106" s="26"/>
      <c r="E106" s="34">
        <f>E90+E105</f>
        <v>78167969.957</v>
      </c>
      <c r="F106" s="34">
        <f>F90+F105</f>
        <v>63139739.31</v>
      </c>
      <c r="G106" s="34">
        <f>G90+G105</f>
        <v>0</v>
      </c>
    </row>
    <row r="108" spans="5:6" ht="12.75">
      <c r="E108" s="118"/>
      <c r="F108" s="118"/>
    </row>
  </sheetData>
  <sheetProtection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B1">
      <selection activeCell="G14" sqref="G14"/>
    </sheetView>
  </sheetViews>
  <sheetFormatPr defaultColWidth="9.140625" defaultRowHeight="12.75"/>
  <cols>
    <col min="1" max="1" width="6.57421875" style="0" customWidth="1"/>
    <col min="2" max="2" width="4.8515625" style="0" customWidth="1"/>
    <col min="3" max="3" width="72.28125" style="0" customWidth="1"/>
    <col min="4" max="4" width="1.28515625" style="0" customWidth="1"/>
    <col min="5" max="5" width="19.57421875" style="0" customWidth="1"/>
    <col min="6" max="6" width="1.57421875" style="0" customWidth="1"/>
    <col min="7" max="7" width="17.00390625" style="0" customWidth="1"/>
    <col min="8" max="8" width="17.140625" style="0" customWidth="1"/>
    <col min="9" max="9" width="1.421875" style="0" customWidth="1"/>
  </cols>
  <sheetData>
    <row r="1" spans="1:8" ht="15.75">
      <c r="A1" s="1" t="s">
        <v>0</v>
      </c>
      <c r="B1" s="2"/>
      <c r="G1" s="35">
        <v>41274</v>
      </c>
      <c r="H1" s="35">
        <v>40908</v>
      </c>
    </row>
    <row r="2" spans="1:9" ht="30" customHeight="1">
      <c r="A2" s="5"/>
      <c r="B2" s="5"/>
      <c r="C2" s="36" t="s">
        <v>81</v>
      </c>
      <c r="D2" s="5"/>
      <c r="E2" s="36" t="s">
        <v>82</v>
      </c>
      <c r="F2" s="5"/>
      <c r="G2" s="36" t="s">
        <v>83</v>
      </c>
      <c r="H2" s="36" t="s">
        <v>84</v>
      </c>
      <c r="I2" s="36"/>
    </row>
    <row r="3" spans="1:9" ht="8.25" customHeight="1">
      <c r="A3" s="5"/>
      <c r="B3" s="5"/>
      <c r="C3" s="5"/>
      <c r="D3" s="5"/>
      <c r="E3" s="5"/>
      <c r="F3" s="5"/>
      <c r="G3" s="5"/>
      <c r="H3" s="5"/>
      <c r="I3" s="5"/>
    </row>
    <row r="4" spans="1:9" ht="21" customHeight="1">
      <c r="A4" s="37">
        <v>6100</v>
      </c>
      <c r="B4" s="32">
        <v>1</v>
      </c>
      <c r="C4" s="32" t="s">
        <v>85</v>
      </c>
      <c r="D4" s="16"/>
      <c r="E4" s="15" t="s">
        <v>86</v>
      </c>
      <c r="F4" s="16"/>
      <c r="G4" s="143">
        <v>23309828</v>
      </c>
      <c r="H4" s="17">
        <v>34762147</v>
      </c>
      <c r="I4" s="17"/>
    </row>
    <row r="5" spans="1:9" ht="21" customHeight="1">
      <c r="A5" s="38">
        <v>6200</v>
      </c>
      <c r="B5" s="39">
        <v>2</v>
      </c>
      <c r="C5" s="39" t="s">
        <v>87</v>
      </c>
      <c r="D5" s="5"/>
      <c r="E5" s="6" t="s">
        <v>88</v>
      </c>
      <c r="F5" s="5"/>
      <c r="G5" s="30"/>
      <c r="H5" s="30"/>
      <c r="I5" s="30"/>
    </row>
    <row r="6" spans="1:9" ht="21" customHeight="1">
      <c r="A6" s="38">
        <v>6300</v>
      </c>
      <c r="B6" s="6">
        <v>3</v>
      </c>
      <c r="C6" s="6" t="s">
        <v>89</v>
      </c>
      <c r="D6" s="5"/>
      <c r="E6" s="6" t="s">
        <v>90</v>
      </c>
      <c r="F6" s="5"/>
      <c r="G6" s="30"/>
      <c r="H6" s="30"/>
      <c r="I6" s="30"/>
    </row>
    <row r="7" spans="1:9" ht="21" customHeight="1">
      <c r="A7" s="38">
        <v>6400</v>
      </c>
      <c r="B7" s="6">
        <v>4</v>
      </c>
      <c r="C7" s="6" t="s">
        <v>91</v>
      </c>
      <c r="D7" s="5"/>
      <c r="E7" s="6" t="s">
        <v>92</v>
      </c>
      <c r="F7" s="5"/>
      <c r="G7" s="30"/>
      <c r="H7" s="30"/>
      <c r="I7" s="30"/>
    </row>
    <row r="8" spans="1:9" ht="21" customHeight="1">
      <c r="A8" s="38">
        <v>6500</v>
      </c>
      <c r="B8" s="6">
        <v>5</v>
      </c>
      <c r="C8" s="6" t="s">
        <v>93</v>
      </c>
      <c r="D8" s="5"/>
      <c r="E8" s="6" t="s">
        <v>94</v>
      </c>
      <c r="F8" s="5"/>
      <c r="G8" s="30"/>
      <c r="H8" s="30"/>
      <c r="I8" s="30"/>
    </row>
    <row r="9" spans="1:9" ht="54" customHeight="1">
      <c r="A9" s="38">
        <v>6600</v>
      </c>
      <c r="B9" s="6">
        <v>6</v>
      </c>
      <c r="C9" s="6" t="s">
        <v>95</v>
      </c>
      <c r="D9" s="5"/>
      <c r="E9" s="40" t="s">
        <v>96</v>
      </c>
      <c r="F9" s="5"/>
      <c r="G9" s="30">
        <f>9128862+160779+18120+78598</f>
        <v>9386359</v>
      </c>
      <c r="H9" s="30">
        <f>11990537+12303+25778</f>
        <v>12028618</v>
      </c>
      <c r="I9" s="30"/>
    </row>
    <row r="10" spans="1:9" ht="16.5" customHeight="1">
      <c r="A10" s="38">
        <v>6700</v>
      </c>
      <c r="B10" s="6">
        <v>7</v>
      </c>
      <c r="C10" s="6" t="s">
        <v>97</v>
      </c>
      <c r="D10" s="5"/>
      <c r="E10" s="6"/>
      <c r="F10" s="5"/>
      <c r="G10" s="146">
        <f>G11+G12+G13</f>
        <v>4708810</v>
      </c>
      <c r="H10" s="46">
        <f>H11+H12+H13</f>
        <v>4473555</v>
      </c>
      <c r="I10" s="30">
        <f>I11+I12+I13</f>
        <v>0</v>
      </c>
    </row>
    <row r="11" spans="1:9" ht="16.5" customHeight="1">
      <c r="A11" s="38">
        <v>6710</v>
      </c>
      <c r="B11" s="6" t="s">
        <v>7</v>
      </c>
      <c r="C11" s="6" t="s">
        <v>98</v>
      </c>
      <c r="D11" s="5"/>
      <c r="E11" s="6" t="s">
        <v>99</v>
      </c>
      <c r="F11" s="126"/>
      <c r="G11" s="148">
        <v>4138708</v>
      </c>
      <c r="H11" s="144">
        <v>3907677</v>
      </c>
      <c r="I11" s="30"/>
    </row>
    <row r="12" spans="1:9" ht="16.5" customHeight="1">
      <c r="A12" s="38">
        <v>6720</v>
      </c>
      <c r="B12" s="6" t="s">
        <v>9</v>
      </c>
      <c r="C12" s="6" t="s">
        <v>100</v>
      </c>
      <c r="D12" s="5"/>
      <c r="E12" s="6" t="s">
        <v>101</v>
      </c>
      <c r="F12" s="126"/>
      <c r="G12" s="148">
        <v>570102</v>
      </c>
      <c r="H12" s="144">
        <v>565878</v>
      </c>
      <c r="I12" s="30"/>
    </row>
    <row r="13" spans="1:9" ht="16.5" customHeight="1">
      <c r="A13" s="38">
        <v>6730</v>
      </c>
      <c r="B13" s="6" t="s">
        <v>14</v>
      </c>
      <c r="C13" s="6" t="s">
        <v>102</v>
      </c>
      <c r="D13" s="5"/>
      <c r="E13" s="6" t="s">
        <v>103</v>
      </c>
      <c r="F13" s="126"/>
      <c r="G13" s="30"/>
      <c r="H13" s="144"/>
      <c r="I13" s="30"/>
    </row>
    <row r="14" spans="1:9" ht="16.5" customHeight="1">
      <c r="A14" s="38">
        <v>6800</v>
      </c>
      <c r="B14" s="6">
        <v>8</v>
      </c>
      <c r="C14" s="6" t="s">
        <v>104</v>
      </c>
      <c r="D14" s="5"/>
      <c r="E14" s="6" t="s">
        <v>105</v>
      </c>
      <c r="F14" s="126"/>
      <c r="G14" s="148">
        <v>391614</v>
      </c>
      <c r="H14" s="145">
        <v>2807878</v>
      </c>
      <c r="I14" s="30"/>
    </row>
    <row r="15" spans="1:9" ht="16.5" customHeight="1">
      <c r="A15" s="38"/>
      <c r="B15" s="6"/>
      <c r="C15" s="41" t="s">
        <v>106</v>
      </c>
      <c r="D15" s="42"/>
      <c r="E15" s="41"/>
      <c r="F15" s="42"/>
      <c r="G15" s="147">
        <f>G8+G9+G10+G14</f>
        <v>14486783</v>
      </c>
      <c r="H15" s="19">
        <f>H8+H9+H10+H14</f>
        <v>19310051</v>
      </c>
      <c r="I15" s="19">
        <f>I8+I9+I10+I14</f>
        <v>0</v>
      </c>
    </row>
    <row r="16" spans="1:9" ht="16.5" customHeight="1">
      <c r="A16" s="43"/>
      <c r="B16" s="32">
        <v>9</v>
      </c>
      <c r="C16" s="32" t="s">
        <v>107</v>
      </c>
      <c r="D16" s="33"/>
      <c r="E16" s="33"/>
      <c r="F16" s="33"/>
      <c r="G16" s="17">
        <f>G4+G5+G6-G15</f>
        <v>8823045</v>
      </c>
      <c r="H16" s="17">
        <f>H4+H5+H6-H15</f>
        <v>15452096</v>
      </c>
      <c r="I16" s="17">
        <f>I4+I5+I6-I14</f>
        <v>0</v>
      </c>
    </row>
    <row r="17" spans="1:9" ht="16.5" customHeight="1">
      <c r="A17" s="38"/>
      <c r="B17" s="6"/>
      <c r="C17" s="6"/>
      <c r="D17" s="5"/>
      <c r="E17" s="5"/>
      <c r="F17" s="5"/>
      <c r="G17" s="30"/>
      <c r="H17" s="30"/>
      <c r="I17" s="30"/>
    </row>
    <row r="18" spans="1:9" ht="16.5" customHeight="1">
      <c r="A18" s="38">
        <v>7100</v>
      </c>
      <c r="B18" s="6">
        <v>10</v>
      </c>
      <c r="C18" s="6" t="s">
        <v>108</v>
      </c>
      <c r="D18" s="5"/>
      <c r="E18" s="6"/>
      <c r="F18" s="5"/>
      <c r="G18" s="30"/>
      <c r="H18" s="30"/>
      <c r="I18" s="30"/>
    </row>
    <row r="19" spans="1:9" ht="16.5" customHeight="1">
      <c r="A19" s="38">
        <v>7200</v>
      </c>
      <c r="B19" s="6">
        <v>11</v>
      </c>
      <c r="C19" s="6" t="s">
        <v>109</v>
      </c>
      <c r="D19" s="5"/>
      <c r="E19" s="6"/>
      <c r="F19" s="5"/>
      <c r="G19" s="30"/>
      <c r="H19" s="30"/>
      <c r="I19" s="30"/>
    </row>
    <row r="20" spans="1:9" ht="16.5" customHeight="1">
      <c r="A20" s="38">
        <v>7300</v>
      </c>
      <c r="B20" s="6">
        <v>12</v>
      </c>
      <c r="C20" s="6" t="s">
        <v>110</v>
      </c>
      <c r="D20" s="5"/>
      <c r="E20" s="6"/>
      <c r="F20" s="5"/>
      <c r="G20" s="30"/>
      <c r="H20" s="30"/>
      <c r="I20" s="30"/>
    </row>
    <row r="21" spans="1:9" ht="16.5" customHeight="1">
      <c r="A21" s="38">
        <v>7310</v>
      </c>
      <c r="B21" s="6">
        <v>12.1</v>
      </c>
      <c r="C21" s="6" t="s">
        <v>111</v>
      </c>
      <c r="D21" s="5"/>
      <c r="E21" s="6"/>
      <c r="F21" s="5"/>
      <c r="G21" s="30"/>
      <c r="H21" s="30"/>
      <c r="I21" s="30"/>
    </row>
    <row r="22" spans="1:9" ht="16.5" customHeight="1">
      <c r="A22" s="38">
        <v>7320</v>
      </c>
      <c r="B22" s="6">
        <v>12.2</v>
      </c>
      <c r="C22" s="6" t="s">
        <v>112</v>
      </c>
      <c r="D22" s="5"/>
      <c r="E22" s="6" t="s">
        <v>113</v>
      </c>
      <c r="F22" s="5"/>
      <c r="G22" s="30">
        <v>3133.42</v>
      </c>
      <c r="H22" s="30">
        <v>2573</v>
      </c>
      <c r="I22" s="30"/>
    </row>
    <row r="23" spans="1:9" ht="16.5" customHeight="1">
      <c r="A23" s="38">
        <v>7330</v>
      </c>
      <c r="B23" s="6">
        <v>12.3</v>
      </c>
      <c r="C23" s="6" t="s">
        <v>114</v>
      </c>
      <c r="D23" s="5"/>
      <c r="E23" s="6" t="s">
        <v>115</v>
      </c>
      <c r="F23" s="5"/>
      <c r="G23" s="30">
        <v>76990.31</v>
      </c>
      <c r="H23" s="30">
        <f>62659-2070</f>
        <v>60589</v>
      </c>
      <c r="I23" s="30"/>
    </row>
    <row r="24" spans="1:9" ht="16.5" customHeight="1">
      <c r="A24" s="38">
        <v>7340</v>
      </c>
      <c r="B24" s="6">
        <v>12.4</v>
      </c>
      <c r="C24" s="6" t="s">
        <v>116</v>
      </c>
      <c r="D24" s="5"/>
      <c r="E24" s="6" t="s">
        <v>117</v>
      </c>
      <c r="F24" s="5"/>
      <c r="G24" s="30"/>
      <c r="H24" s="30">
        <v>-51863</v>
      </c>
      <c r="I24" s="30"/>
    </row>
    <row r="25" spans="1:9" ht="16.5" customHeight="1">
      <c r="A25" s="37"/>
      <c r="B25" s="15">
        <v>13</v>
      </c>
      <c r="C25" s="32" t="s">
        <v>118</v>
      </c>
      <c r="D25" s="33"/>
      <c r="E25" s="32"/>
      <c r="F25" s="33"/>
      <c r="G25" s="17">
        <f>G20+G21+G22+G23+G24</f>
        <v>80123.73</v>
      </c>
      <c r="H25" s="17">
        <f>H20+H21+H22+H23+H24</f>
        <v>11299</v>
      </c>
      <c r="I25" s="17">
        <f>I20+I21+I22+I23+I24</f>
        <v>0</v>
      </c>
    </row>
    <row r="26" spans="1:9" ht="16.5" customHeight="1">
      <c r="A26" s="38"/>
      <c r="B26" s="6"/>
      <c r="C26" s="41" t="s">
        <v>119</v>
      </c>
      <c r="D26" s="42"/>
      <c r="E26" s="41"/>
      <c r="F26" s="42"/>
      <c r="G26" s="19">
        <f>G16+G25+160779</f>
        <v>9063947.73</v>
      </c>
      <c r="H26" s="19">
        <f>H16+H25+12303</f>
        <v>15475698</v>
      </c>
      <c r="I26" s="19">
        <f>I16+I25+490534</f>
        <v>490534</v>
      </c>
    </row>
    <row r="27" spans="1:9" ht="16.5" customHeight="1">
      <c r="A27" s="38"/>
      <c r="B27" s="6"/>
      <c r="C27" s="6"/>
      <c r="D27" s="5"/>
      <c r="E27" s="6"/>
      <c r="F27" s="5"/>
      <c r="G27" s="30"/>
      <c r="H27" s="30"/>
      <c r="I27" s="30"/>
    </row>
    <row r="28" spans="1:9" ht="16.5" customHeight="1">
      <c r="A28" s="38">
        <v>7400</v>
      </c>
      <c r="B28" s="6"/>
      <c r="C28" s="6" t="s">
        <v>120</v>
      </c>
      <c r="D28" s="5"/>
      <c r="E28" s="6" t="s">
        <v>121</v>
      </c>
      <c r="F28" s="5"/>
      <c r="G28" s="19">
        <f>G26*10%</f>
        <v>906394.773</v>
      </c>
      <c r="H28" s="19">
        <f>H26*10%</f>
        <v>1547569.8</v>
      </c>
      <c r="I28" s="19">
        <f>I26*10%</f>
        <v>49053.4</v>
      </c>
    </row>
    <row r="29" spans="1:9" ht="16.5" customHeight="1">
      <c r="A29" s="5"/>
      <c r="B29" s="6"/>
      <c r="C29" s="6"/>
      <c r="D29" s="5"/>
      <c r="E29" s="6"/>
      <c r="F29" s="5"/>
      <c r="G29" s="30"/>
      <c r="H29" s="30"/>
      <c r="I29" s="30"/>
    </row>
    <row r="30" spans="1:9" ht="16.5" customHeight="1">
      <c r="A30" s="44"/>
      <c r="B30" s="25"/>
      <c r="C30" s="25" t="s">
        <v>122</v>
      </c>
      <c r="D30" s="44"/>
      <c r="E30" s="25"/>
      <c r="F30" s="44"/>
      <c r="G30" s="45">
        <f>G26-G28-160779</f>
        <v>7996773.957</v>
      </c>
      <c r="H30" s="45">
        <f>H26-H28-12303</f>
        <v>13915825.2</v>
      </c>
      <c r="I30" s="45">
        <f>I26-490534-I28</f>
        <v>-49053.4</v>
      </c>
    </row>
    <row r="31" spans="1:9" ht="16.5" customHeight="1">
      <c r="A31" s="5"/>
      <c r="B31" s="6"/>
      <c r="C31" s="6" t="s">
        <v>123</v>
      </c>
      <c r="D31" s="5"/>
      <c r="E31" s="6"/>
      <c r="F31" s="5"/>
      <c r="G31" s="5"/>
      <c r="H31" s="30"/>
      <c r="I31" s="30"/>
    </row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7">
      <selection activeCell="H26" sqref="H26"/>
    </sheetView>
  </sheetViews>
  <sheetFormatPr defaultColWidth="9.140625" defaultRowHeight="12.75"/>
  <cols>
    <col min="1" max="1" width="1.7109375" style="0" customWidth="1"/>
    <col min="2" max="2" width="38.421875" style="0" customWidth="1"/>
    <col min="3" max="3" width="14.00390625" style="0" customWidth="1"/>
    <col min="4" max="4" width="12.57421875" style="0" customWidth="1"/>
    <col min="5" max="5" width="12.00390625" style="0" customWidth="1"/>
    <col min="6" max="6" width="13.421875" style="0" customWidth="1"/>
    <col min="7" max="7" width="15.421875" style="0" customWidth="1"/>
    <col min="8" max="8" width="16.421875" style="0" customWidth="1"/>
  </cols>
  <sheetData>
    <row r="2" ht="15.75">
      <c r="B2" s="1" t="s">
        <v>0</v>
      </c>
    </row>
    <row r="3" ht="15">
      <c r="B3" s="116" t="s">
        <v>206</v>
      </c>
    </row>
    <row r="4" ht="12.75">
      <c r="B4" s="71" t="s">
        <v>165</v>
      </c>
    </row>
    <row r="7" spans="2:8" ht="42">
      <c r="B7" s="47"/>
      <c r="C7" s="48" t="s">
        <v>126</v>
      </c>
      <c r="D7" s="48" t="s">
        <v>127</v>
      </c>
      <c r="E7" s="48" t="s">
        <v>128</v>
      </c>
      <c r="F7" s="48" t="s">
        <v>129</v>
      </c>
      <c r="G7" s="48" t="s">
        <v>130</v>
      </c>
      <c r="H7" s="48" t="s">
        <v>131</v>
      </c>
    </row>
    <row r="8" spans="2:8" ht="18">
      <c r="B8" s="49"/>
      <c r="C8" s="50"/>
      <c r="D8" s="50"/>
      <c r="E8" s="50"/>
      <c r="F8" s="50"/>
      <c r="G8" s="50"/>
      <c r="H8" s="51"/>
    </row>
    <row r="9" spans="2:8" ht="21">
      <c r="B9" s="52" t="s">
        <v>204</v>
      </c>
      <c r="C9" s="53">
        <v>15691353</v>
      </c>
      <c r="D9" s="53"/>
      <c r="E9" s="53"/>
      <c r="F9" s="53">
        <v>1272902</v>
      </c>
      <c r="G9" s="53">
        <v>27185563</v>
      </c>
      <c r="H9" s="53">
        <f>SUM(C9:G9)</f>
        <v>44149818</v>
      </c>
    </row>
    <row r="10" spans="2:8" ht="21">
      <c r="B10" s="54" t="s">
        <v>132</v>
      </c>
      <c r="C10" s="55"/>
      <c r="D10" s="55"/>
      <c r="E10" s="55"/>
      <c r="F10" s="55"/>
      <c r="G10" s="55"/>
      <c r="H10" s="55"/>
    </row>
    <row r="11" spans="2:8" ht="21">
      <c r="B11" s="54" t="s">
        <v>133</v>
      </c>
      <c r="C11" s="55"/>
      <c r="D11" s="55"/>
      <c r="E11" s="55"/>
      <c r="F11" s="55"/>
      <c r="G11" s="55"/>
      <c r="H11" s="55"/>
    </row>
    <row r="12" spans="2:8" ht="21">
      <c r="B12" s="54" t="s">
        <v>134</v>
      </c>
      <c r="C12" s="55"/>
      <c r="D12" s="55"/>
      <c r="E12" s="55"/>
      <c r="F12" s="55"/>
      <c r="G12" s="56">
        <v>13915825</v>
      </c>
      <c r="H12" s="53">
        <f>SUM(C12:G12)</f>
        <v>13915825</v>
      </c>
    </row>
    <row r="13" spans="2:8" ht="21">
      <c r="B13" s="54" t="s">
        <v>135</v>
      </c>
      <c r="C13" s="55"/>
      <c r="D13" s="55"/>
      <c r="E13" s="55"/>
      <c r="F13" s="55"/>
      <c r="G13" s="55"/>
      <c r="H13" s="53">
        <f>SUM(C13:G13)</f>
        <v>0</v>
      </c>
    </row>
    <row r="14" spans="2:8" ht="21">
      <c r="B14" s="54" t="s">
        <v>136</v>
      </c>
      <c r="C14" s="55"/>
      <c r="D14" s="55"/>
      <c r="E14" s="55"/>
      <c r="F14" s="55"/>
      <c r="G14" s="55"/>
      <c r="H14" s="53">
        <f>SUM(C14:G14)</f>
        <v>0</v>
      </c>
    </row>
    <row r="15" spans="2:8" ht="21">
      <c r="B15" s="54" t="s">
        <v>130</v>
      </c>
      <c r="C15" s="55"/>
      <c r="D15" s="55"/>
      <c r="E15" s="55"/>
      <c r="F15" s="55"/>
      <c r="G15" s="55"/>
      <c r="H15" s="53">
        <f>SUM(C15:G15)</f>
        <v>0</v>
      </c>
    </row>
    <row r="16" spans="2:8" ht="21">
      <c r="B16" s="52" t="s">
        <v>205</v>
      </c>
      <c r="C16" s="53">
        <f>SUM(C9:C15)</f>
        <v>15691353</v>
      </c>
      <c r="D16" s="53"/>
      <c r="E16" s="53"/>
      <c r="F16" s="53">
        <v>1272902</v>
      </c>
      <c r="G16" s="53">
        <f>SUM(G9:G15)</f>
        <v>41101388</v>
      </c>
      <c r="H16" s="53">
        <f>SUM(C16:G16)</f>
        <v>58065643</v>
      </c>
    </row>
    <row r="17" spans="2:8" ht="18">
      <c r="B17" s="49"/>
      <c r="C17" s="57"/>
      <c r="D17" s="57"/>
      <c r="E17" s="57"/>
      <c r="F17" s="57"/>
      <c r="G17" s="57"/>
      <c r="H17" s="58"/>
    </row>
    <row r="18" spans="2:8" ht="21">
      <c r="B18" s="54" t="s">
        <v>134</v>
      </c>
      <c r="C18" s="55"/>
      <c r="D18" s="55"/>
      <c r="E18" s="55"/>
      <c r="F18" s="55"/>
      <c r="G18" s="55">
        <v>7996774</v>
      </c>
      <c r="H18" s="53">
        <f>SUM(G18)</f>
        <v>7996774</v>
      </c>
    </row>
    <row r="19" spans="2:8" ht="21">
      <c r="B19" s="54" t="s">
        <v>135</v>
      </c>
      <c r="C19" s="55"/>
      <c r="D19" s="55"/>
      <c r="E19" s="55"/>
      <c r="F19" s="55"/>
      <c r="G19" s="55"/>
      <c r="H19" s="55"/>
    </row>
    <row r="20" spans="2:8" ht="21">
      <c r="B20" s="54" t="s">
        <v>136</v>
      </c>
      <c r="C20" s="55"/>
      <c r="D20" s="55"/>
      <c r="E20" s="55"/>
      <c r="F20" s="55"/>
      <c r="G20" s="55"/>
      <c r="H20" s="55">
        <f>SUM(C20:G20)</f>
        <v>0</v>
      </c>
    </row>
    <row r="21" spans="2:8" ht="21">
      <c r="B21" s="54" t="s">
        <v>130</v>
      </c>
      <c r="C21" s="55"/>
      <c r="D21" s="55"/>
      <c r="E21" s="55"/>
      <c r="F21" s="55"/>
      <c r="G21" s="55"/>
      <c r="H21" s="55">
        <f>SUM(G21)</f>
        <v>0</v>
      </c>
    </row>
    <row r="22" spans="2:8" ht="21">
      <c r="B22" s="54" t="s">
        <v>137</v>
      </c>
      <c r="C22" s="55"/>
      <c r="D22" s="55"/>
      <c r="E22" s="55"/>
      <c r="F22" s="55"/>
      <c r="G22" s="55"/>
      <c r="H22" s="55">
        <f>SUM(G22)</f>
        <v>0</v>
      </c>
    </row>
    <row r="23" spans="2:8" ht="18">
      <c r="B23" s="49"/>
      <c r="C23" s="57"/>
      <c r="D23" s="57"/>
      <c r="E23" s="57"/>
      <c r="F23" s="57"/>
      <c r="G23" s="57"/>
      <c r="H23" s="58"/>
    </row>
    <row r="24" spans="2:8" ht="21">
      <c r="B24" s="54" t="s">
        <v>138</v>
      </c>
      <c r="C24" s="55"/>
      <c r="D24" s="55"/>
      <c r="E24" s="55"/>
      <c r="F24" s="55"/>
      <c r="G24" s="55"/>
      <c r="H24" s="55"/>
    </row>
    <row r="25" spans="2:8" ht="21">
      <c r="B25" s="52" t="s">
        <v>207</v>
      </c>
      <c r="C25" s="53">
        <f>C16+C20</f>
        <v>15691353</v>
      </c>
      <c r="D25" s="53"/>
      <c r="E25" s="53"/>
      <c r="F25" s="53">
        <f>F16</f>
        <v>1272902</v>
      </c>
      <c r="G25" s="53">
        <f>G16+G18+G21</f>
        <v>49098162</v>
      </c>
      <c r="H25" s="53">
        <f>SUM(C25:G25)</f>
        <v>66062417</v>
      </c>
    </row>
    <row r="26" spans="2:8" ht="12.75">
      <c r="B26" s="59"/>
      <c r="C26" s="60"/>
      <c r="D26" s="60"/>
      <c r="E26" s="60"/>
      <c r="F26" s="60"/>
      <c r="G26" s="60"/>
      <c r="H26" s="61"/>
    </row>
  </sheetData>
  <sheetProtection/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D38" sqref="D38"/>
    </sheetView>
  </sheetViews>
  <sheetFormatPr defaultColWidth="9.140625" defaultRowHeight="12.75"/>
  <cols>
    <col min="1" max="1" width="3.8515625" style="0" customWidth="1"/>
    <col min="2" max="2" width="53.140625" style="0" customWidth="1"/>
    <col min="3" max="3" width="1.7109375" style="0" customWidth="1"/>
    <col min="4" max="4" width="17.00390625" style="0" customWidth="1"/>
    <col min="5" max="5" width="1.7109375" style="0" customWidth="1"/>
    <col min="6" max="6" width="17.00390625" style="0" customWidth="1"/>
    <col min="9" max="9" width="15.7109375" style="0" customWidth="1"/>
    <col min="10" max="10" width="11.140625" style="0" customWidth="1"/>
  </cols>
  <sheetData>
    <row r="1" spans="1:3" ht="15.75">
      <c r="A1" s="1" t="s">
        <v>0</v>
      </c>
      <c r="B1" s="2"/>
      <c r="C1" s="3"/>
    </row>
    <row r="2" spans="1:6" ht="12.75">
      <c r="A2" s="70" t="s">
        <v>164</v>
      </c>
      <c r="B2" s="70"/>
      <c r="D2">
        <v>2012</v>
      </c>
      <c r="F2">
        <v>2011</v>
      </c>
    </row>
    <row r="3" spans="1:3" ht="12.75">
      <c r="A3" s="71" t="s">
        <v>165</v>
      </c>
      <c r="B3" s="72"/>
      <c r="C3" s="67"/>
    </row>
    <row r="4" ht="13.5" thickBot="1">
      <c r="C4" s="67"/>
    </row>
    <row r="5" spans="1:6" ht="26.25" thickBot="1">
      <c r="A5" s="73"/>
      <c r="B5" s="74" t="s">
        <v>124</v>
      </c>
      <c r="C5" s="75"/>
      <c r="D5" s="76" t="s">
        <v>166</v>
      </c>
      <c r="E5" s="77"/>
      <c r="F5" s="78" t="s">
        <v>167</v>
      </c>
    </row>
    <row r="6" spans="1:6" ht="19.5">
      <c r="A6" s="79"/>
      <c r="B6" s="80"/>
      <c r="C6" s="81"/>
      <c r="D6" s="79"/>
      <c r="E6" s="79"/>
      <c r="F6" s="79"/>
    </row>
    <row r="7" spans="1:6" ht="19.5">
      <c r="A7" s="82"/>
      <c r="B7" s="83" t="s">
        <v>168</v>
      </c>
      <c r="C7" s="84"/>
      <c r="D7" s="85"/>
      <c r="E7" s="85"/>
      <c r="F7" s="85"/>
    </row>
    <row r="8" spans="1:6" ht="19.5">
      <c r="A8" s="86"/>
      <c r="B8" s="87" t="s">
        <v>169</v>
      </c>
      <c r="C8" s="84"/>
      <c r="D8" s="88">
        <v>8903169</v>
      </c>
      <c r="E8" s="88">
        <v>15463395</v>
      </c>
      <c r="F8" s="88">
        <v>15463395</v>
      </c>
    </row>
    <row r="9" spans="1:6" ht="19.5">
      <c r="A9" s="89"/>
      <c r="B9" s="90" t="s">
        <v>170</v>
      </c>
      <c r="C9" s="84"/>
      <c r="D9" s="91"/>
      <c r="E9" s="91"/>
      <c r="F9" s="91"/>
    </row>
    <row r="10" spans="1:6" ht="19.5">
      <c r="A10" s="89"/>
      <c r="B10" s="90" t="s">
        <v>171</v>
      </c>
      <c r="C10" s="84"/>
      <c r="D10" s="91">
        <v>391614</v>
      </c>
      <c r="E10" s="91">
        <v>2807878</v>
      </c>
      <c r="F10" s="91">
        <v>2807878</v>
      </c>
    </row>
    <row r="11" spans="1:6" ht="19.5">
      <c r="A11" s="89"/>
      <c r="B11" s="90" t="s">
        <v>172</v>
      </c>
      <c r="C11" s="84"/>
      <c r="D11" s="91"/>
      <c r="E11" s="91"/>
      <c r="F11" s="91"/>
    </row>
    <row r="12" spans="1:6" ht="19.5">
      <c r="A12" s="89"/>
      <c r="B12" s="90" t="s">
        <v>173</v>
      </c>
      <c r="C12" s="84"/>
      <c r="D12" s="91"/>
      <c r="E12" s="91"/>
      <c r="F12" s="91"/>
    </row>
    <row r="13" spans="1:6" ht="19.5">
      <c r="A13" s="89"/>
      <c r="B13" s="90" t="s">
        <v>174</v>
      </c>
      <c r="C13" s="84"/>
      <c r="D13" s="91"/>
      <c r="E13" s="91"/>
      <c r="F13" s="91"/>
    </row>
    <row r="14" spans="1:6" ht="36.75" customHeight="1">
      <c r="A14" s="92"/>
      <c r="B14" s="93" t="s">
        <v>175</v>
      </c>
      <c r="C14" s="84"/>
      <c r="D14" s="94">
        <v>-4136603</v>
      </c>
      <c r="E14" s="94"/>
      <c r="F14" s="94">
        <v>-11190628</v>
      </c>
    </row>
    <row r="15" spans="1:6" ht="19.5">
      <c r="A15" s="82"/>
      <c r="B15" s="95" t="s">
        <v>176</v>
      </c>
      <c r="C15" s="84"/>
      <c r="D15" s="96"/>
      <c r="E15" s="96"/>
      <c r="F15" s="96"/>
    </row>
    <row r="16" spans="1:6" ht="19.5">
      <c r="A16" s="82"/>
      <c r="B16" s="97" t="s">
        <v>177</v>
      </c>
      <c r="C16" s="84"/>
      <c r="D16" s="96">
        <v>7284139</v>
      </c>
      <c r="E16" s="96"/>
      <c r="F16" s="96">
        <v>-3926365</v>
      </c>
    </row>
    <row r="17" spans="1:6" ht="19.5">
      <c r="A17" s="82"/>
      <c r="B17" s="98" t="s">
        <v>178</v>
      </c>
      <c r="C17" s="84"/>
      <c r="D17" s="99">
        <f>SUM(D8:D16)</f>
        <v>12442319</v>
      </c>
      <c r="E17" s="99"/>
      <c r="F17" s="99">
        <f>SUM(F8:F16)</f>
        <v>3154280</v>
      </c>
    </row>
    <row r="18" spans="1:6" ht="19.5">
      <c r="A18" s="82"/>
      <c r="B18" s="95" t="s">
        <v>179</v>
      </c>
      <c r="C18" s="84"/>
      <c r="D18" s="96"/>
      <c r="E18" s="96"/>
      <c r="F18" s="96"/>
    </row>
    <row r="19" spans="1:6" ht="19.5">
      <c r="A19" s="82"/>
      <c r="B19" s="95" t="s">
        <v>180</v>
      </c>
      <c r="C19" s="84"/>
      <c r="D19" s="96">
        <v>-1626656</v>
      </c>
      <c r="E19" s="96"/>
      <c r="F19" s="96">
        <v>-1673902</v>
      </c>
    </row>
    <row r="20" spans="1:6" ht="19.5">
      <c r="A20" s="156" t="s">
        <v>181</v>
      </c>
      <c r="B20" s="157"/>
      <c r="C20" s="111"/>
      <c r="D20" s="112">
        <f>SUM(D17:D19)</f>
        <v>10815663</v>
      </c>
      <c r="E20" s="112"/>
      <c r="F20" s="112">
        <f>SUM(F17:F19)</f>
        <v>1480378</v>
      </c>
    </row>
    <row r="21" spans="1:6" ht="19.5">
      <c r="A21" s="86"/>
      <c r="B21" s="87" t="s">
        <v>182</v>
      </c>
      <c r="C21" s="84"/>
      <c r="D21" s="88"/>
      <c r="E21" s="88"/>
      <c r="F21" s="88"/>
    </row>
    <row r="22" spans="1:6" ht="19.5">
      <c r="A22" s="89"/>
      <c r="B22" s="90" t="s">
        <v>125</v>
      </c>
      <c r="C22" s="84"/>
      <c r="D22" s="91">
        <v>-638750</v>
      </c>
      <c r="E22" s="91"/>
      <c r="F22" s="91">
        <v>-1546292</v>
      </c>
    </row>
    <row r="23" spans="1:6" ht="19.5">
      <c r="A23" s="92"/>
      <c r="B23" s="100" t="s">
        <v>183</v>
      </c>
      <c r="C23" s="84"/>
      <c r="D23" s="94"/>
      <c r="E23" s="94"/>
      <c r="F23" s="94"/>
    </row>
    <row r="24" spans="1:6" ht="19.5">
      <c r="A24" s="82"/>
      <c r="B24" s="95" t="s">
        <v>184</v>
      </c>
      <c r="C24" s="84"/>
      <c r="D24" s="96"/>
      <c r="E24" s="96"/>
      <c r="F24" s="96"/>
    </row>
    <row r="25" spans="1:10" ht="19.5">
      <c r="A25" s="82"/>
      <c r="B25" s="95" t="s">
        <v>185</v>
      </c>
      <c r="C25" s="84"/>
      <c r="D25" s="96"/>
      <c r="E25" s="96"/>
      <c r="F25" s="96"/>
      <c r="I25" s="122"/>
      <c r="J25" s="122"/>
    </row>
    <row r="26" spans="1:10" ht="19.5">
      <c r="A26" s="82"/>
      <c r="B26" s="153" t="s">
        <v>215</v>
      </c>
      <c r="C26" s="154"/>
      <c r="D26" s="155">
        <v>-10557920</v>
      </c>
      <c r="E26" s="155"/>
      <c r="F26" s="155"/>
      <c r="I26" s="122"/>
      <c r="J26" s="122"/>
    </row>
    <row r="27" spans="1:10" ht="19.5">
      <c r="A27" s="156" t="s">
        <v>186</v>
      </c>
      <c r="B27" s="157"/>
      <c r="C27" s="113"/>
      <c r="D27" s="115">
        <f>SUM(D21:D26)</f>
        <v>-11196670</v>
      </c>
      <c r="E27" s="115"/>
      <c r="F27" s="115">
        <f>SUM(F21:F25)</f>
        <v>-1546292</v>
      </c>
      <c r="I27" s="122"/>
      <c r="J27" s="122"/>
    </row>
    <row r="28" spans="1:10" ht="19.5">
      <c r="A28" s="86"/>
      <c r="B28" s="87" t="s">
        <v>187</v>
      </c>
      <c r="C28" s="84"/>
      <c r="D28" s="88">
        <v>0</v>
      </c>
      <c r="E28" s="88"/>
      <c r="F28" s="88">
        <v>0</v>
      </c>
      <c r="I28" s="122"/>
      <c r="J28" s="122"/>
    </row>
    <row r="29" spans="1:10" ht="19.5">
      <c r="A29" s="89"/>
      <c r="B29" s="90" t="s">
        <v>188</v>
      </c>
      <c r="C29" s="84"/>
      <c r="D29" s="91">
        <v>0</v>
      </c>
      <c r="E29" s="91"/>
      <c r="F29" s="91">
        <v>0</v>
      </c>
      <c r="I29" s="122"/>
      <c r="J29" s="122"/>
    </row>
    <row r="30" spans="1:10" ht="19.5">
      <c r="A30" s="89"/>
      <c r="B30" s="90" t="s">
        <v>189</v>
      </c>
      <c r="C30" s="84"/>
      <c r="D30" s="91">
        <v>0</v>
      </c>
      <c r="E30" s="91"/>
      <c r="F30" s="91">
        <v>0</v>
      </c>
      <c r="I30" s="122"/>
      <c r="J30" s="122"/>
    </row>
    <row r="31" spans="1:6" ht="19.5">
      <c r="A31" s="89"/>
      <c r="B31" s="90" t="s">
        <v>190</v>
      </c>
      <c r="C31" s="84"/>
      <c r="D31" s="91">
        <v>0</v>
      </c>
      <c r="E31" s="91"/>
      <c r="F31" s="91">
        <v>0</v>
      </c>
    </row>
    <row r="32" spans="1:6" ht="19.5">
      <c r="A32" s="89"/>
      <c r="B32" s="90" t="s">
        <v>191</v>
      </c>
      <c r="C32" s="84"/>
      <c r="D32" s="91">
        <v>0</v>
      </c>
      <c r="E32" s="91"/>
      <c r="F32" s="91">
        <v>0</v>
      </c>
    </row>
    <row r="33" spans="1:6" ht="18.75">
      <c r="A33" s="156" t="s">
        <v>192</v>
      </c>
      <c r="B33" s="157"/>
      <c r="C33" s="113"/>
      <c r="D33" s="114">
        <f>SUM(D28:D32)</f>
        <v>0</v>
      </c>
      <c r="E33" s="114"/>
      <c r="F33" s="114">
        <f>SUM(F28:F32)</f>
        <v>0</v>
      </c>
    </row>
    <row r="34" spans="1:6" ht="18.75">
      <c r="A34" s="92"/>
      <c r="B34" s="101" t="s">
        <v>193</v>
      </c>
      <c r="C34" s="84"/>
      <c r="D34" s="102">
        <f>D20+D27+C33</f>
        <v>-381007</v>
      </c>
      <c r="E34" s="102"/>
      <c r="F34" s="102">
        <f>F20+F27+E33</f>
        <v>-65914</v>
      </c>
    </row>
    <row r="35" spans="1:6" ht="18.75">
      <c r="A35" s="105"/>
      <c r="B35" s="106" t="s">
        <v>194</v>
      </c>
      <c r="C35" s="84"/>
      <c r="D35" s="110">
        <v>7028497</v>
      </c>
      <c r="E35" s="110"/>
      <c r="F35" s="110">
        <v>7094411</v>
      </c>
    </row>
    <row r="36" spans="1:6" ht="18.75">
      <c r="A36" s="107"/>
      <c r="B36" s="107" t="s">
        <v>195</v>
      </c>
      <c r="C36" s="108"/>
      <c r="D36" s="109">
        <f>SUM(D34:D35)+1</f>
        <v>6647491</v>
      </c>
      <c r="E36" s="109"/>
      <c r="F36" s="109">
        <f>SUM(F34:F35)</f>
        <v>7028497</v>
      </c>
    </row>
    <row r="37" spans="2:4" ht="18.75">
      <c r="B37" s="103"/>
      <c r="C37" s="67"/>
      <c r="D37" s="124"/>
    </row>
    <row r="38" spans="3:6" ht="12.75">
      <c r="C38" s="67"/>
      <c r="D38" s="123"/>
      <c r="F38" s="104"/>
    </row>
    <row r="39" spans="4:6" ht="12.75">
      <c r="D39" s="104"/>
      <c r="F39" s="104"/>
    </row>
  </sheetData>
  <sheetProtection/>
  <mergeCells count="3">
    <mergeCell ref="A33:B33"/>
    <mergeCell ref="A20:B20"/>
    <mergeCell ref="A27:B27"/>
  </mergeCells>
  <printOptions/>
  <pageMargins left="0" right="0" top="0.1968503937007874" bottom="0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5" sqref="C5"/>
    </sheetView>
  </sheetViews>
  <sheetFormatPr defaultColWidth="9.140625" defaultRowHeight="12.75"/>
  <cols>
    <col min="1" max="1" width="3.8515625" style="0" customWidth="1"/>
    <col min="2" max="2" width="5.57421875" style="0" customWidth="1"/>
    <col min="3" max="3" width="43.421875" style="0" customWidth="1"/>
    <col min="4" max="4" width="15.00390625" style="0" customWidth="1"/>
    <col min="5" max="5" width="12.8515625" style="0" customWidth="1"/>
  </cols>
  <sheetData>
    <row r="1" ht="15.75">
      <c r="A1" s="1" t="s">
        <v>0</v>
      </c>
    </row>
    <row r="2" spans="1:6" ht="15.75">
      <c r="A2" s="158" t="s">
        <v>208</v>
      </c>
      <c r="B2" s="158"/>
      <c r="C2" s="158"/>
      <c r="D2" s="158"/>
      <c r="E2" s="117"/>
      <c r="F2" s="117"/>
    </row>
    <row r="3" spans="1:6" ht="15.75">
      <c r="A3" s="69"/>
      <c r="B3" s="69"/>
      <c r="C3" s="69"/>
      <c r="D3" s="69"/>
      <c r="E3" s="117"/>
      <c r="F3" s="117"/>
    </row>
    <row r="4" spans="1:6" ht="15.75">
      <c r="A4" s="69"/>
      <c r="B4" s="69"/>
      <c r="C4" s="69"/>
      <c r="D4" s="69"/>
      <c r="E4" s="117"/>
      <c r="F4" s="117"/>
    </row>
    <row r="5" ht="12.75">
      <c r="D5" t="s">
        <v>155</v>
      </c>
    </row>
    <row r="6" spans="1:5" ht="12.75">
      <c r="A6" s="141"/>
      <c r="B6" s="141"/>
      <c r="C6" s="141"/>
      <c r="D6" s="141">
        <v>2012</v>
      </c>
      <c r="E6" s="141">
        <v>2011</v>
      </c>
    </row>
    <row r="7" spans="1:5" ht="12.75">
      <c r="A7" t="s">
        <v>139</v>
      </c>
      <c r="B7" s="62" t="s">
        <v>156</v>
      </c>
      <c r="C7" t="s">
        <v>157</v>
      </c>
      <c r="D7" s="119">
        <v>625867</v>
      </c>
      <c r="E7" s="119">
        <v>671828.45</v>
      </c>
    </row>
    <row r="8" spans="3:5" ht="12.75">
      <c r="C8" t="s">
        <v>158</v>
      </c>
      <c r="D8" s="119">
        <v>6021624</v>
      </c>
      <c r="E8" s="119">
        <f>1848878.93+4507789.45</f>
        <v>6356668.38</v>
      </c>
    </row>
    <row r="9" spans="1:5" ht="12.75">
      <c r="A9" s="63"/>
      <c r="B9" s="63"/>
      <c r="C9" s="63" t="s">
        <v>11</v>
      </c>
      <c r="D9" s="64">
        <f>SUM(D7:D8)</f>
        <v>6647491</v>
      </c>
      <c r="E9" s="64">
        <f>SUM(E7:E8)</f>
        <v>7028496.83</v>
      </c>
    </row>
    <row r="10" ht="12.75">
      <c r="E10" s="119"/>
    </row>
    <row r="11" ht="12.75">
      <c r="D11" s="119"/>
    </row>
    <row r="12" spans="1:5" ht="12.75">
      <c r="A12" t="s">
        <v>139</v>
      </c>
      <c r="B12" s="62" t="s">
        <v>140</v>
      </c>
      <c r="C12" t="s">
        <v>141</v>
      </c>
      <c r="D12" s="134">
        <v>11777642</v>
      </c>
      <c r="E12" s="119">
        <v>9191218</v>
      </c>
    </row>
    <row r="13" spans="2:5" ht="12.75">
      <c r="B13" s="62"/>
      <c r="C13" t="s">
        <v>201</v>
      </c>
      <c r="D13" s="134">
        <v>524443</v>
      </c>
      <c r="E13" s="119">
        <v>471929</v>
      </c>
    </row>
    <row r="14" spans="2:5" ht="12.75">
      <c r="B14" s="62"/>
      <c r="C14" t="s">
        <v>154</v>
      </c>
      <c r="D14" s="135">
        <v>29467588</v>
      </c>
      <c r="E14" s="119">
        <v>27969925</v>
      </c>
    </row>
    <row r="15" spans="2:4" ht="12.75">
      <c r="B15" s="62"/>
      <c r="C15" t="s">
        <v>161</v>
      </c>
      <c r="D15" s="136">
        <v>467579</v>
      </c>
    </row>
    <row r="16" spans="1:5" ht="12.75">
      <c r="A16" s="63"/>
      <c r="B16" s="63"/>
      <c r="C16" s="63" t="s">
        <v>11</v>
      </c>
      <c r="D16" s="64">
        <f>SUM(D12:D15)</f>
        <v>42237252</v>
      </c>
      <c r="E16" s="63">
        <f>SUM(E12:E15)</f>
        <v>37633072</v>
      </c>
    </row>
    <row r="17" ht="12.75">
      <c r="D17" s="119"/>
    </row>
    <row r="18" spans="1:4" ht="12.75">
      <c r="A18" t="s">
        <v>139</v>
      </c>
      <c r="B18" s="62" t="s">
        <v>142</v>
      </c>
      <c r="C18" t="s">
        <v>214</v>
      </c>
      <c r="D18" s="152">
        <v>10557920</v>
      </c>
    </row>
    <row r="19" spans="2:4" ht="12.75">
      <c r="B19" s="62"/>
      <c r="D19" s="119"/>
    </row>
    <row r="20" spans="1:5" ht="12.75">
      <c r="A20" t="s">
        <v>139</v>
      </c>
      <c r="B20" s="62" t="s">
        <v>212</v>
      </c>
      <c r="C20" t="s">
        <v>35</v>
      </c>
      <c r="D20" s="119">
        <v>9265948</v>
      </c>
      <c r="E20" s="119">
        <v>9265948</v>
      </c>
    </row>
    <row r="21" spans="2:5" ht="12.75">
      <c r="B21" s="62" t="s">
        <v>143</v>
      </c>
      <c r="C21" t="s">
        <v>145</v>
      </c>
      <c r="D21" s="119">
        <v>7077303</v>
      </c>
      <c r="E21" s="119">
        <v>7468916</v>
      </c>
    </row>
    <row r="22" spans="2:5" ht="12.75">
      <c r="B22" s="62" t="s">
        <v>144</v>
      </c>
      <c r="C22" t="s">
        <v>147</v>
      </c>
      <c r="D22" s="119">
        <v>508179</v>
      </c>
      <c r="E22" s="119">
        <v>508179</v>
      </c>
    </row>
    <row r="23" spans="2:5" ht="12.75">
      <c r="B23" s="62" t="s">
        <v>146</v>
      </c>
      <c r="C23" t="s">
        <v>199</v>
      </c>
      <c r="D23" s="119">
        <v>1820079</v>
      </c>
      <c r="E23" s="119">
        <v>1181329</v>
      </c>
    </row>
    <row r="24" spans="2:5" ht="12.75">
      <c r="B24" s="62" t="s">
        <v>146</v>
      </c>
      <c r="C24" t="s">
        <v>200</v>
      </c>
      <c r="D24" s="119">
        <v>53798</v>
      </c>
      <c r="E24" s="119">
        <v>53798</v>
      </c>
    </row>
    <row r="25" spans="1:5" ht="12.75">
      <c r="A25" s="63"/>
      <c r="B25" s="63"/>
      <c r="C25" s="63" t="s">
        <v>11</v>
      </c>
      <c r="D25" s="64">
        <f>SUM(D20:D24)</f>
        <v>18725307</v>
      </c>
      <c r="E25" s="142">
        <f>SUM(E20:E24)</f>
        <v>18478170</v>
      </c>
    </row>
    <row r="26" spans="1:4" ht="12.75">
      <c r="A26" s="67"/>
      <c r="B26" s="67"/>
      <c r="C26" s="67"/>
      <c r="D26" s="120"/>
    </row>
    <row r="27" spans="1:5" ht="13.5" thickBot="1">
      <c r="A27" s="68"/>
      <c r="B27" s="68"/>
      <c r="C27" s="68"/>
      <c r="D27" s="121"/>
      <c r="E27" s="68"/>
    </row>
    <row r="28" spans="1:5" ht="13.5" thickTop="1">
      <c r="A28" t="s">
        <v>139</v>
      </c>
      <c r="B28" s="62" t="s">
        <v>148</v>
      </c>
      <c r="C28" t="s">
        <v>149</v>
      </c>
      <c r="D28" s="137">
        <v>11782174</v>
      </c>
      <c r="E28" s="119">
        <v>4473664.31</v>
      </c>
    </row>
    <row r="29" spans="2:5" ht="12.75">
      <c r="B29" s="62" t="s">
        <v>148</v>
      </c>
      <c r="C29" t="s">
        <v>203</v>
      </c>
      <c r="D29" s="120"/>
      <c r="E29" s="119">
        <v>61443</v>
      </c>
    </row>
    <row r="30" spans="1:5" ht="12.75">
      <c r="A30" s="63"/>
      <c r="B30" s="63"/>
      <c r="C30" s="63" t="s">
        <v>11</v>
      </c>
      <c r="D30" s="138">
        <f>SUM(D28:D29)</f>
        <v>11782174</v>
      </c>
      <c r="E30" s="142">
        <f>SUM(E28:E29)</f>
        <v>4535107.31</v>
      </c>
    </row>
    <row r="31" ht="12.75">
      <c r="D31" s="120"/>
    </row>
    <row r="32" ht="12.75">
      <c r="D32" s="120"/>
    </row>
    <row r="33" spans="1:5" ht="12.75">
      <c r="A33" t="s">
        <v>139</v>
      </c>
      <c r="B33" s="62" t="s">
        <v>150</v>
      </c>
      <c r="C33" t="s">
        <v>151</v>
      </c>
      <c r="D33" s="139">
        <v>85563</v>
      </c>
      <c r="E33" s="119">
        <v>73796</v>
      </c>
    </row>
    <row r="34" spans="3:5" ht="12.75">
      <c r="C34" t="s">
        <v>152</v>
      </c>
      <c r="D34" s="139">
        <v>34520</v>
      </c>
      <c r="E34" s="119">
        <v>30680</v>
      </c>
    </row>
    <row r="35" spans="3:5" ht="12.75">
      <c r="C35" t="s">
        <v>153</v>
      </c>
      <c r="D35" s="140">
        <v>178096</v>
      </c>
      <c r="E35" s="119">
        <v>181831</v>
      </c>
    </row>
    <row r="36" spans="3:5" ht="12.75">
      <c r="C36" t="s">
        <v>161</v>
      </c>
      <c r="D36" s="120"/>
      <c r="E36" s="119">
        <v>252682</v>
      </c>
    </row>
    <row r="37" spans="3:4" ht="12.75">
      <c r="C37" t="s">
        <v>162</v>
      </c>
      <c r="D37" s="139">
        <v>25200</v>
      </c>
    </row>
    <row r="38" spans="1:5" ht="12.75">
      <c r="A38" s="63"/>
      <c r="B38" s="63"/>
      <c r="C38" s="63" t="s">
        <v>11</v>
      </c>
      <c r="D38" s="64">
        <f>SUM(D33:D37)</f>
        <v>323379</v>
      </c>
      <c r="E38" s="142">
        <f>SUM(E33:E37)</f>
        <v>538989</v>
      </c>
    </row>
    <row r="39" spans="1:4" ht="12.75">
      <c r="A39" s="65"/>
      <c r="B39" s="65"/>
      <c r="C39" s="65"/>
      <c r="D39" s="66"/>
    </row>
    <row r="40" ht="12.75">
      <c r="D40" s="119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personal</cp:lastModifiedBy>
  <cp:lastPrinted>2013-03-26T19:01:36Z</cp:lastPrinted>
  <dcterms:created xsi:type="dcterms:W3CDTF">1996-10-14T23:33:28Z</dcterms:created>
  <dcterms:modified xsi:type="dcterms:W3CDTF">2013-07-13T19:53:38Z</dcterms:modified>
  <cp:category/>
  <cp:version/>
  <cp:contentType/>
  <cp:contentStatus/>
</cp:coreProperties>
</file>