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01" windowWidth="15480" windowHeight="7950" tabRatio="1000" activeTab="3"/>
  </bookViews>
  <sheets>
    <sheet name="10.PASH STANDARTET" sheetId="1" r:id="rId1"/>
    <sheet name="13.CASH FLOW" sheetId="2" r:id="rId2"/>
    <sheet name="KAPITALI" sheetId="3" r:id="rId3"/>
    <sheet name="SHENIMET " sheetId="4" r:id="rId4"/>
    <sheet name="12.BILANCI STANDARTE" sheetId="5" r:id="rId5"/>
  </sheets>
  <definedNames/>
  <calcPr fullCalcOnLoad="1"/>
</workbook>
</file>

<file path=xl/comments2.xml><?xml version="1.0" encoding="utf-8"?>
<comments xmlns="http://schemas.openxmlformats.org/spreadsheetml/2006/main">
  <authors>
    <author>Bruna</author>
  </authors>
  <commentList>
    <comment ref="B29" authorId="0">
      <text>
        <r>
          <rPr>
            <b/>
            <sz val="10"/>
            <rFont val="Tahoma"/>
            <family val="2"/>
          </rPr>
          <t>Bruna: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<sst xmlns="http://schemas.openxmlformats.org/spreadsheetml/2006/main" count="476" uniqueCount="279">
  <si>
    <t>Nr</t>
  </si>
  <si>
    <t>Përshkrimi i Elementëve</t>
  </si>
  <si>
    <t>Viti Ushtrimor</t>
  </si>
  <si>
    <t>Të ardhura të tjera nga veprimtaritë e shfrytëzimit</t>
  </si>
  <si>
    <t>Ndryshimet në inventarin e produkteve të gatshme dhe prodhimit në proçes</t>
  </si>
  <si>
    <t>Materialet e konsumuara</t>
  </si>
  <si>
    <t xml:space="preserve"> - Pagat e personelit</t>
  </si>
  <si>
    <t xml:space="preserve"> - Sigurime Shoqerore dhe Shendetesore</t>
  </si>
  <si>
    <t>Amortizimet dhe zhvlerësimet</t>
  </si>
  <si>
    <t>Totali i shpenzimeve (shuma 4 - 7)</t>
  </si>
  <si>
    <t/>
  </si>
  <si>
    <t>Fitimi apo humbja nga veprimtaria kryesore (1+2+/-3-8)</t>
  </si>
  <si>
    <t>Të ardhurat dhe shpenzimet financiare nga njësitë e kontrolluara</t>
  </si>
  <si>
    <t>Të ardhurat dhe shpenzimet financiare nga pjesëmarrjet</t>
  </si>
  <si>
    <t>Të ardhurat dhe shpenzimet financiare</t>
  </si>
  <si>
    <t>Të ardhurat dhe shpenzimet financiare nga investime të tjera financiare afatgjata</t>
  </si>
  <si>
    <t>Të ardhura dhe shpenzime të tjera financiare</t>
  </si>
  <si>
    <t>Totali i të ardhurave dhe shpenzimeve financiare (10+11+12.1+12.2+12.3+12.4)</t>
  </si>
  <si>
    <t>Fitimi (humbja) para tatimit (9+/-13)</t>
  </si>
  <si>
    <t>Shpenzimet e tatimit mbi fitimin</t>
  </si>
  <si>
    <t>Fitmi (humbja) neto e vitit financiar (14-15)</t>
  </si>
  <si>
    <t>Elementët e pasqyrave të konsoliduara</t>
  </si>
  <si>
    <t>1</t>
  </si>
  <si>
    <t>2</t>
  </si>
  <si>
    <t>3</t>
  </si>
  <si>
    <t>4</t>
  </si>
  <si>
    <t>9</t>
  </si>
  <si>
    <t>I</t>
  </si>
  <si>
    <t>II</t>
  </si>
  <si>
    <t>5</t>
  </si>
  <si>
    <t>6</t>
  </si>
  <si>
    <t>7</t>
  </si>
  <si>
    <t>III</t>
  </si>
  <si>
    <t>8</t>
  </si>
  <si>
    <t>10</t>
  </si>
  <si>
    <t>i</t>
  </si>
  <si>
    <t>PASQYRA E FLUKSIT MONETAR - METODA INDIREKTE</t>
  </si>
  <si>
    <t>Periudha Raportuese</t>
  </si>
  <si>
    <t>Fluksi monetar nga veprimtarite e shfrytezimit</t>
  </si>
  <si>
    <t>Fitimi para tatimit</t>
  </si>
  <si>
    <t>Rregullime per:</t>
  </si>
  <si>
    <t xml:space="preserve">                              -     Amortizimin</t>
  </si>
  <si>
    <t xml:space="preserve">                              -      Humje nga kembimet valutore</t>
  </si>
  <si>
    <t xml:space="preserve">                              -    Te ardhura nga invenstimet</t>
  </si>
  <si>
    <t xml:space="preserve">                              -      Shpenzime per interesa</t>
  </si>
  <si>
    <t xml:space="preserve">                              - Fitimi nga shitja e aktiveve te qendrueshme</t>
  </si>
  <si>
    <t>Rritje/rënie në tepricën e kërkesave të arkëtueshme nga aktiviteti, si dhe kërkesave të arkëtueshme të tjera</t>
  </si>
  <si>
    <t>Rritje/rënie në tepricën inventarit</t>
  </si>
  <si>
    <t>Rritje/rënie në tepricën e detyrimeve, për t’u paguar nga aktiviteti</t>
  </si>
  <si>
    <t>Shpenzime te parapaguara</t>
  </si>
  <si>
    <t>MM të përftuara nga aktivitetet</t>
  </si>
  <si>
    <t>Interesi i paguar</t>
  </si>
  <si>
    <t>Tatim mbi fitimin i paguar</t>
  </si>
  <si>
    <t>MM  neto nga aktivitetet e shfrytëzimit</t>
  </si>
  <si>
    <t>Fluksi monetar nga veprimtaritë investuese</t>
  </si>
  <si>
    <t>Blerja e shoqërisë së kontrolluar X minus paratë e arkëtuara</t>
  </si>
  <si>
    <t>Blerja e aktiveve afatgjata materiale</t>
  </si>
  <si>
    <t>Të ardhura nga shitja e pajisjeve</t>
  </si>
  <si>
    <t>Interesi i arkëtuar</t>
  </si>
  <si>
    <t>Dividendët e arkëtuar</t>
  </si>
  <si>
    <t>MM  neto, e përdorur në aktivitetet investuese</t>
  </si>
  <si>
    <t>Fluksi monetar nga veprimtaritë financiare</t>
  </si>
  <si>
    <t>Të ardhura nga emetimi i kapitalit aksionar</t>
  </si>
  <si>
    <t>Të ardhura nga huamarrje afatgjata</t>
  </si>
  <si>
    <t>Dividendët e paguar</t>
  </si>
  <si>
    <t>MM neto e përdorur në aktivitetet financiare</t>
  </si>
  <si>
    <t>Rritja/rënia neto e mjeteve monetare</t>
  </si>
  <si>
    <t>Mjetet monetare në fillim të periudhës kontabël</t>
  </si>
  <si>
    <t>Mjetet monetare në fund të periudhës kontabël</t>
  </si>
  <si>
    <t>Periudha 01.01.2010 - 31.12.2010</t>
  </si>
  <si>
    <t>Pasqyra e Fluksit Monetar Deri me 31.12.2010</t>
  </si>
  <si>
    <t>TOTALI I DETYRIMEVE KAPITALIT (I, II, III)</t>
  </si>
  <si>
    <t>TOTALI I KAPITALIT (III)</t>
  </si>
  <si>
    <t>Fitimi (Humbja) e vitit financiar</t>
  </si>
  <si>
    <t>Fitimet e pashpërndara</t>
  </si>
  <si>
    <t>Rezerva të tjera</t>
  </si>
  <si>
    <t>Rezerva ligjore</t>
  </si>
  <si>
    <t>Rezerva statutore</t>
  </si>
  <si>
    <t>Njësitë ose aksionet e thesarit (negative)</t>
  </si>
  <si>
    <t>Primi i aksionit</t>
  </si>
  <si>
    <t>Kapitali aksionar</t>
  </si>
  <si>
    <t>Kapitali që i përket aksionarëve të shoqërisë mëmë</t>
  </si>
  <si>
    <t>Aksionet e pakicës</t>
  </si>
  <si>
    <t>Kapitali</t>
  </si>
  <si>
    <t>Totali i Detyrimeve</t>
  </si>
  <si>
    <t>Totali i Detyrimeve afatgjata (II)</t>
  </si>
  <si>
    <t>Grantet dhe të ardhurat e shtyra</t>
  </si>
  <si>
    <t>Provizione afatgjata</t>
  </si>
  <si>
    <t>Totali 1</t>
  </si>
  <si>
    <t>Bonot e konvertueshme</t>
  </si>
  <si>
    <t>ii</t>
  </si>
  <si>
    <t>Hua, bono dhe detyrime nga qeraja financiare</t>
  </si>
  <si>
    <t>Huatë afatgjata</t>
  </si>
  <si>
    <t>Detyrimet Afatgjata</t>
  </si>
  <si>
    <t>Totali i Detyrimeve Afatshkurtra (I)</t>
  </si>
  <si>
    <t>Provizionet afatshkurtra</t>
  </si>
  <si>
    <t>Totali 3</t>
  </si>
  <si>
    <t>Parapagimet e arkëtuara</t>
  </si>
  <si>
    <t>v</t>
  </si>
  <si>
    <t>Hua të tjera</t>
  </si>
  <si>
    <t>iv</t>
  </si>
  <si>
    <t>iii</t>
  </si>
  <si>
    <t>Huatë dhe parapagimet</t>
  </si>
  <si>
    <t>Totali 2</t>
  </si>
  <si>
    <t>Bono të konvertueshme</t>
  </si>
  <si>
    <t>Kthimet / ripagesat e huave afatgjata</t>
  </si>
  <si>
    <t>Huatë dhe obligacionet afatshkurtra</t>
  </si>
  <si>
    <t>Huamarrjet</t>
  </si>
  <si>
    <t>Derivativët</t>
  </si>
  <si>
    <t>Detyrimet Afatshkurtra</t>
  </si>
  <si>
    <t>Viti 
paraardhes</t>
  </si>
  <si>
    <t xml:space="preserve">Viti 
raportues </t>
  </si>
  <si>
    <t>Detyrimet dhe kapitali</t>
  </si>
  <si>
    <t>TOTALI I AKTIVEVE (I + II)</t>
  </si>
  <si>
    <t>TOTALI I AKTIVEVE AFATGJATA (II)</t>
  </si>
  <si>
    <t>Aktive të tjera afatgjata</t>
  </si>
  <si>
    <t>Kapital aksionar i papaguar</t>
  </si>
  <si>
    <t>Aktive të tjera afatgjata jomateriale</t>
  </si>
  <si>
    <t>Emri i mirë</t>
  </si>
  <si>
    <t>Aktivet afatgjata jomateriale</t>
  </si>
  <si>
    <t>Aktivet Biologjike afatgjata</t>
  </si>
  <si>
    <t>Aktive të tjera afatgjata materiale (me vl.kontab.)</t>
  </si>
  <si>
    <t>Makineri dhe pajisje</t>
  </si>
  <si>
    <t>Ndërtesa</t>
  </si>
  <si>
    <t>Toka</t>
  </si>
  <si>
    <t>Llogari / Kërkesa të arkëtueshme afatgjata</t>
  </si>
  <si>
    <t>Aksione dhe letra të tjera me vlerë</t>
  </si>
  <si>
    <t>Aksione dhe investime të tjera në pjesëmarrje</t>
  </si>
  <si>
    <t xml:space="preserve">Investimet financiare afatgjata </t>
  </si>
  <si>
    <t>Aktivet afatgjata</t>
  </si>
  <si>
    <t>TOTALI I AKTIVEVE AFATSHKURTRA (I)</t>
  </si>
  <si>
    <t>Aktive afatshkurtra të mbajtura për shitje</t>
  </si>
  <si>
    <t>Aktive biologjike afatshkurtra</t>
  </si>
  <si>
    <t>Totali 4</t>
  </si>
  <si>
    <t>Parapagesat për furnizime</t>
  </si>
  <si>
    <t>Mallra për rishitje</t>
  </si>
  <si>
    <t>Produkte të gatshme</t>
  </si>
  <si>
    <t>Prodhim në proçes</t>
  </si>
  <si>
    <t>Lëndët e para</t>
  </si>
  <si>
    <t>Inventari</t>
  </si>
  <si>
    <t>Investime të tjera financiare</t>
  </si>
  <si>
    <t>Aktive të tjera financiare afatshkurtra</t>
  </si>
  <si>
    <t>Aktivet e mbajtura për tregtim</t>
  </si>
  <si>
    <t>Derivativë dhe aktive të mbajtura për tregtim</t>
  </si>
  <si>
    <t>Aktivet afatshkurtra</t>
  </si>
  <si>
    <t>Aktivet</t>
  </si>
  <si>
    <t>Pasqyrat e Ndryshimeve ne Kapital 2010</t>
  </si>
  <si>
    <t xml:space="preserve"> </t>
  </si>
  <si>
    <t xml:space="preserve">Kapitali aksionar </t>
  </si>
  <si>
    <t>Aksione thesari</t>
  </si>
  <si>
    <t>Rezeva stat.ligjore</t>
  </si>
  <si>
    <t>Fitimi i pashperndare</t>
  </si>
  <si>
    <t>TOTALI</t>
  </si>
  <si>
    <t>Pozicioni me 31 janar 2009</t>
  </si>
  <si>
    <t>Fitimi neto per periudhen kontabel</t>
  </si>
  <si>
    <t>Dividentet e paguar</t>
  </si>
  <si>
    <t>Rritja e rezerves se kapitalit</t>
  </si>
  <si>
    <t>Emetimi I aksioneve</t>
  </si>
  <si>
    <t>Pozicioni me 31 dhjetor 2009</t>
  </si>
  <si>
    <t>Emetimi i aksioneve</t>
  </si>
  <si>
    <t>Aksione te thesarit te riblera</t>
  </si>
  <si>
    <t>Pozicioni me 31 dhjetor 2010</t>
  </si>
  <si>
    <t>SHENIME PER PASQYRAT FINANCIARE  BILANCI viti 2010</t>
  </si>
  <si>
    <t>S1</t>
  </si>
  <si>
    <t>Banka ne lek</t>
  </si>
  <si>
    <t>Banka ne euro</t>
  </si>
  <si>
    <t xml:space="preserve">Total </t>
  </si>
  <si>
    <t>S2</t>
  </si>
  <si>
    <t>S3</t>
  </si>
  <si>
    <t>S4</t>
  </si>
  <si>
    <t>Vlera Historike</t>
  </si>
  <si>
    <t>Amortizim I akumuluar</t>
  </si>
  <si>
    <t>Vlera neto</t>
  </si>
  <si>
    <t>Totali</t>
  </si>
  <si>
    <t>S5</t>
  </si>
  <si>
    <t>421</t>
  </si>
  <si>
    <t xml:space="preserve">Detyrime paga </t>
  </si>
  <si>
    <t>431</t>
  </si>
  <si>
    <t>442</t>
  </si>
  <si>
    <t>444</t>
  </si>
  <si>
    <t>S6</t>
  </si>
  <si>
    <t xml:space="preserve">                      Shenime shpjeguese per Pasqyren e te Ardhurave dhe Shpenzimeve.</t>
  </si>
  <si>
    <t>SHENIME PER PASQYRAT FINANCIARE  FITIM HUMBJE viti 2010</t>
  </si>
  <si>
    <t>S7</t>
  </si>
  <si>
    <t>S8</t>
  </si>
  <si>
    <t xml:space="preserve">Paga dhe shpenzimet e personelit </t>
  </si>
  <si>
    <t xml:space="preserve">Sigurimet shoqerore dhe shendetesore </t>
  </si>
  <si>
    <t>626</t>
  </si>
  <si>
    <t xml:space="preserve">Shpenzime postare telekom </t>
  </si>
  <si>
    <t>628</t>
  </si>
  <si>
    <t xml:space="preserve">Sherbime bankare </t>
  </si>
  <si>
    <t>Perllogaritja e Tatim Fitimi viti 2010</t>
  </si>
  <si>
    <t>Rezultati Ushtrimor</t>
  </si>
  <si>
    <t>Shpenzime te panjohura fiskalisht</t>
  </si>
  <si>
    <t>Rezultati Fiskal</t>
  </si>
  <si>
    <t>Tatim Fitim 10%</t>
  </si>
  <si>
    <t>Fitimi ushtrimor neto</t>
  </si>
  <si>
    <t>Mjete Monetare   S1</t>
  </si>
  <si>
    <t>Parapagimet dhe shpenzimet e shtyra  S3</t>
  </si>
  <si>
    <t>Mjete monetare</t>
  </si>
  <si>
    <r>
      <t xml:space="preserve">Të pagueshme ndaj punonjësve  </t>
    </r>
    <r>
      <rPr>
        <b/>
        <sz val="11"/>
        <color indexed="8"/>
        <rFont val="Calibri"/>
        <family val="2"/>
      </rPr>
      <t>S7</t>
    </r>
  </si>
  <si>
    <r>
      <t xml:space="preserve">Detyrime Tatimore  </t>
    </r>
    <r>
      <rPr>
        <b/>
        <sz val="11"/>
        <color indexed="8"/>
        <rFont val="Calibri"/>
        <family val="2"/>
      </rPr>
      <t>S8</t>
    </r>
  </si>
  <si>
    <t>Te pagueshme ndaj punonjesve</t>
  </si>
  <si>
    <t>Detyrime tatimore</t>
  </si>
  <si>
    <t xml:space="preserve">Detyrim Sigurime shoqerore dhe shendetesore </t>
  </si>
  <si>
    <t>Detyrim Tatim Page</t>
  </si>
  <si>
    <t>Detyrim Tatim Fitimi</t>
  </si>
  <si>
    <t>634</t>
  </si>
  <si>
    <t>Tarifa vendore</t>
  </si>
  <si>
    <t>767</t>
  </si>
  <si>
    <t>667</t>
  </si>
  <si>
    <t>Shpenzime per interesa</t>
  </si>
  <si>
    <t>Te Ardhura nga interesat</t>
  </si>
  <si>
    <t>669</t>
  </si>
  <si>
    <t>Humbje nga kembimet valutore</t>
  </si>
  <si>
    <t xml:space="preserve">Pagesat </t>
  </si>
  <si>
    <t>Bilanci  2010</t>
  </si>
  <si>
    <t xml:space="preserve">PASQYRA E TE ARDHURAVE DHE SHPENZIMEVE </t>
  </si>
  <si>
    <t>A.S.I.E  shpk</t>
  </si>
  <si>
    <t xml:space="preserve">Llogari/Kërkesa të tjera të arkëtueshme  </t>
  </si>
  <si>
    <r>
      <t xml:space="preserve">Llogari/Kërkesa të arkëtueshme  </t>
    </r>
    <r>
      <rPr>
        <b/>
        <sz val="11"/>
        <color indexed="8"/>
        <rFont val="Calibri"/>
        <family val="2"/>
      </rPr>
      <t xml:space="preserve"> S2</t>
    </r>
  </si>
  <si>
    <r>
      <t xml:space="preserve">Instrumente të tjera borxhi  </t>
    </r>
    <r>
      <rPr>
        <b/>
        <sz val="11"/>
        <color indexed="8"/>
        <rFont val="Calibri"/>
        <family val="2"/>
      </rPr>
      <t xml:space="preserve"> S3</t>
    </r>
  </si>
  <si>
    <t xml:space="preserve">Pjesëmarrje të tjera ne njësi të kontrolluara (vetem ne P.F)    </t>
  </si>
  <si>
    <r>
      <t xml:space="preserve">Llogari / Kërkesa të arkëtueshme afatgjata  </t>
    </r>
    <r>
      <rPr>
        <b/>
        <sz val="11"/>
        <color indexed="8"/>
        <rFont val="Calibri"/>
        <family val="2"/>
      </rPr>
      <t>S4</t>
    </r>
  </si>
  <si>
    <t>Aktive afatgjata materiale   S5</t>
  </si>
  <si>
    <t xml:space="preserve">Shpenzimet e zhvillimit  </t>
  </si>
  <si>
    <t>Të pagueshme ndaj furnitorëve   S6</t>
  </si>
  <si>
    <t xml:space="preserve">Huamarrje të tjera afatgjata  </t>
  </si>
  <si>
    <t xml:space="preserve">    Shoqeria “ A.S.I.E" Sh.p.k</t>
  </si>
  <si>
    <t>Banka USD</t>
  </si>
  <si>
    <t>Arka lek</t>
  </si>
  <si>
    <t>Kerkesa  te arketueshme</t>
  </si>
  <si>
    <t>Klientete  paarketuar</t>
  </si>
  <si>
    <t>Instrumenta te tjera borxhi</t>
  </si>
  <si>
    <t>Ortaku</t>
  </si>
  <si>
    <t>Debitore kreditore te tjere</t>
  </si>
  <si>
    <t>Aktive afatgjata materiale</t>
  </si>
  <si>
    <t>Inventari ekonomik</t>
  </si>
  <si>
    <t>Te tjera</t>
  </si>
  <si>
    <t>2133</t>
  </si>
  <si>
    <t>2182</t>
  </si>
  <si>
    <t>Pajisje informatike  dhe Te tjera</t>
  </si>
  <si>
    <t>Te pagueshme ndaj furnitoreve</t>
  </si>
  <si>
    <t>401</t>
  </si>
  <si>
    <t>Furnitore te papaguar</t>
  </si>
  <si>
    <t>4453</t>
  </si>
  <si>
    <t>Detyrim TVSH</t>
  </si>
  <si>
    <t>Shitje neto</t>
  </si>
  <si>
    <t>Te Ardhura nga konsulencat</t>
  </si>
  <si>
    <t>Te ardhura nga auditimi</t>
  </si>
  <si>
    <t>Kosto e punes</t>
  </si>
  <si>
    <t>Shitjet neto    S1</t>
  </si>
  <si>
    <r>
      <t xml:space="preserve">Kosto e punës   </t>
    </r>
    <r>
      <rPr>
        <b/>
        <sz val="11"/>
        <color indexed="8"/>
        <rFont val="Arial"/>
        <family val="2"/>
      </rPr>
      <t>S2</t>
    </r>
  </si>
  <si>
    <r>
      <t xml:space="preserve">Shpenzime të tjera   </t>
    </r>
    <r>
      <rPr>
        <b/>
        <sz val="11"/>
        <color indexed="8"/>
        <rFont val="Arial"/>
        <family val="2"/>
      </rPr>
      <t>S3</t>
    </r>
  </si>
  <si>
    <r>
      <t xml:space="preserve">Të ardhurat dhe shpenzimet nga interesat  </t>
    </r>
    <r>
      <rPr>
        <b/>
        <sz val="11"/>
        <color indexed="8"/>
        <rFont val="Arial"/>
        <family val="2"/>
      </rPr>
      <t>S4</t>
    </r>
  </si>
  <si>
    <r>
      <t xml:space="preserve">Fitimet (humbjet) nga kursi i këmbimi  </t>
    </r>
    <r>
      <rPr>
        <b/>
        <sz val="11"/>
        <color indexed="8"/>
        <rFont val="Arial"/>
        <family val="2"/>
      </rPr>
      <t>S5</t>
    </r>
  </si>
  <si>
    <t>Shpenzime te tjera</t>
  </si>
  <si>
    <t>Blerje energji avull uje</t>
  </si>
  <si>
    <t>Karburant</t>
  </si>
  <si>
    <t>608</t>
  </si>
  <si>
    <t>609</t>
  </si>
  <si>
    <t>Kancelari</t>
  </si>
  <si>
    <t>611</t>
  </si>
  <si>
    <t>Trajtime te pergjithshme</t>
  </si>
  <si>
    <t>613</t>
  </si>
  <si>
    <t>Qera</t>
  </si>
  <si>
    <t>615</t>
  </si>
  <si>
    <t>Mirembajtje riparime</t>
  </si>
  <si>
    <t>618</t>
  </si>
  <si>
    <t>622</t>
  </si>
  <si>
    <t>Honorare</t>
  </si>
  <si>
    <t>625</t>
  </si>
  <si>
    <t>Transferime udhetime</t>
  </si>
  <si>
    <t>627</t>
  </si>
  <si>
    <t>Transport</t>
  </si>
  <si>
    <t>638</t>
  </si>
  <si>
    <t>Taksa te tjera</t>
  </si>
  <si>
    <t>658</t>
  </si>
  <si>
    <t>Fitim nga kembimet valutore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</si>
</sst>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0000000"/>
    <numFmt numFmtId="166" formatCode="#,##0.000"/>
    <numFmt numFmtId="167" formatCode="#,##0.0000000000"/>
    <numFmt numFmtId="168" formatCode="#,##0.0000"/>
    <numFmt numFmtId="169" formatCode="0.000"/>
    <numFmt numFmtId="170" formatCode="#,##0.00000000000"/>
    <numFmt numFmtId="171" formatCode="#,##0.0"/>
    <numFmt numFmtId="172" formatCode="#,##0_);\-#,##0"/>
    <numFmt numFmtId="173" formatCode="#,##0.00_);\-#,##0.00"/>
    <numFmt numFmtId="174" formatCode="_(* #,##0.0_);_(* \(#,##0.0\);_(* &quot;-&quot;??_);_(@_)"/>
    <numFmt numFmtId="175" formatCode="#,##0[$Lek-41C];\-#,##0[$Lek-41C]"/>
    <numFmt numFmtId="176" formatCode="_(* #,##0.0_);_(* \(#,##0.0\);_(* &quot;-&quot;?_);_(@_)"/>
    <numFmt numFmtId="177" formatCode="#,##0.0000000"/>
    <numFmt numFmtId="178" formatCode="dd/mm/yyyy"/>
    <numFmt numFmtId="179" formatCode="_(* #,##0.000_);_(* \(#,##0.000\);_(* &quot;-&quot;??_);_(@_)"/>
    <numFmt numFmtId="180" formatCode="_(* #,##0.0000_);_(* \(#,##0.0000\);_(* &quot;-&quot;??_);_(@_)"/>
    <numFmt numFmtId="181" formatCode="#,##0.00000000"/>
    <numFmt numFmtId="182" formatCode="[$-409]dddd\,\ mmmm\ dd\,\ yyyy"/>
    <numFmt numFmtId="183" formatCode="[$-409]d\-mmm\-yy;@"/>
  </numFmts>
  <fonts count="54">
    <font>
      <sz val="10"/>
      <name val="Arial"/>
      <family val="0"/>
    </font>
    <font>
      <sz val="8"/>
      <name val="Arial"/>
      <family val="2"/>
    </font>
    <font>
      <b/>
      <sz val="9"/>
      <color indexed="8"/>
      <name val="sansserif"/>
      <family val="0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2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b/>
      <sz val="9"/>
      <color indexed="10"/>
      <name val="sansserif"/>
      <family val="0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2"/>
      <name val="Calibri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Arial"/>
      <family val="2"/>
    </font>
    <font>
      <b/>
      <sz val="13"/>
      <name val="sansserif"/>
      <family val="0"/>
    </font>
    <font>
      <b/>
      <u val="single"/>
      <sz val="13"/>
      <name val="sansserif"/>
      <family val="0"/>
    </font>
    <font>
      <b/>
      <sz val="9"/>
      <name val="sansserif"/>
      <family val="0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Calibri"/>
      <family val="2"/>
    </font>
    <font>
      <b/>
      <sz val="12"/>
      <name val="Calibri"/>
      <family val="2"/>
    </font>
    <font>
      <b/>
      <i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/>
      <right style="thin"/>
      <top/>
      <bottom style="thin">
        <color indexed="23"/>
      </bottom>
    </border>
    <border>
      <left style="thin"/>
      <right style="thin"/>
      <top/>
      <bottom style="thin">
        <color indexed="23"/>
      </bottom>
    </border>
    <border>
      <left style="double"/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double"/>
      <right style="thin"/>
      <top style="thin">
        <color indexed="23"/>
      </top>
      <bottom style="double"/>
    </border>
    <border>
      <left style="thin"/>
      <right style="thin"/>
      <top style="thin">
        <color indexed="23"/>
      </top>
      <bottom style="double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medium">
        <color indexed="8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/>
      <top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/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3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7" borderId="1" applyNumberFormat="0" applyAlignment="0" applyProtection="0"/>
    <xf numFmtId="0" fontId="49" fillId="0" borderId="6" applyNumberFormat="0" applyFill="0" applyAlignment="0" applyProtection="0"/>
    <xf numFmtId="0" fontId="50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23" borderId="7" applyNumberFormat="0" applyFont="0" applyAlignment="0" applyProtection="0"/>
    <xf numFmtId="0" fontId="51" fillId="20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7" fillId="0" borderId="0" applyNumberFormat="0" applyFill="0" applyBorder="0" applyAlignment="0" applyProtection="0"/>
  </cellStyleXfs>
  <cellXfs count="373">
    <xf numFmtId="0" fontId="0" fillId="0" borderId="0" xfId="0" applyAlignment="1">
      <alignment/>
    </xf>
    <xf numFmtId="0" fontId="9" fillId="0" borderId="0" xfId="58" applyFont="1" applyFill="1" applyBorder="1" applyAlignment="1">
      <alignment vertical="center"/>
      <protection/>
    </xf>
    <xf numFmtId="0" fontId="10" fillId="0" borderId="0" xfId="58" applyFont="1" applyFill="1" applyAlignment="1">
      <alignment vertical="center"/>
      <protection/>
    </xf>
    <xf numFmtId="0" fontId="11" fillId="0" borderId="0" xfId="58" applyFont="1" applyFill="1" applyAlignment="1">
      <alignment vertical="center"/>
      <protection/>
    </xf>
    <xf numFmtId="0" fontId="5" fillId="0" borderId="0" xfId="58">
      <alignment/>
      <protection/>
    </xf>
    <xf numFmtId="0" fontId="1" fillId="0" borderId="0" xfId="58" applyNumberFormat="1" applyFont="1" applyFill="1" applyBorder="1" applyAlignment="1" applyProtection="1">
      <alignment horizontal="center" vertical="center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1" xfId="58" applyFont="1" applyBorder="1" applyAlignment="1">
      <alignment horizontal="center" vertical="center" wrapText="1"/>
      <protection/>
    </xf>
    <xf numFmtId="3" fontId="5" fillId="0" borderId="0" xfId="58" applyNumberFormat="1">
      <alignment/>
      <protection/>
    </xf>
    <xf numFmtId="0" fontId="12" fillId="0" borderId="11" xfId="58" applyFont="1" applyBorder="1" applyAlignment="1">
      <alignment horizontal="center" vertical="center" wrapText="1"/>
      <protection/>
    </xf>
    <xf numFmtId="0" fontId="2" fillId="0" borderId="12" xfId="58" applyFont="1" applyBorder="1" applyAlignment="1">
      <alignment horizontal="center" vertical="center" wrapText="1"/>
      <protection/>
    </xf>
    <xf numFmtId="0" fontId="11" fillId="0" borderId="0" xfId="58" applyNumberFormat="1" applyFont="1" applyFill="1" applyBorder="1" applyAlignment="1" applyProtection="1">
      <alignment horizontal="center" vertical="center" wrapText="1"/>
      <protection/>
    </xf>
    <xf numFmtId="0" fontId="11" fillId="0" borderId="0" xfId="58" applyNumberFormat="1" applyFont="1" applyFill="1" applyBorder="1" applyAlignment="1" applyProtection="1">
      <alignment vertical="center" wrapText="1"/>
      <protection/>
    </xf>
    <xf numFmtId="0" fontId="9" fillId="0" borderId="0" xfId="58" applyFont="1" applyFill="1" applyAlignment="1">
      <alignment vertical="center"/>
      <protection/>
    </xf>
    <xf numFmtId="0" fontId="6" fillId="0" borderId="0" xfId="58" applyFont="1">
      <alignment/>
      <protection/>
    </xf>
    <xf numFmtId="0" fontId="5" fillId="0" borderId="0" xfId="58" applyFont="1" applyAlignment="1">
      <alignment vertical="center" wrapText="1"/>
      <protection/>
    </xf>
    <xf numFmtId="0" fontId="5" fillId="0" borderId="13" xfId="58" applyFont="1" applyBorder="1" applyAlignment="1">
      <alignment vertical="center" wrapText="1"/>
      <protection/>
    </xf>
    <xf numFmtId="164" fontId="5" fillId="0" borderId="14" xfId="44" applyNumberFormat="1" applyFont="1" applyBorder="1" applyAlignment="1">
      <alignment vertical="center" wrapText="1"/>
    </xf>
    <xf numFmtId="0" fontId="5" fillId="0" borderId="15" xfId="58" applyFont="1" applyBorder="1" applyAlignment="1">
      <alignment vertical="center" wrapText="1"/>
      <protection/>
    </xf>
    <xf numFmtId="0" fontId="5" fillId="0" borderId="16" xfId="58" applyFont="1" applyBorder="1" applyAlignment="1">
      <alignment vertical="center" wrapText="1"/>
      <protection/>
    </xf>
    <xf numFmtId="164" fontId="5" fillId="0" borderId="16" xfId="44" applyNumberFormat="1" applyFont="1" applyBorder="1" applyAlignment="1">
      <alignment vertical="center" wrapText="1"/>
    </xf>
    <xf numFmtId="0" fontId="5" fillId="0" borderId="15" xfId="58" applyBorder="1" applyAlignment="1">
      <alignment vertical="center" wrapText="1"/>
      <protection/>
    </xf>
    <xf numFmtId="164" fontId="5" fillId="0" borderId="16" xfId="58" applyNumberFormat="1" applyFont="1" applyBorder="1" applyAlignment="1">
      <alignment vertical="center" wrapText="1"/>
      <protection/>
    </xf>
    <xf numFmtId="0" fontId="5" fillId="0" borderId="14" xfId="58" applyFont="1" applyBorder="1" applyAlignment="1">
      <alignment vertical="center" wrapText="1"/>
      <protection/>
    </xf>
    <xf numFmtId="0" fontId="5" fillId="0" borderId="13" xfId="58" applyFont="1" applyBorder="1" applyAlignment="1">
      <alignment horizontal="justify" vertical="center" wrapText="1"/>
      <protection/>
    </xf>
    <xf numFmtId="0" fontId="5" fillId="0" borderId="15" xfId="58" applyFont="1" applyBorder="1" applyAlignment="1">
      <alignment horizontal="justify" vertical="center" wrapText="1"/>
      <protection/>
    </xf>
    <xf numFmtId="0" fontId="13" fillId="0" borderId="15" xfId="58" applyFont="1" applyBorder="1" applyAlignment="1">
      <alignment horizontal="justify" vertical="center" wrapText="1"/>
      <protection/>
    </xf>
    <xf numFmtId="0" fontId="6" fillId="0" borderId="15" xfId="58" applyFont="1" applyBorder="1" applyAlignment="1">
      <alignment horizontal="justify" vertical="center" wrapText="1"/>
      <protection/>
    </xf>
    <xf numFmtId="164" fontId="14" fillId="0" borderId="16" xfId="58" applyNumberFormat="1" applyFont="1" applyBorder="1" applyAlignment="1">
      <alignment vertical="center" wrapText="1"/>
      <protection/>
    </xf>
    <xf numFmtId="0" fontId="14" fillId="20" borderId="17" xfId="58" applyFont="1" applyFill="1" applyBorder="1" applyAlignment="1">
      <alignment horizontal="justify" vertical="center" wrapText="1"/>
      <protection/>
    </xf>
    <xf numFmtId="164" fontId="14" fillId="20" borderId="18" xfId="44" applyNumberFormat="1" applyFont="1" applyFill="1" applyBorder="1" applyAlignment="1">
      <alignment vertical="center" wrapText="1"/>
    </xf>
    <xf numFmtId="0" fontId="9" fillId="0" borderId="0" xfId="58" applyFont="1" applyFill="1" applyBorder="1" applyAlignment="1">
      <alignment vertical="center" wrapText="1"/>
      <protection/>
    </xf>
    <xf numFmtId="0" fontId="10" fillId="0" borderId="0" xfId="58" applyFont="1" applyFill="1" applyAlignment="1">
      <alignment vertical="center" wrapText="1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Border="1" applyAlignment="1">
      <alignment horizontal="left" vertical="center" wrapText="1"/>
      <protection/>
    </xf>
    <xf numFmtId="164" fontId="8" fillId="6" borderId="19" xfId="58" applyNumberFormat="1" applyFont="1" applyFill="1" applyBorder="1" applyAlignment="1">
      <alignment horizontal="right" vertical="center" wrapText="1"/>
      <protection/>
    </xf>
    <xf numFmtId="0" fontId="15" fillId="6" borderId="20" xfId="58" applyFont="1" applyFill="1" applyBorder="1" applyAlignment="1">
      <alignment horizontal="left" vertical="center" wrapText="1"/>
      <protection/>
    </xf>
    <xf numFmtId="0" fontId="8" fillId="6" borderId="21" xfId="58" applyFont="1" applyFill="1" applyBorder="1" applyAlignment="1">
      <alignment horizontal="left" vertical="center" wrapText="1"/>
      <protection/>
    </xf>
    <xf numFmtId="0" fontId="8" fillId="0" borderId="22" xfId="58" applyFont="1" applyFill="1" applyBorder="1" applyAlignment="1">
      <alignment horizontal="left" vertical="center" wrapText="1"/>
      <protection/>
    </xf>
    <xf numFmtId="164" fontId="14" fillId="0" borderId="23" xfId="44" applyNumberFormat="1" applyFont="1" applyBorder="1" applyAlignment="1">
      <alignment horizontal="right" vertical="center" wrapText="1"/>
    </xf>
    <xf numFmtId="4" fontId="14" fillId="0" borderId="24" xfId="58" applyNumberFormat="1" applyFont="1" applyBorder="1" applyAlignment="1">
      <alignment horizontal="right" vertical="center" wrapText="1"/>
      <protection/>
    </xf>
    <xf numFmtId="0" fontId="5" fillId="0" borderId="24" xfId="58" applyFont="1" applyBorder="1" applyAlignment="1">
      <alignment horizontal="left" vertical="center" wrapText="1"/>
      <protection/>
    </xf>
    <xf numFmtId="0" fontId="6" fillId="0" borderId="25" xfId="58" applyFont="1" applyBorder="1" applyAlignment="1">
      <alignment horizontal="left" vertical="center" wrapText="1"/>
      <protection/>
    </xf>
    <xf numFmtId="0" fontId="6" fillId="0" borderId="22" xfId="58" applyFont="1" applyFill="1" applyBorder="1" applyAlignment="1">
      <alignment horizontal="left" vertical="center" wrapText="1"/>
      <protection/>
    </xf>
    <xf numFmtId="0" fontId="6" fillId="0" borderId="0" xfId="58" applyFont="1" applyFill="1" applyBorder="1" applyAlignment="1">
      <alignment horizontal="left" vertical="center" wrapText="1"/>
      <protection/>
    </xf>
    <xf numFmtId="164" fontId="6" fillId="0" borderId="23" xfId="44" applyNumberFormat="1" applyFont="1" applyBorder="1" applyAlignment="1">
      <alignment horizontal="right" vertical="center" wrapText="1"/>
    </xf>
    <xf numFmtId="4" fontId="6" fillId="0" borderId="24" xfId="58" applyNumberFormat="1" applyFont="1" applyBorder="1" applyAlignment="1">
      <alignment horizontal="right" vertical="center" wrapText="1"/>
      <protection/>
    </xf>
    <xf numFmtId="4" fontId="6" fillId="0" borderId="24" xfId="58" applyNumberFormat="1" applyFont="1" applyBorder="1" applyAlignment="1">
      <alignment horizontal="right" vertical="center" wrapText="1"/>
      <protection/>
    </xf>
    <xf numFmtId="2" fontId="6" fillId="0" borderId="23" xfId="58" applyNumberFormat="1" applyFont="1" applyBorder="1" applyAlignment="1">
      <alignment horizontal="right" vertical="center" wrapText="1"/>
      <protection/>
    </xf>
    <xf numFmtId="164" fontId="8" fillId="6" borderId="23" xfId="58" applyNumberFormat="1" applyFont="1" applyFill="1" applyBorder="1" applyAlignment="1">
      <alignment horizontal="right" vertical="center" wrapText="1"/>
      <protection/>
    </xf>
    <xf numFmtId="0" fontId="15" fillId="6" borderId="24" xfId="58" applyFont="1" applyFill="1" applyBorder="1" applyAlignment="1">
      <alignment horizontal="left" vertical="center" wrapText="1"/>
      <protection/>
    </xf>
    <xf numFmtId="0" fontId="8" fillId="6" borderId="25" xfId="58" applyFont="1" applyFill="1" applyBorder="1" applyAlignment="1">
      <alignment horizontal="left" vertical="center" wrapText="1"/>
      <protection/>
    </xf>
    <xf numFmtId="43" fontId="14" fillId="0" borderId="23" xfId="44" applyNumberFormat="1" applyFont="1" applyBorder="1" applyAlignment="1">
      <alignment horizontal="right" vertical="center" wrapText="1"/>
    </xf>
    <xf numFmtId="179" fontId="14" fillId="0" borderId="23" xfId="44" applyNumberFormat="1" applyFont="1" applyBorder="1" applyAlignment="1">
      <alignment horizontal="right" vertical="center" wrapText="1"/>
    </xf>
    <xf numFmtId="2" fontId="14" fillId="0" borderId="23" xfId="58" applyNumberFormat="1" applyFont="1" applyBorder="1" applyAlignment="1">
      <alignment horizontal="right" vertical="center" wrapText="1"/>
      <protection/>
    </xf>
    <xf numFmtId="2" fontId="6" fillId="0" borderId="23" xfId="44" applyNumberFormat="1" applyFont="1" applyBorder="1" applyAlignment="1">
      <alignment horizontal="right" vertical="center" wrapText="1"/>
    </xf>
    <xf numFmtId="4" fontId="5" fillId="0" borderId="24" xfId="58" applyNumberFormat="1" applyFont="1" applyBorder="1" applyAlignment="1">
      <alignment horizontal="right" vertical="center" wrapText="1"/>
      <protection/>
    </xf>
    <xf numFmtId="0" fontId="7" fillId="0" borderId="25" xfId="58" applyFont="1" applyBorder="1" applyAlignment="1">
      <alignment horizontal="left" vertical="center" wrapText="1"/>
      <protection/>
    </xf>
    <xf numFmtId="0" fontId="7" fillId="0" borderId="26" xfId="58" applyFont="1" applyBorder="1" applyAlignment="1">
      <alignment horizontal="left" vertical="center" wrapText="1"/>
      <protection/>
    </xf>
    <xf numFmtId="0" fontId="14" fillId="0" borderId="27" xfId="58" applyFont="1" applyBorder="1" applyAlignment="1">
      <alignment horizontal="left" vertical="center" wrapText="1"/>
      <protection/>
    </xf>
    <xf numFmtId="164" fontId="8" fillId="6" borderId="23" xfId="44" applyNumberFormat="1" applyFont="1" applyFill="1" applyBorder="1" applyAlignment="1">
      <alignment horizontal="right" vertical="center" wrapText="1"/>
    </xf>
    <xf numFmtId="0" fontId="6" fillId="0" borderId="23" xfId="58" applyFont="1" applyBorder="1" applyAlignment="1">
      <alignment horizontal="right" vertical="center" wrapText="1"/>
      <protection/>
    </xf>
    <xf numFmtId="0" fontId="5" fillId="0" borderId="25" xfId="58" applyFont="1" applyBorder="1" applyAlignment="1">
      <alignment horizontal="left" vertical="center" wrapText="1"/>
      <protection/>
    </xf>
    <xf numFmtId="0" fontId="5" fillId="0" borderId="26" xfId="58" applyFont="1" applyBorder="1" applyAlignment="1">
      <alignment horizontal="left" vertical="center" wrapText="1"/>
      <protection/>
    </xf>
    <xf numFmtId="0" fontId="6" fillId="0" borderId="27" xfId="58" applyFont="1" applyBorder="1" applyAlignment="1">
      <alignment horizontal="left" vertical="center" wrapText="1"/>
      <protection/>
    </xf>
    <xf numFmtId="164" fontId="14" fillId="0" borderId="23" xfId="58" applyNumberFormat="1" applyFont="1" applyBorder="1" applyAlignment="1">
      <alignment horizontal="right" vertical="center" wrapText="1"/>
      <protection/>
    </xf>
    <xf numFmtId="180" fontId="6" fillId="0" borderId="23" xfId="58" applyNumberFormat="1" applyFont="1" applyBorder="1" applyAlignment="1">
      <alignment horizontal="right" vertical="center" wrapText="1"/>
      <protection/>
    </xf>
    <xf numFmtId="180" fontId="14" fillId="0" borderId="23" xfId="44" applyNumberFormat="1" applyFont="1" applyBorder="1" applyAlignment="1">
      <alignment horizontal="right" vertical="center" wrapText="1"/>
    </xf>
    <xf numFmtId="4" fontId="14" fillId="0" borderId="23" xfId="58" applyNumberFormat="1" applyFont="1" applyBorder="1" applyAlignment="1">
      <alignment horizontal="right" vertical="center" wrapText="1"/>
      <protection/>
    </xf>
    <xf numFmtId="0" fontId="14" fillId="0" borderId="25" xfId="58" applyFont="1" applyBorder="1" applyAlignment="1">
      <alignment horizontal="left" vertical="center" wrapText="1"/>
      <protection/>
    </xf>
    <xf numFmtId="0" fontId="14" fillId="0" borderId="26" xfId="58" applyFont="1" applyBorder="1" applyAlignment="1">
      <alignment horizontal="left" vertical="center" wrapText="1"/>
      <protection/>
    </xf>
    <xf numFmtId="164" fontId="6" fillId="0" borderId="23" xfId="58" applyNumberFormat="1" applyFont="1" applyBorder="1" applyAlignment="1">
      <alignment horizontal="right" vertical="center" wrapText="1"/>
      <protection/>
    </xf>
    <xf numFmtId="0" fontId="5" fillId="0" borderId="23" xfId="58" applyFont="1" applyBorder="1" applyAlignment="1">
      <alignment horizontal="right" vertical="center" wrapText="1"/>
      <protection/>
    </xf>
    <xf numFmtId="0" fontId="9" fillId="0" borderId="23" xfId="58" applyFont="1" applyBorder="1" applyAlignment="1">
      <alignment horizontal="right" vertical="center" wrapText="1"/>
      <protection/>
    </xf>
    <xf numFmtId="164" fontId="8" fillId="6" borderId="28" xfId="44" applyNumberFormat="1" applyFont="1" applyFill="1" applyBorder="1" applyAlignment="1">
      <alignment horizontal="right" vertical="center" wrapText="1"/>
    </xf>
    <xf numFmtId="0" fontId="15" fillId="6" borderId="29" xfId="58" applyFont="1" applyFill="1" applyBorder="1" applyAlignment="1">
      <alignment horizontal="left" vertical="center" wrapText="1"/>
      <protection/>
    </xf>
    <xf numFmtId="0" fontId="8" fillId="6" borderId="30" xfId="58" applyFont="1" applyFill="1" applyBorder="1" applyAlignment="1">
      <alignment horizontal="left" vertical="center" wrapText="1"/>
      <protection/>
    </xf>
    <xf numFmtId="0" fontId="14" fillId="20" borderId="31" xfId="58" applyFont="1" applyFill="1" applyBorder="1" applyAlignment="1">
      <alignment horizontal="center" vertical="center" wrapText="1"/>
      <protection/>
    </xf>
    <xf numFmtId="0" fontId="14" fillId="0" borderId="22" xfId="58" applyFont="1" applyFill="1" applyBorder="1" applyAlignment="1">
      <alignment horizontal="center" vertical="center" wrapText="1"/>
      <protection/>
    </xf>
    <xf numFmtId="0" fontId="14" fillId="0" borderId="0" xfId="58" applyFont="1" applyFill="1" applyBorder="1" applyAlignment="1">
      <alignment horizontal="center" vertical="center" wrapText="1"/>
      <protection/>
    </xf>
    <xf numFmtId="164" fontId="6" fillId="0" borderId="0" xfId="58" applyNumberFormat="1" applyFont="1" applyBorder="1" applyAlignment="1">
      <alignment horizontal="right" vertical="center" wrapText="1"/>
      <protection/>
    </xf>
    <xf numFmtId="0" fontId="6" fillId="0" borderId="0" xfId="58" applyFont="1" applyBorder="1" applyAlignment="1">
      <alignment horizontal="left" vertical="center" wrapText="1"/>
      <protection/>
    </xf>
    <xf numFmtId="3" fontId="8" fillId="6" borderId="19" xfId="58" applyNumberFormat="1" applyFont="1" applyFill="1" applyBorder="1" applyAlignment="1">
      <alignment horizontal="right" vertical="center" wrapText="1"/>
      <protection/>
    </xf>
    <xf numFmtId="0" fontId="8" fillId="6" borderId="20" xfId="58" applyFont="1" applyFill="1" applyBorder="1" applyAlignment="1">
      <alignment horizontal="left" vertical="center" wrapText="1"/>
      <protection/>
    </xf>
    <xf numFmtId="4" fontId="6" fillId="0" borderId="32" xfId="58" applyNumberFormat="1" applyFont="1" applyBorder="1" applyAlignment="1">
      <alignment horizontal="right" vertical="center" wrapText="1"/>
      <protection/>
    </xf>
    <xf numFmtId="0" fontId="5" fillId="0" borderId="33" xfId="58" applyFont="1" applyBorder="1" applyAlignment="1">
      <alignment horizontal="left" vertical="center" wrapText="1"/>
      <protection/>
    </xf>
    <xf numFmtId="0" fontId="6" fillId="0" borderId="34" xfId="58" applyFont="1" applyBorder="1" applyAlignment="1">
      <alignment horizontal="left" vertical="center" wrapText="1"/>
      <protection/>
    </xf>
    <xf numFmtId="0" fontId="6" fillId="0" borderId="22" xfId="58" applyFont="1" applyBorder="1" applyAlignment="1">
      <alignment horizontal="left" vertical="center" wrapText="1"/>
      <protection/>
    </xf>
    <xf numFmtId="4" fontId="6" fillId="0" borderId="23" xfId="58" applyNumberFormat="1" applyFont="1" applyBorder="1" applyAlignment="1">
      <alignment horizontal="right" vertical="center" wrapText="1"/>
      <protection/>
    </xf>
    <xf numFmtId="4" fontId="5" fillId="0" borderId="23" xfId="58" applyNumberFormat="1" applyFont="1" applyBorder="1" applyAlignment="1">
      <alignment horizontal="right" vertical="center" wrapText="1"/>
      <protection/>
    </xf>
    <xf numFmtId="4" fontId="6" fillId="0" borderId="23" xfId="44" applyNumberFormat="1" applyFont="1" applyBorder="1" applyAlignment="1">
      <alignment horizontal="right" vertical="center" wrapText="1"/>
    </xf>
    <xf numFmtId="4" fontId="8" fillId="6" borderId="23" xfId="58" applyNumberFormat="1" applyFont="1" applyFill="1" applyBorder="1" applyAlignment="1">
      <alignment horizontal="right" vertical="center" wrapText="1"/>
      <protection/>
    </xf>
    <xf numFmtId="0" fontId="7" fillId="0" borderId="24" xfId="58" applyFont="1" applyBorder="1" applyAlignment="1">
      <alignment horizontal="left" vertical="center" wrapText="1"/>
      <protection/>
    </xf>
    <xf numFmtId="0" fontId="14" fillId="0" borderId="22" xfId="58" applyFont="1" applyBorder="1" applyAlignment="1">
      <alignment horizontal="left" vertical="center" wrapText="1"/>
      <protection/>
    </xf>
    <xf numFmtId="0" fontId="14" fillId="0" borderId="0" xfId="58" applyFont="1" applyBorder="1" applyAlignment="1">
      <alignment horizontal="left" vertical="center" wrapText="1"/>
      <protection/>
    </xf>
    <xf numFmtId="4" fontId="6" fillId="24" borderId="24" xfId="58" applyNumberFormat="1" applyFont="1" applyFill="1" applyBorder="1" applyAlignment="1">
      <alignment horizontal="right" vertical="center" wrapText="1"/>
      <protection/>
    </xf>
    <xf numFmtId="0" fontId="14" fillId="0" borderId="24" xfId="58" applyFont="1" applyBorder="1" applyAlignment="1">
      <alignment horizontal="left" vertical="center" wrapText="1"/>
      <protection/>
    </xf>
    <xf numFmtId="4" fontId="5" fillId="0" borderId="0" xfId="58" applyNumberFormat="1" applyFont="1" applyBorder="1" applyAlignment="1">
      <alignment horizontal="left" vertical="center" wrapText="1"/>
      <protection/>
    </xf>
    <xf numFmtId="4" fontId="8" fillId="6" borderId="28" xfId="58" applyNumberFormat="1" applyFont="1" applyFill="1" applyBorder="1" applyAlignment="1">
      <alignment horizontal="right" vertical="center" wrapText="1"/>
      <protection/>
    </xf>
    <xf numFmtId="0" fontId="5" fillId="0" borderId="22" xfId="58" applyFill="1" applyBorder="1" applyAlignment="1">
      <alignment/>
      <protection/>
    </xf>
    <xf numFmtId="0" fontId="5" fillId="0" borderId="0" xfId="58" applyFill="1" applyBorder="1" applyAlignment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0" fillId="0" borderId="36" xfId="0" applyFont="1" applyBorder="1" applyAlignment="1">
      <alignment vertical="center" wrapText="1"/>
    </xf>
    <xf numFmtId="0" fontId="18" fillId="0" borderId="37" xfId="0" applyFont="1" applyBorder="1" applyAlignment="1">
      <alignment vertical="center" wrapTex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43" fontId="0" fillId="0" borderId="39" xfId="42" applyFont="1" applyBorder="1" applyAlignment="1">
      <alignment/>
    </xf>
    <xf numFmtId="43" fontId="20" fillId="0" borderId="39" xfId="42" applyFont="1" applyBorder="1" applyAlignment="1">
      <alignment/>
    </xf>
    <xf numFmtId="43" fontId="0" fillId="0" borderId="40" xfId="42" applyFont="1" applyBorder="1" applyAlignment="1">
      <alignment/>
    </xf>
    <xf numFmtId="0" fontId="0" fillId="0" borderId="38" xfId="0" applyBorder="1" applyAlignment="1">
      <alignment wrapText="1"/>
    </xf>
    <xf numFmtId="0" fontId="0" fillId="0" borderId="39" xfId="0" applyBorder="1" applyAlignment="1">
      <alignment wrapText="1"/>
    </xf>
    <xf numFmtId="43" fontId="0" fillId="0" borderId="0" xfId="42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Alignment="1">
      <alignment/>
    </xf>
    <xf numFmtId="164" fontId="21" fillId="0" borderId="0" xfId="42" applyNumberFormat="1" applyFont="1" applyBorder="1" applyAlignment="1">
      <alignment/>
    </xf>
    <xf numFmtId="43" fontId="0" fillId="0" borderId="0" xfId="0" applyNumberFormat="1" applyAlignment="1">
      <alignment/>
    </xf>
    <xf numFmtId="164" fontId="22" fillId="0" borderId="0" xfId="42" applyNumberFormat="1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Fill="1" applyAlignment="1">
      <alignment/>
    </xf>
    <xf numFmtId="43" fontId="23" fillId="0" borderId="0" xfId="42" applyFont="1" applyBorder="1" applyAlignment="1">
      <alignment/>
    </xf>
    <xf numFmtId="0" fontId="25" fillId="0" borderId="0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20" borderId="50" xfId="0" applyFill="1" applyBorder="1" applyAlignment="1">
      <alignment/>
    </xf>
    <xf numFmtId="0" fontId="20" fillId="20" borderId="51" xfId="0" applyFont="1" applyFill="1" applyBorder="1" applyAlignment="1">
      <alignment/>
    </xf>
    <xf numFmtId="0" fontId="0" fillId="20" borderId="52" xfId="0" applyFill="1" applyBorder="1" applyAlignment="1">
      <alignment/>
    </xf>
    <xf numFmtId="49" fontId="20" fillId="0" borderId="0" xfId="0" applyNumberFormat="1" applyFont="1" applyAlignment="1">
      <alignment/>
    </xf>
    <xf numFmtId="0" fontId="20" fillId="0" borderId="45" xfId="0" applyFont="1" applyBorder="1" applyAlignment="1">
      <alignment/>
    </xf>
    <xf numFmtId="0" fontId="20" fillId="0" borderId="45" xfId="0" applyFont="1" applyBorder="1" applyAlignment="1">
      <alignment horizontal="right"/>
    </xf>
    <xf numFmtId="43" fontId="20" fillId="0" borderId="45" xfId="42" applyFont="1" applyBorder="1" applyAlignment="1">
      <alignment horizontal="right"/>
    </xf>
    <xf numFmtId="164" fontId="0" fillId="0" borderId="48" xfId="42" applyNumberFormat="1" applyFont="1" applyBorder="1" applyAlignment="1">
      <alignment/>
    </xf>
    <xf numFmtId="164" fontId="0" fillId="0" borderId="48" xfId="42" applyNumberFormat="1" applyFont="1" applyBorder="1" applyAlignment="1">
      <alignment/>
    </xf>
    <xf numFmtId="49" fontId="0" fillId="0" borderId="0" xfId="0" applyNumberFormat="1" applyAlignment="1">
      <alignment/>
    </xf>
    <xf numFmtId="43" fontId="0" fillId="0" borderId="0" xfId="42" applyFont="1" applyAlignment="1">
      <alignment/>
    </xf>
    <xf numFmtId="0" fontId="0" fillId="0" borderId="0" xfId="0" applyFill="1" applyBorder="1" applyAlignment="1">
      <alignment/>
    </xf>
    <xf numFmtId="49" fontId="19" fillId="0" borderId="0" xfId="0" applyNumberFormat="1" applyFont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Alignment="1">
      <alignment/>
    </xf>
    <xf numFmtId="0" fontId="23" fillId="0" borderId="0" xfId="0" applyFont="1" applyAlignment="1">
      <alignment/>
    </xf>
    <xf numFmtId="43" fontId="23" fillId="0" borderId="0" xfId="42" applyFont="1" applyAlignment="1">
      <alignment/>
    </xf>
    <xf numFmtId="0" fontId="26" fillId="0" borderId="0" xfId="0" applyFont="1" applyFill="1" applyAlignment="1">
      <alignment/>
    </xf>
    <xf numFmtId="43" fontId="26" fillId="0" borderId="0" xfId="42" applyFont="1" applyFill="1" applyAlignment="1">
      <alignment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43" fontId="26" fillId="0" borderId="0" xfId="42" applyFont="1" applyAlignment="1">
      <alignment/>
    </xf>
    <xf numFmtId="0" fontId="23" fillId="0" borderId="0" xfId="0" applyFont="1" applyFill="1" applyAlignment="1">
      <alignment/>
    </xf>
    <xf numFmtId="0" fontId="0" fillId="0" borderId="48" xfId="0" applyFont="1" applyBorder="1" applyAlignment="1">
      <alignment/>
    </xf>
    <xf numFmtId="0" fontId="20" fillId="0" borderId="47" xfId="0" applyFont="1" applyBorder="1" applyAlignment="1">
      <alignment/>
    </xf>
    <xf numFmtId="0" fontId="20" fillId="0" borderId="48" xfId="0" applyFont="1" applyBorder="1" applyAlignment="1">
      <alignment/>
    </xf>
    <xf numFmtId="4" fontId="0" fillId="0" borderId="0" xfId="0" applyNumberFormat="1" applyAlignment="1">
      <alignment/>
    </xf>
    <xf numFmtId="0" fontId="20" fillId="0" borderId="0" xfId="0" applyFont="1" applyFill="1" applyBorder="1" applyAlignment="1">
      <alignment/>
    </xf>
    <xf numFmtId="43" fontId="20" fillId="0" borderId="0" xfId="42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48" xfId="0" applyFill="1" applyBorder="1" applyAlignment="1">
      <alignment/>
    </xf>
    <xf numFmtId="0" fontId="22" fillId="0" borderId="53" xfId="58" applyFont="1" applyBorder="1" applyAlignment="1">
      <alignment horizontal="left" vertical="center" wrapText="1"/>
      <protection/>
    </xf>
    <xf numFmtId="3" fontId="22" fillId="0" borderId="53" xfId="58" applyNumberFormat="1" applyFont="1" applyBorder="1" applyAlignment="1">
      <alignment horizontal="right" vertical="center" wrapText="1"/>
      <protection/>
    </xf>
    <xf numFmtId="0" fontId="22" fillId="0" borderId="24" xfId="58" applyFont="1" applyBorder="1" applyAlignment="1">
      <alignment horizontal="left" vertical="center" wrapText="1"/>
      <protection/>
    </xf>
    <xf numFmtId="3" fontId="22" fillId="0" borderId="24" xfId="58" applyNumberFormat="1" applyFont="1" applyBorder="1" applyAlignment="1">
      <alignment horizontal="right" vertical="center" wrapText="1"/>
      <protection/>
    </xf>
    <xf numFmtId="3" fontId="21" fillId="0" borderId="24" xfId="58" applyNumberFormat="1" applyFont="1" applyBorder="1" applyAlignment="1">
      <alignment horizontal="right" vertical="center" wrapText="1"/>
      <protection/>
    </xf>
    <xf numFmtId="0" fontId="22" fillId="0" borderId="33" xfId="58" applyFont="1" applyBorder="1" applyAlignment="1">
      <alignment horizontal="left" vertical="center" wrapText="1"/>
      <protection/>
    </xf>
    <xf numFmtId="3" fontId="22" fillId="0" borderId="33" xfId="58" applyNumberFormat="1" applyFont="1" applyBorder="1" applyAlignment="1">
      <alignment horizontal="right" vertical="center" wrapText="1"/>
      <protection/>
    </xf>
    <xf numFmtId="0" fontId="22" fillId="0" borderId="29" xfId="58" applyFont="1" applyBorder="1" applyAlignment="1">
      <alignment horizontal="left" vertical="center" wrapText="1"/>
      <protection/>
    </xf>
    <xf numFmtId="3" fontId="22" fillId="0" borderId="29" xfId="58" applyNumberFormat="1" applyFont="1" applyBorder="1" applyAlignment="1">
      <alignment horizontal="right" vertical="center" wrapText="1"/>
      <protection/>
    </xf>
    <xf numFmtId="0" fontId="27" fillId="0" borderId="24" xfId="58" applyFont="1" applyBorder="1" applyAlignment="1">
      <alignment horizontal="left" vertical="center" wrapText="1"/>
      <protection/>
    </xf>
    <xf numFmtId="3" fontId="27" fillId="0" borderId="24" xfId="58" applyNumberFormat="1" applyFont="1" applyBorder="1" applyAlignment="1">
      <alignment horizontal="right" vertical="center" wrapText="1"/>
      <protection/>
    </xf>
    <xf numFmtId="0" fontId="22" fillId="0" borderId="20" xfId="58" applyFont="1" applyBorder="1" applyAlignment="1">
      <alignment horizontal="left" vertical="center" wrapText="1"/>
      <protection/>
    </xf>
    <xf numFmtId="3" fontId="22" fillId="0" borderId="20" xfId="58" applyNumberFormat="1" applyFont="1" applyBorder="1" applyAlignment="1">
      <alignment horizontal="right" vertical="center" wrapText="1"/>
      <protection/>
    </xf>
    <xf numFmtId="0" fontId="23" fillId="0" borderId="48" xfId="0" applyFont="1" applyFill="1" applyBorder="1" applyAlignment="1">
      <alignment/>
    </xf>
    <xf numFmtId="0" fontId="28" fillId="0" borderId="0" xfId="58" applyFont="1" applyBorder="1" applyAlignment="1">
      <alignment horizontal="center" vertical="top" wrapText="1"/>
      <protection/>
    </xf>
    <xf numFmtId="0" fontId="30" fillId="20" borderId="54" xfId="58" applyFont="1" applyFill="1" applyBorder="1" applyAlignment="1">
      <alignment horizontal="center" vertical="center" wrapText="1"/>
      <protection/>
    </xf>
    <xf numFmtId="0" fontId="30" fillId="20" borderId="55" xfId="58" applyFont="1" applyFill="1" applyBorder="1" applyAlignment="1">
      <alignment horizontal="center" vertical="center" wrapText="1"/>
      <protection/>
    </xf>
    <xf numFmtId="0" fontId="30" fillId="0" borderId="11" xfId="58" applyFont="1" applyBorder="1" applyAlignment="1">
      <alignment horizontal="center" vertical="center" wrapText="1"/>
      <protection/>
    </xf>
    <xf numFmtId="0" fontId="31" fillId="0" borderId="24" xfId="58" applyFont="1" applyBorder="1" applyAlignment="1">
      <alignment horizontal="left" vertical="center" wrapText="1"/>
      <protection/>
    </xf>
    <xf numFmtId="3" fontId="31" fillId="0" borderId="24" xfId="58" applyNumberFormat="1" applyFont="1" applyBorder="1" applyAlignment="1">
      <alignment horizontal="right" vertical="center" wrapText="1"/>
      <protection/>
    </xf>
    <xf numFmtId="4" fontId="31" fillId="0" borderId="24" xfId="58" applyNumberFormat="1" applyFont="1" applyBorder="1" applyAlignment="1">
      <alignment horizontal="right" vertical="center" wrapText="1"/>
      <protection/>
    </xf>
    <xf numFmtId="0" fontId="30" fillId="0" borderId="12" xfId="58" applyFont="1" applyBorder="1" applyAlignment="1">
      <alignment horizontal="center" vertical="center" wrapText="1"/>
      <protection/>
    </xf>
    <xf numFmtId="0" fontId="32" fillId="0" borderId="20" xfId="58" applyFont="1" applyBorder="1" applyAlignment="1">
      <alignment horizontal="left" vertical="center" wrapText="1"/>
      <protection/>
    </xf>
    <xf numFmtId="3" fontId="32" fillId="0" borderId="20" xfId="58" applyNumberFormat="1" applyFont="1" applyBorder="1" applyAlignment="1">
      <alignment horizontal="right" vertical="center" wrapText="1"/>
      <protection/>
    </xf>
    <xf numFmtId="0" fontId="30" fillId="20" borderId="10" xfId="58" applyFont="1" applyFill="1" applyBorder="1" applyAlignment="1">
      <alignment horizontal="center" vertical="center" wrapText="1"/>
      <protection/>
    </xf>
    <xf numFmtId="0" fontId="31" fillId="20" borderId="53" xfId="58" applyFont="1" applyFill="1" applyBorder="1" applyAlignment="1">
      <alignment horizontal="left" vertical="center" wrapText="1"/>
      <protection/>
    </xf>
    <xf numFmtId="43" fontId="31" fillId="20" borderId="53" xfId="42" applyFont="1" applyFill="1" applyBorder="1" applyAlignment="1">
      <alignment horizontal="right" vertical="center" wrapText="1"/>
    </xf>
    <xf numFmtId="0" fontId="33" fillId="0" borderId="0" xfId="58" applyFont="1" applyAlignment="1">
      <alignment vertical="center" wrapText="1"/>
      <protection/>
    </xf>
    <xf numFmtId="0" fontId="11" fillId="0" borderId="0" xfId="58" applyFont="1" applyAlignment="1">
      <alignment vertical="center" wrapText="1"/>
      <protection/>
    </xf>
    <xf numFmtId="0" fontId="34" fillId="0" borderId="56" xfId="58" applyFont="1" applyBorder="1" applyAlignment="1">
      <alignment vertical="center" wrapText="1"/>
      <protection/>
    </xf>
    <xf numFmtId="0" fontId="34" fillId="0" borderId="57" xfId="58" applyFont="1" applyBorder="1" applyAlignment="1">
      <alignment horizontal="center" vertical="center" wrapText="1"/>
      <protection/>
    </xf>
    <xf numFmtId="3" fontId="5" fillId="0" borderId="16" xfId="58" applyNumberFormat="1" applyFont="1" applyBorder="1" applyAlignment="1">
      <alignment vertical="center" wrapText="1"/>
      <protection/>
    </xf>
    <xf numFmtId="4" fontId="5" fillId="0" borderId="16" xfId="58" applyNumberFormat="1" applyFont="1" applyBorder="1" applyAlignment="1">
      <alignment vertical="center" wrapText="1"/>
      <protection/>
    </xf>
    <xf numFmtId="4" fontId="5" fillId="0" borderId="14" xfId="58" applyNumberFormat="1" applyFont="1" applyBorder="1" applyAlignment="1">
      <alignment vertical="center" wrapText="1"/>
      <protection/>
    </xf>
    <xf numFmtId="181" fontId="5" fillId="0" borderId="0" xfId="58" applyNumberFormat="1" applyFont="1" applyAlignment="1">
      <alignment vertical="center" wrapText="1"/>
      <protection/>
    </xf>
    <xf numFmtId="0" fontId="35" fillId="0" borderId="17" xfId="58" applyFont="1" applyBorder="1" applyAlignment="1">
      <alignment vertical="center" wrapText="1"/>
      <protection/>
    </xf>
    <xf numFmtId="164" fontId="6" fillId="0" borderId="18" xfId="58" applyNumberFormat="1" applyFont="1" applyBorder="1" applyAlignment="1">
      <alignment vertical="center" wrapText="1"/>
      <protection/>
    </xf>
    <xf numFmtId="0" fontId="6" fillId="0" borderId="0" xfId="58" applyFont="1" applyAlignment="1">
      <alignment vertical="center" wrapText="1"/>
      <protection/>
    </xf>
    <xf numFmtId="0" fontId="35" fillId="0" borderId="15" xfId="58" applyFont="1" applyBorder="1" applyAlignment="1">
      <alignment horizontal="justify" vertical="center" wrapText="1"/>
      <protection/>
    </xf>
    <xf numFmtId="4" fontId="6" fillId="0" borderId="16" xfId="58" applyNumberFormat="1" applyFont="1" applyBorder="1" applyAlignment="1">
      <alignment vertical="center" wrapText="1"/>
      <protection/>
    </xf>
    <xf numFmtId="0" fontId="36" fillId="0" borderId="0" xfId="58" applyFont="1" applyAlignment="1">
      <alignment vertical="center"/>
      <protection/>
    </xf>
    <xf numFmtId="43" fontId="20" fillId="0" borderId="0" xfId="42" applyFont="1" applyFill="1" applyBorder="1" applyAlignment="1">
      <alignment horizontal="right"/>
    </xf>
    <xf numFmtId="4" fontId="0" fillId="0" borderId="0" xfId="0" applyNumberFormat="1" applyAlignment="1">
      <alignment horizontal="right"/>
    </xf>
    <xf numFmtId="43" fontId="20" fillId="0" borderId="0" xfId="42" applyFont="1" applyAlignment="1">
      <alignment horizontal="right"/>
    </xf>
    <xf numFmtId="43" fontId="0" fillId="0" borderId="0" xfId="42" applyFont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right"/>
    </xf>
    <xf numFmtId="0" fontId="20" fillId="0" borderId="0" xfId="0" applyFont="1" applyAlignment="1">
      <alignment horizontal="right"/>
    </xf>
    <xf numFmtId="164" fontId="0" fillId="0" borderId="0" xfId="0" applyNumberFormat="1" applyAlignment="1">
      <alignment horizontal="right"/>
    </xf>
    <xf numFmtId="0" fontId="20" fillId="20" borderId="58" xfId="0" applyFont="1" applyFill="1" applyBorder="1" applyAlignment="1">
      <alignment/>
    </xf>
    <xf numFmtId="0" fontId="20" fillId="20" borderId="59" xfId="0" applyFont="1" applyFill="1" applyBorder="1" applyAlignment="1">
      <alignment/>
    </xf>
    <xf numFmtId="0" fontId="0" fillId="20" borderId="59" xfId="0" applyFill="1" applyBorder="1" applyAlignment="1">
      <alignment/>
    </xf>
    <xf numFmtId="14" fontId="20" fillId="20" borderId="59" xfId="42" applyNumberFormat="1" applyFont="1" applyFill="1" applyBorder="1" applyAlignment="1">
      <alignment horizontal="right"/>
    </xf>
    <xf numFmtId="14" fontId="20" fillId="20" borderId="60" xfId="0" applyNumberFormat="1" applyFont="1" applyFill="1" applyBorder="1" applyAlignment="1">
      <alignment horizontal="right"/>
    </xf>
    <xf numFmtId="0" fontId="0" fillId="0" borderId="46" xfId="0" applyBorder="1" applyAlignment="1">
      <alignment horizontal="right"/>
    </xf>
    <xf numFmtId="164" fontId="0" fillId="0" borderId="49" xfId="42" applyNumberFormat="1" applyFont="1" applyBorder="1" applyAlignment="1">
      <alignment horizontal="right"/>
    </xf>
    <xf numFmtId="0" fontId="0" fillId="20" borderId="51" xfId="0" applyFill="1" applyBorder="1" applyAlignment="1">
      <alignment/>
    </xf>
    <xf numFmtId="0" fontId="0" fillId="20" borderId="52" xfId="0" applyFill="1" applyBorder="1" applyAlignment="1">
      <alignment horizontal="right"/>
    </xf>
    <xf numFmtId="49" fontId="0" fillId="0" borderId="44" xfId="0" applyNumberFormat="1" applyBorder="1" applyAlignment="1">
      <alignment/>
    </xf>
    <xf numFmtId="0" fontId="20" fillId="0" borderId="46" xfId="0" applyFont="1" applyBorder="1" applyAlignment="1">
      <alignment horizontal="right"/>
    </xf>
    <xf numFmtId="49" fontId="0" fillId="20" borderId="50" xfId="0" applyNumberFormat="1" applyFill="1" applyBorder="1" applyAlignment="1">
      <alignment horizontal="left"/>
    </xf>
    <xf numFmtId="164" fontId="20" fillId="20" borderId="51" xfId="42" applyNumberFormat="1" applyFont="1" applyFill="1" applyBorder="1" applyAlignment="1">
      <alignment/>
    </xf>
    <xf numFmtId="164" fontId="20" fillId="20" borderId="51" xfId="42" applyNumberFormat="1" applyFont="1" applyFill="1" applyBorder="1" applyAlignment="1">
      <alignment horizontal="right"/>
    </xf>
    <xf numFmtId="49" fontId="20" fillId="20" borderId="58" xfId="0" applyNumberFormat="1" applyFont="1" applyFill="1" applyBorder="1" applyAlignment="1">
      <alignment/>
    </xf>
    <xf numFmtId="0" fontId="20" fillId="20" borderId="59" xfId="0" applyFont="1" applyFill="1" applyBorder="1" applyAlignment="1">
      <alignment horizontal="right"/>
    </xf>
    <xf numFmtId="43" fontId="20" fillId="20" borderId="59" xfId="42" applyFont="1" applyFill="1" applyBorder="1" applyAlignment="1">
      <alignment horizontal="right"/>
    </xf>
    <xf numFmtId="0" fontId="20" fillId="20" borderId="60" xfId="0" applyFont="1" applyFill="1" applyBorder="1" applyAlignment="1">
      <alignment horizontal="right"/>
    </xf>
    <xf numFmtId="49" fontId="0" fillId="20" borderId="50" xfId="0" applyNumberFormat="1" applyFill="1" applyBorder="1" applyAlignment="1">
      <alignment/>
    </xf>
    <xf numFmtId="49" fontId="0" fillId="0" borderId="47" xfId="0" applyNumberFormat="1" applyFont="1" applyFill="1" applyBorder="1" applyAlignment="1">
      <alignment/>
    </xf>
    <xf numFmtId="14" fontId="20" fillId="0" borderId="49" xfId="0" applyNumberFormat="1" applyFont="1" applyFill="1" applyBorder="1" applyAlignment="1">
      <alignment horizontal="right"/>
    </xf>
    <xf numFmtId="49" fontId="0" fillId="0" borderId="44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5" xfId="0" applyFill="1" applyBorder="1" applyAlignment="1">
      <alignment/>
    </xf>
    <xf numFmtId="14" fontId="20" fillId="0" borderId="46" xfId="0" applyNumberFormat="1" applyFont="1" applyFill="1" applyBorder="1" applyAlignment="1">
      <alignment horizontal="right"/>
    </xf>
    <xf numFmtId="49" fontId="0" fillId="0" borderId="61" xfId="0" applyNumberFormat="1" applyFont="1" applyFill="1" applyBorder="1" applyAlignment="1">
      <alignment/>
    </xf>
    <xf numFmtId="0" fontId="0" fillId="0" borderId="62" xfId="0" applyFont="1" applyFill="1" applyBorder="1" applyAlignment="1">
      <alignment/>
    </xf>
    <xf numFmtId="0" fontId="0" fillId="0" borderId="62" xfId="0" applyFill="1" applyBorder="1" applyAlignment="1">
      <alignment/>
    </xf>
    <xf numFmtId="14" fontId="20" fillId="0" borderId="63" xfId="0" applyNumberFormat="1" applyFont="1" applyFill="1" applyBorder="1" applyAlignment="1">
      <alignment horizontal="right"/>
    </xf>
    <xf numFmtId="49" fontId="0" fillId="20" borderId="64" xfId="0" applyNumberFormat="1" applyFill="1" applyBorder="1" applyAlignment="1">
      <alignment/>
    </xf>
    <xf numFmtId="0" fontId="20" fillId="20" borderId="65" xfId="0" applyFont="1" applyFill="1" applyBorder="1" applyAlignment="1">
      <alignment/>
    </xf>
    <xf numFmtId="0" fontId="0" fillId="20" borderId="65" xfId="0" applyFill="1" applyBorder="1" applyAlignment="1">
      <alignment/>
    </xf>
    <xf numFmtId="0" fontId="0" fillId="20" borderId="66" xfId="0" applyFill="1" applyBorder="1" applyAlignment="1">
      <alignment horizontal="right"/>
    </xf>
    <xf numFmtId="3" fontId="20" fillId="20" borderId="65" xfId="42" applyNumberFormat="1" applyFont="1" applyFill="1" applyBorder="1" applyAlignment="1">
      <alignment horizontal="right"/>
    </xf>
    <xf numFmtId="164" fontId="0" fillId="0" borderId="45" xfId="42" applyNumberFormat="1" applyFont="1" applyBorder="1" applyAlignment="1">
      <alignment horizontal="right"/>
    </xf>
    <xf numFmtId="164" fontId="0" fillId="0" borderId="48" xfId="42" applyNumberFormat="1" applyFont="1" applyBorder="1" applyAlignment="1">
      <alignment horizontal="right"/>
    </xf>
    <xf numFmtId="164" fontId="23" fillId="0" borderId="48" xfId="42" applyNumberFormat="1" applyFont="1" applyFill="1" applyBorder="1" applyAlignment="1">
      <alignment/>
    </xf>
    <xf numFmtId="164" fontId="20" fillId="0" borderId="48" xfId="42" applyNumberFormat="1" applyFont="1" applyBorder="1" applyAlignment="1">
      <alignment/>
    </xf>
    <xf numFmtId="0" fontId="26" fillId="0" borderId="47" xfId="0" applyFont="1" applyFill="1" applyBorder="1" applyAlignment="1">
      <alignment/>
    </xf>
    <xf numFmtId="0" fontId="0" fillId="0" borderId="49" xfId="0" applyFill="1" applyBorder="1" applyAlignment="1">
      <alignment/>
    </xf>
    <xf numFmtId="0" fontId="26" fillId="20" borderId="50" xfId="0" applyFont="1" applyFill="1" applyBorder="1" applyAlignment="1">
      <alignment/>
    </xf>
    <xf numFmtId="0" fontId="26" fillId="20" borderId="51" xfId="0" applyFont="1" applyFill="1" applyBorder="1" applyAlignment="1">
      <alignment/>
    </xf>
    <xf numFmtId="164" fontId="26" fillId="20" borderId="51" xfId="42" applyNumberFormat="1" applyFont="1" applyFill="1" applyBorder="1" applyAlignment="1">
      <alignment/>
    </xf>
    <xf numFmtId="0" fontId="20" fillId="20" borderId="52" xfId="0" applyFont="1" applyFill="1" applyBorder="1" applyAlignment="1">
      <alignment/>
    </xf>
    <xf numFmtId="0" fontId="26" fillId="0" borderId="44" xfId="0" applyFont="1" applyFill="1" applyBorder="1" applyAlignment="1">
      <alignment/>
    </xf>
    <xf numFmtId="0" fontId="23" fillId="0" borderId="45" xfId="0" applyFont="1" applyFill="1" applyBorder="1" applyAlignment="1">
      <alignment/>
    </xf>
    <xf numFmtId="164" fontId="23" fillId="0" borderId="45" xfId="42" applyNumberFormat="1" applyFont="1" applyFill="1" applyBorder="1" applyAlignment="1">
      <alignment/>
    </xf>
    <xf numFmtId="0" fontId="0" fillId="0" borderId="46" xfId="0" applyFill="1" applyBorder="1" applyAlignment="1">
      <alignment/>
    </xf>
    <xf numFmtId="0" fontId="26" fillId="20" borderId="58" xfId="0" applyFont="1" applyFill="1" applyBorder="1" applyAlignment="1">
      <alignment/>
    </xf>
    <xf numFmtId="0" fontId="23" fillId="20" borderId="59" xfId="0" applyFont="1" applyFill="1" applyBorder="1" applyAlignment="1">
      <alignment/>
    </xf>
    <xf numFmtId="49" fontId="0" fillId="0" borderId="47" xfId="0" applyNumberFormat="1" applyFont="1" applyBorder="1" applyAlignment="1">
      <alignment horizontal="left"/>
    </xf>
    <xf numFmtId="0" fontId="20" fillId="20" borderId="50" xfId="0" applyFont="1" applyFill="1" applyBorder="1" applyAlignment="1">
      <alignment/>
    </xf>
    <xf numFmtId="49" fontId="0" fillId="0" borderId="44" xfId="0" applyNumberFormat="1" applyBorder="1" applyAlignment="1">
      <alignment horizontal="left"/>
    </xf>
    <xf numFmtId="164" fontId="0" fillId="0" borderId="45" xfId="42" applyNumberFormat="1" applyFont="1" applyBorder="1" applyAlignment="1">
      <alignment/>
    </xf>
    <xf numFmtId="0" fontId="0" fillId="20" borderId="59" xfId="0" applyFill="1" applyBorder="1" applyAlignment="1">
      <alignment horizontal="center"/>
    </xf>
    <xf numFmtId="0" fontId="6" fillId="0" borderId="0" xfId="58" applyFont="1">
      <alignment/>
      <protection/>
    </xf>
    <xf numFmtId="0" fontId="37" fillId="0" borderId="0" xfId="58" applyFont="1">
      <alignment/>
      <protection/>
    </xf>
    <xf numFmtId="0" fontId="37" fillId="0" borderId="0" xfId="58" applyFont="1">
      <alignment/>
      <protection/>
    </xf>
    <xf numFmtId="164" fontId="5" fillId="0" borderId="0" xfId="42" applyNumberFormat="1" applyFont="1" applyAlignment="1">
      <alignment vertical="center"/>
    </xf>
    <xf numFmtId="164" fontId="14" fillId="20" borderId="67" xfId="42" applyNumberFormat="1" applyFont="1" applyFill="1" applyBorder="1" applyAlignment="1">
      <alignment horizontal="center" vertical="center" wrapText="1"/>
    </xf>
    <xf numFmtId="164" fontId="8" fillId="6" borderId="29" xfId="42" applyNumberFormat="1" applyFont="1" applyFill="1" applyBorder="1" applyAlignment="1">
      <alignment horizontal="right" vertical="center" wrapText="1"/>
    </xf>
    <xf numFmtId="164" fontId="6" fillId="24" borderId="24" xfId="42" applyNumberFormat="1" applyFont="1" applyFill="1" applyBorder="1" applyAlignment="1">
      <alignment horizontal="right" vertical="center" wrapText="1"/>
    </xf>
    <xf numFmtId="164" fontId="6" fillId="0" borderId="24" xfId="42" applyNumberFormat="1" applyFont="1" applyBorder="1" applyAlignment="1">
      <alignment horizontal="right" vertical="center" wrapText="1"/>
    </xf>
    <xf numFmtId="164" fontId="5" fillId="0" borderId="24" xfId="42" applyNumberFormat="1" applyFont="1" applyBorder="1" applyAlignment="1">
      <alignment horizontal="right" vertical="center" wrapText="1"/>
    </xf>
    <xf numFmtId="164" fontId="14" fillId="0" borderId="24" xfId="42" applyNumberFormat="1" applyFont="1" applyBorder="1" applyAlignment="1">
      <alignment horizontal="right" vertical="center" wrapText="1"/>
    </xf>
    <xf numFmtId="164" fontId="8" fillId="6" borderId="24" xfId="42" applyNumberFormat="1" applyFont="1" applyFill="1" applyBorder="1" applyAlignment="1">
      <alignment horizontal="right" vertical="center" wrapText="1"/>
    </xf>
    <xf numFmtId="164" fontId="14" fillId="24" borderId="24" xfId="42" applyNumberFormat="1" applyFont="1" applyFill="1" applyBorder="1" applyAlignment="1">
      <alignment horizontal="right" vertical="center" wrapText="1"/>
    </xf>
    <xf numFmtId="164" fontId="6" fillId="0" borderId="33" xfId="42" applyNumberFormat="1" applyFont="1" applyBorder="1" applyAlignment="1">
      <alignment horizontal="right" vertical="center" wrapText="1"/>
    </xf>
    <xf numFmtId="164" fontId="8" fillId="6" borderId="20" xfId="42" applyNumberFormat="1" applyFont="1" applyFill="1" applyBorder="1" applyAlignment="1">
      <alignment horizontal="right" vertical="center" wrapText="1"/>
    </xf>
    <xf numFmtId="164" fontId="6" fillId="0" borderId="0" xfId="42" applyNumberFormat="1" applyFont="1" applyBorder="1" applyAlignment="1">
      <alignment horizontal="right" vertical="center" wrapText="1"/>
    </xf>
    <xf numFmtId="164" fontId="6" fillId="0" borderId="0" xfId="42" applyNumberFormat="1" applyFont="1" applyAlignment="1">
      <alignment/>
    </xf>
    <xf numFmtId="164" fontId="37" fillId="0" borderId="0" xfId="42" applyNumberFormat="1" applyFont="1" applyAlignment="1">
      <alignment/>
    </xf>
    <xf numFmtId="164" fontId="6" fillId="0" borderId="24" xfId="42" applyNumberFormat="1" applyFont="1" applyBorder="1" applyAlignment="1">
      <alignment horizontal="right" vertical="center" wrapText="1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164" fontId="0" fillId="0" borderId="62" xfId="42" applyNumberFormat="1" applyFont="1" applyBorder="1" applyAlignment="1">
      <alignment horizontal="right"/>
    </xf>
    <xf numFmtId="164" fontId="0" fillId="0" borderId="63" xfId="42" applyNumberFormat="1" applyFont="1" applyBorder="1" applyAlignment="1">
      <alignment horizontal="right"/>
    </xf>
    <xf numFmtId="0" fontId="0" fillId="0" borderId="62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45" xfId="0" applyFont="1" applyBorder="1" applyAlignment="1">
      <alignment/>
    </xf>
    <xf numFmtId="49" fontId="0" fillId="0" borderId="44" xfId="0" applyNumberFormat="1" applyFont="1" applyBorder="1" applyAlignment="1">
      <alignment/>
    </xf>
    <xf numFmtId="164" fontId="20" fillId="0" borderId="45" xfId="42" applyNumberFormat="1" applyFont="1" applyBorder="1" applyAlignment="1">
      <alignment horizontal="right"/>
    </xf>
    <xf numFmtId="164" fontId="20" fillId="0" borderId="46" xfId="42" applyNumberFormat="1" applyFont="1" applyBorder="1" applyAlignment="1">
      <alignment horizontal="right"/>
    </xf>
    <xf numFmtId="3" fontId="0" fillId="0" borderId="45" xfId="42" applyNumberFormat="1" applyFont="1" applyFill="1" applyBorder="1" applyAlignment="1">
      <alignment horizontal="right"/>
    </xf>
    <xf numFmtId="3" fontId="0" fillId="0" borderId="48" xfId="42" applyNumberFormat="1" applyFont="1" applyFill="1" applyBorder="1" applyAlignment="1">
      <alignment horizontal="right"/>
    </xf>
    <xf numFmtId="3" fontId="0" fillId="0" borderId="62" xfId="42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26" fillId="20" borderId="59" xfId="0" applyFont="1" applyFill="1" applyBorder="1" applyAlignment="1">
      <alignment/>
    </xf>
    <xf numFmtId="0" fontId="25" fillId="20" borderId="59" xfId="0" applyFont="1" applyFill="1" applyBorder="1" applyAlignment="1">
      <alignment/>
    </xf>
    <xf numFmtId="0" fontId="20" fillId="20" borderId="59" xfId="0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49" fontId="0" fillId="0" borderId="47" xfId="0" applyNumberFormat="1" applyFont="1" applyBorder="1" applyAlignment="1">
      <alignment horizontal="right"/>
    </xf>
    <xf numFmtId="49" fontId="0" fillId="0" borderId="44" xfId="0" applyNumberFormat="1" applyFont="1" applyBorder="1" applyAlignment="1">
      <alignment horizontal="right"/>
    </xf>
    <xf numFmtId="49" fontId="0" fillId="0" borderId="44" xfId="0" applyNumberFormat="1" applyBorder="1" applyAlignment="1">
      <alignment horizontal="right"/>
    </xf>
    <xf numFmtId="49" fontId="0" fillId="0" borderId="47" xfId="0" applyNumberFormat="1" applyBorder="1" applyAlignment="1">
      <alignment horizontal="right"/>
    </xf>
    <xf numFmtId="49" fontId="0" fillId="0" borderId="68" xfId="0" applyNumberFormat="1" applyBorder="1" applyAlignment="1">
      <alignment horizontal="left"/>
    </xf>
    <xf numFmtId="0" fontId="0" fillId="0" borderId="69" xfId="0" applyBorder="1" applyAlignment="1">
      <alignment/>
    </xf>
    <xf numFmtId="164" fontId="0" fillId="0" borderId="69" xfId="42" applyNumberFormat="1" applyFont="1" applyBorder="1" applyAlignment="1">
      <alignment/>
    </xf>
    <xf numFmtId="0" fontId="0" fillId="0" borderId="70" xfId="0" applyBorder="1" applyAlignment="1">
      <alignment/>
    </xf>
    <xf numFmtId="4" fontId="5" fillId="0" borderId="0" xfId="58" applyNumberFormat="1" applyFont="1" applyAlignment="1">
      <alignment vertical="center"/>
      <protection/>
    </xf>
    <xf numFmtId="164" fontId="20" fillId="20" borderId="52" xfId="0" applyNumberFormat="1" applyFont="1" applyFill="1" applyBorder="1" applyAlignment="1">
      <alignment horizontal="right"/>
    </xf>
    <xf numFmtId="4" fontId="0" fillId="0" borderId="46" xfId="0" applyNumberFormat="1" applyBorder="1" applyAlignment="1">
      <alignment horizontal="right"/>
    </xf>
    <xf numFmtId="4" fontId="20" fillId="20" borderId="52" xfId="0" applyNumberFormat="1" applyFont="1" applyFill="1" applyBorder="1" applyAlignment="1">
      <alignment horizontal="right"/>
    </xf>
    <xf numFmtId="164" fontId="6" fillId="0" borderId="0" xfId="58" applyNumberFormat="1" applyFont="1">
      <alignment/>
      <protection/>
    </xf>
    <xf numFmtId="43" fontId="20" fillId="20" borderId="71" xfId="42" applyFont="1" applyFill="1" applyBorder="1" applyAlignment="1">
      <alignment/>
    </xf>
    <xf numFmtId="43" fontId="20" fillId="20" borderId="72" xfId="42" applyFont="1" applyFill="1" applyBorder="1" applyAlignment="1">
      <alignment/>
    </xf>
    <xf numFmtId="0" fontId="20" fillId="0" borderId="38" xfId="0" applyFont="1" applyBorder="1" applyAlignment="1">
      <alignment/>
    </xf>
    <xf numFmtId="0" fontId="20" fillId="0" borderId="39" xfId="0" applyFont="1" applyBorder="1" applyAlignment="1">
      <alignment/>
    </xf>
    <xf numFmtId="43" fontId="20" fillId="0" borderId="39" xfId="42" applyFont="1" applyBorder="1" applyAlignment="1">
      <alignment/>
    </xf>
    <xf numFmtId="0" fontId="28" fillId="0" borderId="0" xfId="58" applyFont="1" applyBorder="1" applyAlignment="1">
      <alignment horizontal="center" vertical="top" wrapText="1"/>
      <protection/>
    </xf>
    <xf numFmtId="0" fontId="29" fillId="0" borderId="73" xfId="58" applyFont="1" applyBorder="1" applyAlignment="1">
      <alignment horizontal="center" vertical="top" wrapText="1"/>
      <protection/>
    </xf>
    <xf numFmtId="0" fontId="2" fillId="0" borderId="11" xfId="58" applyFont="1" applyBorder="1" applyAlignment="1">
      <alignment horizontal="center" vertical="center" wrapText="1"/>
      <protection/>
    </xf>
    <xf numFmtId="0" fontId="9" fillId="0" borderId="0" xfId="58" applyFont="1" applyFill="1" applyBorder="1" applyAlignment="1">
      <alignment vertical="center"/>
      <protection/>
    </xf>
    <xf numFmtId="0" fontId="5" fillId="0" borderId="0" xfId="58" applyFont="1" applyAlignment="1">
      <alignment vertical="center"/>
      <protection/>
    </xf>
    <xf numFmtId="0" fontId="9" fillId="0" borderId="74" xfId="58" applyFont="1" applyBorder="1" applyAlignment="1">
      <alignment horizontal="center" vertical="center" wrapText="1"/>
      <protection/>
    </xf>
    <xf numFmtId="0" fontId="11" fillId="0" borderId="75" xfId="58" applyFont="1" applyBorder="1" applyAlignment="1">
      <alignment horizontal="center" vertical="center" wrapText="1"/>
      <protection/>
    </xf>
    <xf numFmtId="0" fontId="11" fillId="0" borderId="76" xfId="58" applyFont="1" applyBorder="1" applyAlignment="1">
      <alignment horizontal="center" vertical="center" wrapText="1"/>
      <protection/>
    </xf>
    <xf numFmtId="0" fontId="11" fillId="0" borderId="77" xfId="58" applyFont="1" applyBorder="1" applyAlignment="1">
      <alignment horizontal="center" vertical="center" wrapText="1"/>
      <protection/>
    </xf>
    <xf numFmtId="0" fontId="14" fillId="0" borderId="78" xfId="58" applyFont="1" applyBorder="1" applyAlignment="1">
      <alignment horizontal="center" vertical="center"/>
      <protection/>
    </xf>
    <xf numFmtId="0" fontId="5" fillId="0" borderId="79" xfId="58" applyBorder="1" applyAlignment="1">
      <alignment horizontal="center" vertical="center"/>
      <protection/>
    </xf>
    <xf numFmtId="0" fontId="5" fillId="0" borderId="76" xfId="58" applyBorder="1" applyAlignment="1">
      <alignment horizontal="center" vertical="center"/>
      <protection/>
    </xf>
    <xf numFmtId="0" fontId="5" fillId="0" borderId="80" xfId="58" applyBorder="1" applyAlignment="1">
      <alignment horizontal="center" vertical="center"/>
      <protection/>
    </xf>
    <xf numFmtId="0" fontId="20" fillId="20" borderId="38" xfId="0" applyFont="1" applyFill="1" applyBorder="1" applyAlignment="1">
      <alignment/>
    </xf>
    <xf numFmtId="0" fontId="20" fillId="20" borderId="39" xfId="0" applyFont="1" applyFill="1" applyBorder="1" applyAlignment="1">
      <alignment/>
    </xf>
    <xf numFmtId="43" fontId="20" fillId="20" borderId="39" xfId="42" applyFont="1" applyFill="1" applyBorder="1" applyAlignment="1">
      <alignment/>
    </xf>
    <xf numFmtId="0" fontId="20" fillId="20" borderId="81" xfId="0" applyFont="1" applyFill="1" applyBorder="1" applyAlignment="1">
      <alignment wrapText="1"/>
    </xf>
    <xf numFmtId="0" fontId="20" fillId="20" borderId="82" xfId="0" applyFont="1" applyFill="1" applyBorder="1" applyAlignment="1">
      <alignment wrapText="1"/>
    </xf>
    <xf numFmtId="0" fontId="20" fillId="20" borderId="71" xfId="0" applyFont="1" applyFill="1" applyBorder="1" applyAlignment="1">
      <alignment wrapText="1"/>
    </xf>
    <xf numFmtId="0" fontId="20" fillId="20" borderId="72" xfId="0" applyFont="1" applyFill="1" applyBorder="1" applyAlignment="1">
      <alignment wrapText="1"/>
    </xf>
    <xf numFmtId="43" fontId="20" fillId="0" borderId="40" xfId="42" applyFont="1" applyBorder="1" applyAlignment="1">
      <alignment/>
    </xf>
    <xf numFmtId="0" fontId="6" fillId="0" borderId="0" xfId="58" applyFont="1" applyBorder="1" applyAlignment="1">
      <alignment horizontal="left" vertical="center" wrapText="1"/>
      <protection/>
    </xf>
    <xf numFmtId="0" fontId="22" fillId="0" borderId="24" xfId="58" applyFont="1" applyBorder="1" applyAlignment="1">
      <alignment horizontal="left" vertical="center" wrapText="1"/>
      <protection/>
    </xf>
    <xf numFmtId="0" fontId="5" fillId="0" borderId="24" xfId="58" applyFont="1" applyBorder="1" applyAlignment="1">
      <alignment horizontal="left" vertical="center" wrapText="1"/>
      <protection/>
    </xf>
    <xf numFmtId="0" fontId="5" fillId="0" borderId="24" xfId="58" applyFont="1" applyBorder="1" applyAlignment="1">
      <alignment horizontal="left" vertical="center" wrapText="1"/>
      <protection/>
    </xf>
    <xf numFmtId="0" fontId="14" fillId="0" borderId="27" xfId="58" applyFont="1" applyBorder="1" applyAlignment="1">
      <alignment horizontal="left" vertical="center" wrapText="1"/>
      <protection/>
    </xf>
    <xf numFmtId="0" fontId="7" fillId="0" borderId="26" xfId="58" applyFont="1" applyBorder="1" applyAlignment="1">
      <alignment horizontal="left" vertical="center" wrapText="1"/>
      <protection/>
    </xf>
    <xf numFmtId="0" fontId="7" fillId="0" borderId="25" xfId="58" applyFont="1" applyBorder="1" applyAlignment="1">
      <alignment horizontal="left" vertical="center" wrapText="1"/>
      <protection/>
    </xf>
    <xf numFmtId="0" fontId="8" fillId="0" borderId="0" xfId="58" applyFont="1" applyFill="1" applyBorder="1" applyAlignment="1">
      <alignment horizontal="left" vertical="center" wrapText="1"/>
      <protection/>
    </xf>
    <xf numFmtId="0" fontId="6" fillId="0" borderId="24" xfId="58" applyFont="1" applyBorder="1" applyAlignment="1">
      <alignment horizontal="left" vertical="center" wrapText="1"/>
      <protection/>
    </xf>
    <xf numFmtId="0" fontId="14" fillId="0" borderId="26" xfId="58" applyFont="1" applyBorder="1" applyAlignment="1">
      <alignment horizontal="left" vertical="center" wrapText="1"/>
      <protection/>
    </xf>
    <xf numFmtId="0" fontId="14" fillId="0" borderId="25" xfId="58" applyFont="1" applyBorder="1" applyAlignment="1">
      <alignment horizontal="left" vertical="center" wrapText="1"/>
      <protection/>
    </xf>
    <xf numFmtId="0" fontId="6" fillId="0" borderId="24" xfId="58" applyFont="1" applyBorder="1" applyAlignment="1">
      <alignment horizontal="left" vertical="center" wrapText="1"/>
      <protection/>
    </xf>
    <xf numFmtId="0" fontId="8" fillId="6" borderId="24" xfId="58" applyFont="1" applyFill="1" applyBorder="1" applyAlignment="1">
      <alignment horizontal="left" vertical="center" wrapText="1"/>
      <protection/>
    </xf>
    <xf numFmtId="0" fontId="8" fillId="6" borderId="29" xfId="58" applyFont="1" applyFill="1" applyBorder="1" applyAlignment="1">
      <alignment horizontal="left" vertical="center" wrapText="1"/>
      <protection/>
    </xf>
    <xf numFmtId="0" fontId="6" fillId="0" borderId="0" xfId="58" applyFont="1" applyBorder="1" applyAlignment="1">
      <alignment horizontal="center" vertical="center" wrapText="1"/>
      <protection/>
    </xf>
    <xf numFmtId="0" fontId="6" fillId="0" borderId="0" xfId="58" applyFont="1" applyBorder="1" applyAlignment="1">
      <alignment horizontal="center" vertical="center" wrapText="1"/>
      <protection/>
    </xf>
    <xf numFmtId="0" fontId="6" fillId="0" borderId="0" xfId="58" applyFont="1" applyFill="1" applyBorder="1" applyAlignment="1">
      <alignment horizontal="left" vertical="center" wrapText="1"/>
      <protection/>
    </xf>
    <xf numFmtId="0" fontId="8" fillId="6" borderId="20" xfId="58" applyFont="1" applyFill="1" applyBorder="1" applyAlignment="1">
      <alignment horizontal="left" vertical="center" wrapText="1"/>
      <protection/>
    </xf>
    <xf numFmtId="0" fontId="14" fillId="20" borderId="83" xfId="58" applyFont="1" applyFill="1" applyBorder="1" applyAlignment="1">
      <alignment horizontal="center" vertical="center" wrapText="1"/>
      <protection/>
    </xf>
    <xf numFmtId="0" fontId="5" fillId="0" borderId="83" xfId="58" applyBorder="1" applyAlignment="1">
      <alignment/>
      <protection/>
    </xf>
    <xf numFmtId="0" fontId="5" fillId="0" borderId="84" xfId="58" applyBorder="1" applyAlignment="1">
      <alignment/>
      <protection/>
    </xf>
    <xf numFmtId="0" fontId="6" fillId="0" borderId="27" xfId="58" applyFont="1" applyBorder="1" applyAlignment="1">
      <alignment horizontal="left" vertical="center" wrapText="1"/>
      <protection/>
    </xf>
    <xf numFmtId="0" fontId="5" fillId="0" borderId="26" xfId="58" applyFont="1" applyBorder="1" applyAlignment="1">
      <alignment horizontal="left" vertical="center" wrapText="1"/>
      <protection/>
    </xf>
    <xf numFmtId="0" fontId="5" fillId="0" borderId="25" xfId="58" applyFont="1" applyBorder="1" applyAlignment="1">
      <alignment horizontal="left" vertical="center" wrapText="1"/>
      <protection/>
    </xf>
    <xf numFmtId="0" fontId="5" fillId="0" borderId="83" xfId="58" applyBorder="1" applyAlignment="1">
      <alignment horizontal="center" vertical="center" wrapText="1"/>
      <protection/>
    </xf>
    <xf numFmtId="0" fontId="5" fillId="0" borderId="84" xfId="58" applyBorder="1" applyAlignment="1">
      <alignment horizontal="center" vertical="center" wrapText="1"/>
      <protection/>
    </xf>
    <xf numFmtId="0" fontId="5" fillId="0" borderId="26" xfId="58" applyBorder="1" applyAlignment="1">
      <alignment horizontal="left" vertical="center" wrapText="1"/>
      <protection/>
    </xf>
    <xf numFmtId="0" fontId="5" fillId="0" borderId="25" xfId="58" applyBorder="1" applyAlignment="1">
      <alignment horizontal="left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FF"/>
  </sheetPr>
  <dimension ref="B1:G36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5.7109375" style="4" customWidth="1"/>
    <col min="2" max="2" width="5.28125" style="14" customWidth="1"/>
    <col min="3" max="3" width="53.140625" style="4" customWidth="1"/>
    <col min="4" max="4" width="22.7109375" style="4" customWidth="1"/>
    <col min="5" max="5" width="9.140625" style="4" customWidth="1"/>
    <col min="6" max="6" width="13.421875" style="4" bestFit="1" customWidth="1"/>
    <col min="7" max="7" width="14.00390625" style="4" bestFit="1" customWidth="1"/>
    <col min="8" max="16384" width="9.140625" style="4" customWidth="1"/>
  </cols>
  <sheetData>
    <row r="1" spans="2:4" ht="31.5" customHeight="1">
      <c r="B1" s="324" t="s">
        <v>217</v>
      </c>
      <c r="C1" s="324"/>
      <c r="D1" s="324"/>
    </row>
    <row r="2" spans="2:4" ht="31.5" customHeight="1" thickBot="1">
      <c r="B2" s="180"/>
      <c r="C2" s="325" t="s">
        <v>69</v>
      </c>
      <c r="D2" s="325"/>
    </row>
    <row r="3" spans="2:4" ht="31.5" customHeight="1" thickBot="1">
      <c r="B3" s="181" t="s">
        <v>0</v>
      </c>
      <c r="C3" s="182" t="s">
        <v>1</v>
      </c>
      <c r="D3" s="182" t="s">
        <v>2</v>
      </c>
    </row>
    <row r="4" spans="2:4" ht="24.75" customHeight="1">
      <c r="B4" s="6">
        <v>1</v>
      </c>
      <c r="C4" s="166" t="s">
        <v>251</v>
      </c>
      <c r="D4" s="167">
        <f>3440598+10936593.98</f>
        <v>14377191.98</v>
      </c>
    </row>
    <row r="5" spans="2:6" ht="34.5" customHeight="1">
      <c r="B5" s="7">
        <v>2</v>
      </c>
      <c r="C5" s="168" t="s">
        <v>3</v>
      </c>
      <c r="D5" s="169"/>
      <c r="F5" s="8"/>
    </row>
    <row r="6" spans="2:4" ht="27.75" customHeight="1">
      <c r="B6" s="7">
        <v>3</v>
      </c>
      <c r="C6" s="168" t="s">
        <v>4</v>
      </c>
      <c r="D6" s="169"/>
    </row>
    <row r="7" spans="2:4" ht="24.75" customHeight="1">
      <c r="B7" s="7">
        <v>4</v>
      </c>
      <c r="C7" s="168" t="s">
        <v>5</v>
      </c>
      <c r="D7" s="169"/>
    </row>
    <row r="8" spans="2:4" ht="24.75" customHeight="1">
      <c r="B8" s="326">
        <v>5</v>
      </c>
      <c r="C8" s="168" t="s">
        <v>252</v>
      </c>
      <c r="D8" s="170">
        <f>+D9+D10</f>
        <v>-1994771</v>
      </c>
    </row>
    <row r="9" spans="2:7" ht="17.25" customHeight="1">
      <c r="B9" s="326"/>
      <c r="C9" s="171" t="s">
        <v>6</v>
      </c>
      <c r="D9" s="172">
        <v>-1810000</v>
      </c>
      <c r="F9" s="8"/>
      <c r="G9" s="8"/>
    </row>
    <row r="10" spans="2:4" ht="17.25" customHeight="1">
      <c r="B10" s="326"/>
      <c r="C10" s="173" t="s">
        <v>7</v>
      </c>
      <c r="D10" s="174">
        <v>-184771</v>
      </c>
    </row>
    <row r="11" spans="2:7" ht="24.75" customHeight="1">
      <c r="B11" s="7">
        <v>6</v>
      </c>
      <c r="C11" s="168" t="s">
        <v>8</v>
      </c>
      <c r="D11" s="169">
        <v>-190413</v>
      </c>
      <c r="G11" s="8"/>
    </row>
    <row r="12" spans="2:4" ht="24.75" customHeight="1">
      <c r="B12" s="7">
        <v>7</v>
      </c>
      <c r="C12" s="168" t="s">
        <v>253</v>
      </c>
      <c r="D12" s="169">
        <f>-4008-743500-235050-11833-295000-780000-635870-49280-5503971-273412-705745.34-840000-46388.96-31420-483900-135614.43</f>
        <v>-10774992.73</v>
      </c>
    </row>
    <row r="13" spans="2:6" ht="24.75" customHeight="1">
      <c r="B13" s="9">
        <v>8</v>
      </c>
      <c r="C13" s="175" t="s">
        <v>9</v>
      </c>
      <c r="D13" s="176">
        <f>D7+D8+D11+D12</f>
        <v>-12960176.73</v>
      </c>
      <c r="F13" s="8"/>
    </row>
    <row r="14" spans="2:6" ht="24.75" customHeight="1">
      <c r="B14" s="9">
        <v>9</v>
      </c>
      <c r="C14" s="175" t="s">
        <v>11</v>
      </c>
      <c r="D14" s="176">
        <f>+D4+D8+D12+D11</f>
        <v>1417015.25</v>
      </c>
      <c r="F14" s="8"/>
    </row>
    <row r="15" spans="2:6" ht="24.75" customHeight="1">
      <c r="B15" s="7">
        <v>10</v>
      </c>
      <c r="C15" s="168" t="s">
        <v>12</v>
      </c>
      <c r="D15" s="169">
        <v>0</v>
      </c>
      <c r="F15" s="8"/>
    </row>
    <row r="16" spans="2:6" ht="24.75" customHeight="1">
      <c r="B16" s="7">
        <v>11</v>
      </c>
      <c r="C16" s="168" t="s">
        <v>13</v>
      </c>
      <c r="D16" s="169">
        <v>0</v>
      </c>
      <c r="F16" s="8"/>
    </row>
    <row r="17" spans="2:6" ht="24.75" customHeight="1">
      <c r="B17" s="7">
        <v>12</v>
      </c>
      <c r="C17" s="168" t="s">
        <v>14</v>
      </c>
      <c r="D17" s="169"/>
      <c r="F17" s="8"/>
    </row>
    <row r="18" spans="2:4" ht="24.75" customHeight="1">
      <c r="B18" s="7">
        <v>12.1</v>
      </c>
      <c r="C18" s="168" t="s">
        <v>15</v>
      </c>
      <c r="D18" s="169"/>
    </row>
    <row r="19" spans="2:4" ht="24.75" customHeight="1">
      <c r="B19" s="7">
        <v>12.2</v>
      </c>
      <c r="C19" s="168" t="s">
        <v>254</v>
      </c>
      <c r="D19" s="169">
        <f>278.13-439.18</f>
        <v>-161.05</v>
      </c>
    </row>
    <row r="20" spans="2:6" ht="24.75" customHeight="1">
      <c r="B20" s="7">
        <v>12.3</v>
      </c>
      <c r="C20" s="168" t="s">
        <v>255</v>
      </c>
      <c r="D20" s="169">
        <f>188175.95-48566.01</f>
        <v>139609.94</v>
      </c>
      <c r="F20" s="8"/>
    </row>
    <row r="21" spans="2:6" ht="24.75" customHeight="1">
      <c r="B21" s="7">
        <v>12.4</v>
      </c>
      <c r="C21" s="168" t="s">
        <v>16</v>
      </c>
      <c r="D21" s="169">
        <v>0</v>
      </c>
      <c r="F21" s="8"/>
    </row>
    <row r="22" spans="2:6" ht="28.5" customHeight="1">
      <c r="B22" s="183">
        <v>13</v>
      </c>
      <c r="C22" s="184" t="s">
        <v>17</v>
      </c>
      <c r="D22" s="185">
        <f>D19+D20</f>
        <v>139448.89</v>
      </c>
      <c r="F22" s="8"/>
    </row>
    <row r="23" spans="2:4" ht="24.75" customHeight="1">
      <c r="B23" s="183">
        <v>14</v>
      </c>
      <c r="C23" s="184" t="s">
        <v>18</v>
      </c>
      <c r="D23" s="186">
        <f>+D14+D22</f>
        <v>1556464.1400000001</v>
      </c>
    </row>
    <row r="24" spans="2:6" ht="24.75" customHeight="1" thickBot="1">
      <c r="B24" s="187">
        <v>15</v>
      </c>
      <c r="C24" s="188" t="s">
        <v>19</v>
      </c>
      <c r="D24" s="189">
        <f>+(D23+135614.43)*0.1</f>
        <v>169207.85700000002</v>
      </c>
      <c r="F24" s="8"/>
    </row>
    <row r="25" spans="2:4" ht="24.75" customHeight="1">
      <c r="B25" s="190">
        <v>16</v>
      </c>
      <c r="C25" s="191" t="s">
        <v>20</v>
      </c>
      <c r="D25" s="192">
        <f>D23-D24</f>
        <v>1387256.283</v>
      </c>
    </row>
    <row r="26" spans="2:4" ht="24.75" customHeight="1" thickBot="1">
      <c r="B26" s="10">
        <v>17</v>
      </c>
      <c r="C26" s="177" t="s">
        <v>21</v>
      </c>
      <c r="D26" s="178">
        <v>0</v>
      </c>
    </row>
    <row r="28" s="270" customFormat="1" ht="15">
      <c r="B28" s="14"/>
    </row>
    <row r="29" s="272" customFormat="1" ht="15.75">
      <c r="B29" s="271"/>
    </row>
    <row r="30" spans="2:4" ht="15">
      <c r="B30" s="1"/>
      <c r="C30" s="1"/>
      <c r="D30" s="12"/>
    </row>
    <row r="31" spans="2:4" ht="15">
      <c r="B31" s="1"/>
      <c r="C31" s="1"/>
      <c r="D31" s="12"/>
    </row>
    <row r="32" spans="2:4" ht="15">
      <c r="B32" s="327"/>
      <c r="C32" s="328"/>
      <c r="D32" s="328"/>
    </row>
    <row r="33" spans="2:4" ht="15">
      <c r="B33" s="1"/>
      <c r="C33" s="1"/>
      <c r="D33" s="12"/>
    </row>
    <row r="34" spans="2:4" ht="14.25">
      <c r="B34" s="2"/>
      <c r="C34" s="3"/>
      <c r="D34" s="12"/>
    </row>
    <row r="35" spans="2:3" ht="15">
      <c r="B35" s="1"/>
      <c r="C35" s="5"/>
    </row>
    <row r="36" spans="2:3" ht="15">
      <c r="B36" s="13"/>
      <c r="C36" s="5"/>
    </row>
  </sheetData>
  <sheetProtection/>
  <mergeCells count="4">
    <mergeCell ref="B1:D1"/>
    <mergeCell ref="C2:D2"/>
    <mergeCell ref="B8:B10"/>
    <mergeCell ref="B32:D32"/>
  </mergeCells>
  <printOptions horizontalCentered="1" verticalCentered="1"/>
  <pageMargins left="0.2" right="0.2" top="0.25" bottom="0.2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99"/>
  </sheetPr>
  <dimension ref="B1:D45"/>
  <sheetViews>
    <sheetView zoomScalePageLayoutView="0" workbookViewId="0" topLeftCell="A19">
      <selection activeCell="F32" sqref="F32"/>
    </sheetView>
  </sheetViews>
  <sheetFormatPr defaultColWidth="9.140625" defaultRowHeight="12.75"/>
  <cols>
    <col min="1" max="1" width="5.7109375" style="15" customWidth="1"/>
    <col min="2" max="2" width="48.140625" style="15" customWidth="1"/>
    <col min="3" max="3" width="20.8515625" style="15" customWidth="1"/>
    <col min="4" max="4" width="20.140625" style="15" bestFit="1" customWidth="1"/>
    <col min="5" max="16384" width="9.140625" style="15" customWidth="1"/>
  </cols>
  <sheetData>
    <row r="1" spans="2:3" s="194" customFormat="1" ht="28.5" customHeight="1">
      <c r="B1" s="193" t="s">
        <v>70</v>
      </c>
      <c r="C1" s="193"/>
    </row>
    <row r="2" s="194" customFormat="1" ht="15.75" thickBot="1"/>
    <row r="3" spans="2:3" s="194" customFormat="1" ht="32.25" thickTop="1">
      <c r="B3" s="195" t="s">
        <v>36</v>
      </c>
      <c r="C3" s="196" t="s">
        <v>37</v>
      </c>
    </row>
    <row r="4" spans="2:3" s="194" customFormat="1" ht="15">
      <c r="B4" s="329" t="s">
        <v>38</v>
      </c>
      <c r="C4" s="330"/>
    </row>
    <row r="5" spans="2:3" s="194" customFormat="1" ht="15">
      <c r="B5" s="331"/>
      <c r="C5" s="332"/>
    </row>
    <row r="6" spans="2:3" ht="15">
      <c r="B6" s="16" t="s">
        <v>39</v>
      </c>
      <c r="C6" s="17">
        <f>+'10.PASH STANDARTET'!D23</f>
        <v>1556464.1400000001</v>
      </c>
    </row>
    <row r="7" spans="2:3" ht="15">
      <c r="B7" s="18" t="s">
        <v>40</v>
      </c>
      <c r="C7" s="19"/>
    </row>
    <row r="8" spans="2:3" ht="15">
      <c r="B8" s="18" t="s">
        <v>41</v>
      </c>
      <c r="C8" s="20">
        <v>0</v>
      </c>
    </row>
    <row r="9" spans="2:3" ht="30">
      <c r="B9" s="18" t="s">
        <v>42</v>
      </c>
      <c r="C9" s="197">
        <f>+'10.PASH STANDARTET'!D20</f>
        <v>139609.94</v>
      </c>
    </row>
    <row r="10" spans="2:3" ht="30">
      <c r="B10" s="18" t="s">
        <v>43</v>
      </c>
      <c r="C10" s="19"/>
    </row>
    <row r="11" spans="2:3" ht="30">
      <c r="B11" s="21" t="s">
        <v>44</v>
      </c>
      <c r="C11" s="19"/>
    </row>
    <row r="12" spans="2:3" ht="30">
      <c r="B12" s="21" t="s">
        <v>45</v>
      </c>
      <c r="C12" s="20"/>
    </row>
    <row r="13" spans="2:3" ht="45">
      <c r="B13" s="18" t="s">
        <v>46</v>
      </c>
      <c r="C13" s="20">
        <f>+'12.BILANCI STANDARTE'!K15+554507</f>
        <v>918717.39</v>
      </c>
    </row>
    <row r="14" spans="2:3" ht="15">
      <c r="B14" s="18" t="s">
        <v>47</v>
      </c>
      <c r="C14" s="20">
        <v>0</v>
      </c>
    </row>
    <row r="15" spans="2:3" ht="30">
      <c r="B15" s="18" t="s">
        <v>48</v>
      </c>
      <c r="C15" s="20">
        <f>+'12.BILANCI STANDARTE'!K71-1151561</f>
        <v>812297.8</v>
      </c>
    </row>
    <row r="16" spans="2:3" ht="15">
      <c r="B16" s="21" t="s">
        <v>49</v>
      </c>
      <c r="C16" s="20">
        <f>-'12.BILANCI STANDARTE'!K25</f>
        <v>0</v>
      </c>
    </row>
    <row r="17" spans="2:3" ht="15">
      <c r="B17" s="18" t="s">
        <v>50</v>
      </c>
      <c r="C17" s="22"/>
    </row>
    <row r="18" spans="2:3" ht="15">
      <c r="B18" s="18" t="s">
        <v>51</v>
      </c>
      <c r="C18" s="19">
        <v>0</v>
      </c>
    </row>
    <row r="19" spans="2:3" ht="15">
      <c r="B19" s="21" t="s">
        <v>52</v>
      </c>
      <c r="C19" s="20"/>
    </row>
    <row r="20" spans="2:3" ht="15.75" thickBot="1">
      <c r="B20" s="201" t="s">
        <v>53</v>
      </c>
      <c r="C20" s="202">
        <f>+C6+C9+C13+C15+C16</f>
        <v>3427089.2700000005</v>
      </c>
    </row>
    <row r="21" spans="2:3" ht="15.75" thickTop="1">
      <c r="B21" s="333" t="s">
        <v>54</v>
      </c>
      <c r="C21" s="334"/>
    </row>
    <row r="22" spans="2:3" ht="15">
      <c r="B22" s="335"/>
      <c r="C22" s="336"/>
    </row>
    <row r="23" spans="2:3" ht="30">
      <c r="B23" s="16" t="s">
        <v>55</v>
      </c>
      <c r="C23" s="199">
        <f>+'12.BILANCI STANDARTE'!K29</f>
        <v>0</v>
      </c>
    </row>
    <row r="24" spans="2:3" ht="15">
      <c r="B24" s="18" t="s">
        <v>56</v>
      </c>
      <c r="C24" s="20">
        <f>-'12.BILANCI STANDARTE'!K43</f>
        <v>0</v>
      </c>
    </row>
    <row r="25" spans="2:3" ht="15">
      <c r="B25" s="18" t="s">
        <v>57</v>
      </c>
      <c r="C25" s="20"/>
    </row>
    <row r="26" spans="2:3" ht="15">
      <c r="B26" s="18" t="s">
        <v>58</v>
      </c>
      <c r="C26" s="19"/>
    </row>
    <row r="27" spans="2:3" ht="15">
      <c r="B27" s="18" t="s">
        <v>59</v>
      </c>
      <c r="C27" s="19"/>
    </row>
    <row r="28" spans="2:3" s="203" customFormat="1" ht="30.75" thickBot="1">
      <c r="B28" s="201" t="s">
        <v>60</v>
      </c>
      <c r="C28" s="202">
        <f>+C23+C24</f>
        <v>0</v>
      </c>
    </row>
    <row r="29" spans="2:3" ht="15.75" thickTop="1">
      <c r="B29" s="333" t="s">
        <v>61</v>
      </c>
      <c r="C29" s="334"/>
    </row>
    <row r="30" spans="2:3" ht="14.25">
      <c r="B30" s="335"/>
      <c r="C30" s="336"/>
    </row>
    <row r="31" spans="2:3" ht="14.25">
      <c r="B31" s="24" t="s">
        <v>62</v>
      </c>
      <c r="C31" s="23"/>
    </row>
    <row r="32" spans="2:3" ht="14.25">
      <c r="B32" s="25" t="s">
        <v>63</v>
      </c>
      <c r="C32" s="198">
        <f>+'12.BILANCI STANDARTE'!K78</f>
        <v>0</v>
      </c>
    </row>
    <row r="33" spans="2:3" ht="14.25">
      <c r="B33" s="25" t="s">
        <v>215</v>
      </c>
      <c r="C33" s="198">
        <f>-'12.BILANCI STANDARTE'!K32</f>
        <v>-731475</v>
      </c>
    </row>
    <row r="34" spans="2:3" ht="14.25">
      <c r="B34" s="25" t="s">
        <v>64</v>
      </c>
      <c r="C34" s="19"/>
    </row>
    <row r="35" spans="2:3" s="203" customFormat="1" ht="15">
      <c r="B35" s="204" t="s">
        <v>65</v>
      </c>
      <c r="C35" s="205">
        <f>+C32+C33</f>
        <v>-731475</v>
      </c>
    </row>
    <row r="36" spans="2:3" ht="14.25">
      <c r="B36" s="26"/>
      <c r="C36" s="19"/>
    </row>
    <row r="37" spans="2:3" ht="15">
      <c r="B37" s="27" t="s">
        <v>66</v>
      </c>
      <c r="C37" s="28">
        <f>+C20+C28+C35</f>
        <v>2695614.2700000005</v>
      </c>
    </row>
    <row r="38" spans="2:3" ht="30">
      <c r="B38" s="27" t="s">
        <v>67</v>
      </c>
      <c r="C38" s="20">
        <f>+'12.BILANCI STANDARTE'!L5</f>
        <v>647983.9199999999</v>
      </c>
    </row>
    <row r="39" spans="2:4" ht="30.75" thickBot="1">
      <c r="B39" s="29" t="s">
        <v>68</v>
      </c>
      <c r="C39" s="30">
        <f>C37+C38</f>
        <v>3343598.1900000004</v>
      </c>
      <c r="D39" s="200"/>
    </row>
    <row r="40" ht="4.5" customHeight="1" thickTop="1"/>
    <row r="41" spans="2:4" ht="15">
      <c r="B41" s="31"/>
      <c r="C41" s="1"/>
      <c r="D41" s="12"/>
    </row>
    <row r="42" s="270" customFormat="1" ht="15">
      <c r="C42" s="318"/>
    </row>
    <row r="43" s="272" customFormat="1" ht="15.75"/>
    <row r="44" spans="2:4" ht="15">
      <c r="B44" s="31"/>
      <c r="C44" s="1"/>
      <c r="D44" s="12"/>
    </row>
    <row r="45" spans="2:4" ht="14.25">
      <c r="B45" s="32"/>
      <c r="C45" s="3"/>
      <c r="D45" s="12"/>
    </row>
  </sheetData>
  <sheetProtection/>
  <mergeCells count="3">
    <mergeCell ref="B4:C5"/>
    <mergeCell ref="B21:C22"/>
    <mergeCell ref="B29:C30"/>
  </mergeCells>
  <printOptions horizontalCentered="1" verticalCentered="1"/>
  <pageMargins left="0.2" right="0.25" top="0.25" bottom="0.25" header="0.3" footer="0.3"/>
  <pageSetup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H27"/>
  <sheetViews>
    <sheetView zoomScalePageLayoutView="0" workbookViewId="0" topLeftCell="A3">
      <selection activeCell="H24" sqref="H24"/>
    </sheetView>
  </sheetViews>
  <sheetFormatPr defaultColWidth="9.140625" defaultRowHeight="12.75"/>
  <cols>
    <col min="1" max="1" width="4.421875" style="0" customWidth="1"/>
    <col min="2" max="2" width="34.140625" style="0" customWidth="1"/>
    <col min="3" max="3" width="15.7109375" style="0" customWidth="1"/>
    <col min="4" max="4" width="13.28125" style="0" customWidth="1"/>
    <col min="5" max="5" width="14.421875" style="0" customWidth="1"/>
    <col min="6" max="6" width="17.421875" style="0" customWidth="1"/>
    <col min="7" max="7" width="14.421875" style="0" customWidth="1"/>
    <col min="8" max="8" width="15.00390625" style="0" customWidth="1"/>
  </cols>
  <sheetData>
    <row r="3" spans="3:5" ht="20.25">
      <c r="C3" s="101" t="s">
        <v>146</v>
      </c>
      <c r="D3" s="102"/>
      <c r="E3" s="102"/>
    </row>
    <row r="4" ht="15.75">
      <c r="E4" s="103" t="s">
        <v>147</v>
      </c>
    </row>
    <row r="5" ht="15">
      <c r="A5" s="104"/>
    </row>
    <row r="6" ht="13.5" thickBot="1"/>
    <row r="7" spans="1:8" ht="25.5">
      <c r="A7" s="105"/>
      <c r="B7" s="106"/>
      <c r="C7" s="107" t="s">
        <v>148</v>
      </c>
      <c r="D7" s="107" t="s">
        <v>79</v>
      </c>
      <c r="E7" s="107" t="s">
        <v>149</v>
      </c>
      <c r="F7" s="107" t="s">
        <v>150</v>
      </c>
      <c r="G7" s="107" t="s">
        <v>151</v>
      </c>
      <c r="H7" s="108" t="s">
        <v>152</v>
      </c>
    </row>
    <row r="8" spans="1:8" ht="12.75">
      <c r="A8" s="321" t="s">
        <v>27</v>
      </c>
      <c r="B8" s="322" t="s">
        <v>153</v>
      </c>
      <c r="C8" s="323">
        <f>+'12.BILANCI STANDARTE'!L86</f>
        <v>100000</v>
      </c>
      <c r="D8" s="323"/>
      <c r="E8" s="323"/>
      <c r="F8" s="323">
        <v>0</v>
      </c>
      <c r="G8" s="323">
        <f>+'12.BILANCI STANDARTE'!K92</f>
        <v>2544619</v>
      </c>
      <c r="H8" s="344">
        <f>SUM(C8:G9)</f>
        <v>2644619</v>
      </c>
    </row>
    <row r="9" spans="1:8" ht="12.75">
      <c r="A9" s="321"/>
      <c r="B9" s="322"/>
      <c r="C9" s="323"/>
      <c r="D9" s="323"/>
      <c r="E9" s="323"/>
      <c r="F9" s="323"/>
      <c r="G9" s="323"/>
      <c r="H9" s="344"/>
    </row>
    <row r="10" spans="1:8" ht="21" customHeight="1">
      <c r="A10" s="109">
        <v>1</v>
      </c>
      <c r="B10" s="110" t="s">
        <v>154</v>
      </c>
      <c r="C10" s="111"/>
      <c r="D10" s="111"/>
      <c r="E10" s="111"/>
      <c r="F10" s="111"/>
      <c r="G10" s="112"/>
      <c r="H10" s="113"/>
    </row>
    <row r="11" spans="1:8" ht="22.5" customHeight="1">
      <c r="A11" s="109">
        <v>2</v>
      </c>
      <c r="B11" s="110" t="s">
        <v>155</v>
      </c>
      <c r="C11" s="111"/>
      <c r="D11" s="111"/>
      <c r="E11" s="111"/>
      <c r="F11" s="111"/>
      <c r="G11" s="111"/>
      <c r="H11" s="113"/>
    </row>
    <row r="12" spans="1:8" ht="22.5" customHeight="1">
      <c r="A12" s="109">
        <v>3</v>
      </c>
      <c r="B12" s="110" t="s">
        <v>156</v>
      </c>
      <c r="C12" s="111"/>
      <c r="D12" s="111"/>
      <c r="E12" s="111"/>
      <c r="F12" s="111"/>
      <c r="G12" s="111"/>
      <c r="H12" s="113"/>
    </row>
    <row r="13" spans="1:8" ht="22.5" customHeight="1">
      <c r="A13" s="114">
        <v>4</v>
      </c>
      <c r="B13" s="115" t="s">
        <v>157</v>
      </c>
      <c r="C13" s="111"/>
      <c r="D13" s="111"/>
      <c r="E13" s="111"/>
      <c r="F13" s="111"/>
      <c r="G13" s="111"/>
      <c r="H13" s="113"/>
    </row>
    <row r="14" spans="1:8" ht="12.75">
      <c r="A14" s="340" t="s">
        <v>28</v>
      </c>
      <c r="B14" s="342" t="s">
        <v>158</v>
      </c>
      <c r="C14" s="319">
        <f>SUM(C8:C13)</f>
        <v>100000</v>
      </c>
      <c r="D14" s="319"/>
      <c r="E14" s="319"/>
      <c r="F14" s="319">
        <f>SUM(F8:F13)</f>
        <v>0</v>
      </c>
      <c r="G14" s="319">
        <f>SUM(G8:G13)</f>
        <v>2544619</v>
      </c>
      <c r="H14" s="319">
        <f>SUM(C14:G15)</f>
        <v>2644619</v>
      </c>
    </row>
    <row r="15" spans="1:8" ht="12.75">
      <c r="A15" s="341"/>
      <c r="B15" s="343"/>
      <c r="C15" s="320"/>
      <c r="D15" s="320"/>
      <c r="E15" s="320"/>
      <c r="F15" s="320"/>
      <c r="G15" s="320"/>
      <c r="H15" s="320"/>
    </row>
    <row r="16" spans="1:8" ht="22.5" customHeight="1">
      <c r="A16" s="109">
        <v>1</v>
      </c>
      <c r="B16" s="110" t="s">
        <v>154</v>
      </c>
      <c r="C16" s="111"/>
      <c r="D16" s="111"/>
      <c r="E16" s="111"/>
      <c r="F16" s="111"/>
      <c r="G16" s="112">
        <f>+'12.BILANCI STANDARTE'!K93</f>
        <v>1387256.283</v>
      </c>
      <c r="H16" s="113">
        <f>+G16</f>
        <v>1387256.283</v>
      </c>
    </row>
    <row r="17" spans="1:8" ht="22.5" customHeight="1">
      <c r="A17" s="109">
        <v>2</v>
      </c>
      <c r="B17" s="110" t="s">
        <v>155</v>
      </c>
      <c r="C17" s="111"/>
      <c r="D17" s="111"/>
      <c r="E17" s="111"/>
      <c r="F17" s="111"/>
      <c r="G17" s="116"/>
      <c r="H17" s="113"/>
    </row>
    <row r="18" spans="1:8" ht="22.5" customHeight="1">
      <c r="A18" s="109">
        <v>3</v>
      </c>
      <c r="B18" s="110" t="s">
        <v>159</v>
      </c>
      <c r="C18" s="111"/>
      <c r="D18" s="111"/>
      <c r="E18" s="111"/>
      <c r="F18" s="111"/>
      <c r="G18" s="111"/>
      <c r="H18" s="113"/>
    </row>
    <row r="19" spans="1:8" ht="22.5" customHeight="1">
      <c r="A19" s="109">
        <v>4</v>
      </c>
      <c r="B19" s="110" t="s">
        <v>160</v>
      </c>
      <c r="C19" s="111"/>
      <c r="D19" s="111"/>
      <c r="E19" s="111"/>
      <c r="F19" s="111"/>
      <c r="G19" s="111"/>
      <c r="H19" s="113"/>
    </row>
    <row r="20" spans="1:8" ht="12.75">
      <c r="A20" s="337" t="s">
        <v>32</v>
      </c>
      <c r="B20" s="338" t="s">
        <v>161</v>
      </c>
      <c r="C20" s="339">
        <f>+C14</f>
        <v>100000</v>
      </c>
      <c r="D20" s="339"/>
      <c r="E20" s="339"/>
      <c r="F20" s="339">
        <f>+F14</f>
        <v>0</v>
      </c>
      <c r="G20" s="339">
        <f>+G14+G16</f>
        <v>3931875.283</v>
      </c>
      <c r="H20" s="339">
        <f>SUM(C20:G21)</f>
        <v>4031875.283</v>
      </c>
    </row>
    <row r="21" spans="1:8" ht="12.75">
      <c r="A21" s="337"/>
      <c r="B21" s="338"/>
      <c r="C21" s="339"/>
      <c r="D21" s="339"/>
      <c r="E21" s="339"/>
      <c r="F21" s="339"/>
      <c r="G21" s="339"/>
      <c r="H21" s="339"/>
    </row>
    <row r="22" spans="1:8" ht="13.5" thickBot="1">
      <c r="A22" s="117"/>
      <c r="B22" s="118"/>
      <c r="C22" s="118"/>
      <c r="D22" s="118"/>
      <c r="E22" s="118"/>
      <c r="F22" s="118"/>
      <c r="G22" s="118"/>
      <c r="H22" s="119"/>
    </row>
    <row r="23" ht="12.75">
      <c r="H23" s="161"/>
    </row>
    <row r="24" ht="12.75">
      <c r="H24" s="161"/>
    </row>
    <row r="25" spans="2:8" ht="15">
      <c r="B25" s="270"/>
      <c r="D25" s="121"/>
      <c r="E25" s="121"/>
      <c r="F25" s="122"/>
      <c r="G25" s="270"/>
      <c r="H25" s="123"/>
    </row>
    <row r="26" spans="2:8" ht="15.75">
      <c r="B26" s="272"/>
      <c r="F26" s="124"/>
      <c r="G26" s="272"/>
      <c r="H26" s="123"/>
    </row>
    <row r="27" spans="2:6" ht="15">
      <c r="B27" s="120"/>
      <c r="C27" s="120"/>
      <c r="F27" s="122"/>
    </row>
  </sheetData>
  <sheetProtection/>
  <mergeCells count="24">
    <mergeCell ref="E8:E9"/>
    <mergeCell ref="F8:F9"/>
    <mergeCell ref="G8:G9"/>
    <mergeCell ref="H8:H9"/>
    <mergeCell ref="A8:A9"/>
    <mergeCell ref="B8:B9"/>
    <mergeCell ref="C8:C9"/>
    <mergeCell ref="D8:D9"/>
    <mergeCell ref="E14:E15"/>
    <mergeCell ref="F14:F15"/>
    <mergeCell ref="G14:G15"/>
    <mergeCell ref="H14:H15"/>
    <mergeCell ref="A14:A15"/>
    <mergeCell ref="B14:B15"/>
    <mergeCell ref="C14:C15"/>
    <mergeCell ref="D14:D15"/>
    <mergeCell ref="E20:E21"/>
    <mergeCell ref="F20:F21"/>
    <mergeCell ref="G20:G21"/>
    <mergeCell ref="H20:H21"/>
    <mergeCell ref="A20:A21"/>
    <mergeCell ref="B20:B21"/>
    <mergeCell ref="C20:C21"/>
    <mergeCell ref="D20:D21"/>
  </mergeCells>
  <printOptions/>
  <pageMargins left="0.17" right="0.2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22"/>
  <sheetViews>
    <sheetView tabSelected="1" zoomScalePageLayoutView="0" workbookViewId="0" topLeftCell="A91">
      <selection activeCell="D114" sqref="D114"/>
    </sheetView>
  </sheetViews>
  <sheetFormatPr defaultColWidth="9.140625" defaultRowHeight="12.75"/>
  <cols>
    <col min="2" max="2" width="38.7109375" style="0" customWidth="1"/>
    <col min="3" max="3" width="16.57421875" style="0" customWidth="1"/>
    <col min="4" max="4" width="22.8515625" style="0" customWidth="1"/>
    <col min="5" max="5" width="15.57421875" style="0" customWidth="1"/>
  </cols>
  <sheetData>
    <row r="2" spans="1:4" ht="18">
      <c r="A2" s="125"/>
      <c r="B2" s="126" t="s">
        <v>228</v>
      </c>
      <c r="C2" s="125"/>
      <c r="D2" s="127"/>
    </row>
    <row r="3" spans="1:4" ht="18">
      <c r="A3" s="125"/>
      <c r="B3" s="126"/>
      <c r="C3" s="125"/>
      <c r="D3" s="127"/>
    </row>
    <row r="4" spans="1:4" ht="12.75">
      <c r="A4" s="125"/>
      <c r="B4" s="125"/>
      <c r="C4" s="125"/>
      <c r="D4" s="127"/>
    </row>
    <row r="5" spans="1:4" ht="15.75">
      <c r="A5" s="125"/>
      <c r="B5" s="128" t="s">
        <v>162</v>
      </c>
      <c r="C5" s="128"/>
      <c r="D5" s="127"/>
    </row>
    <row r="6" spans="1:4" ht="15.75">
      <c r="A6" s="125"/>
      <c r="B6" s="128"/>
      <c r="C6" s="128"/>
      <c r="D6" s="127"/>
    </row>
    <row r="7" spans="1:4" ht="12.75">
      <c r="A7" s="125"/>
      <c r="B7" s="125"/>
      <c r="C7" s="125"/>
      <c r="D7" s="127"/>
    </row>
    <row r="8" spans="1:5" ht="12.75">
      <c r="A8" s="215" t="s">
        <v>163</v>
      </c>
      <c r="B8" s="216" t="s">
        <v>199</v>
      </c>
      <c r="C8" s="217"/>
      <c r="D8" s="218">
        <v>40543</v>
      </c>
      <c r="E8" s="219">
        <v>40178</v>
      </c>
    </row>
    <row r="9" spans="1:5" ht="12.75">
      <c r="A9" s="129">
        <v>5121</v>
      </c>
      <c r="B9" s="130" t="s">
        <v>164</v>
      </c>
      <c r="C9" s="130"/>
      <c r="D9" s="249">
        <f>7952.13+536427.64+338203.71</f>
        <v>882583.48</v>
      </c>
      <c r="E9" s="220">
        <f>476345.75+47632.99+5747.08</f>
        <v>529725.82</v>
      </c>
    </row>
    <row r="10" spans="1:5" ht="12.75">
      <c r="A10" s="132">
        <v>5124</v>
      </c>
      <c r="B10" s="133" t="s">
        <v>165</v>
      </c>
      <c r="C10" s="133"/>
      <c r="D10" s="250">
        <v>2452546.74</v>
      </c>
      <c r="E10" s="221">
        <v>118258</v>
      </c>
    </row>
    <row r="11" spans="1:5" ht="12.75">
      <c r="A11" s="288">
        <v>5124</v>
      </c>
      <c r="B11" s="292" t="s">
        <v>229</v>
      </c>
      <c r="C11" s="289"/>
      <c r="D11" s="290">
        <v>6833.84</v>
      </c>
      <c r="E11" s="291"/>
    </row>
    <row r="12" spans="1:5" ht="12.75">
      <c r="A12" s="288">
        <v>5311</v>
      </c>
      <c r="B12" s="292" t="s">
        <v>230</v>
      </c>
      <c r="C12" s="289"/>
      <c r="D12" s="290">
        <v>1633.78</v>
      </c>
      <c r="E12" s="291"/>
    </row>
    <row r="13" spans="1:7" ht="12.75">
      <c r="A13" s="135"/>
      <c r="B13" s="136" t="s">
        <v>166</v>
      </c>
      <c r="C13" s="222"/>
      <c r="D13" s="228">
        <f>SUM(D9:D12)</f>
        <v>3343597.84</v>
      </c>
      <c r="E13" s="315">
        <f>+E10+E9</f>
        <v>647983.82</v>
      </c>
      <c r="G13" s="293"/>
    </row>
    <row r="14" spans="1:5" s="155" customFormat="1" ht="12.75">
      <c r="A14" s="146"/>
      <c r="B14" s="162"/>
      <c r="C14" s="146"/>
      <c r="D14" s="207"/>
      <c r="E14" s="211"/>
    </row>
    <row r="15" spans="4:5" ht="12.75">
      <c r="D15" s="208"/>
      <c r="E15" s="212"/>
    </row>
    <row r="16" spans="1:5" ht="12.75">
      <c r="A16" s="215" t="s">
        <v>167</v>
      </c>
      <c r="B16" s="216" t="s">
        <v>231</v>
      </c>
      <c r="C16" s="217"/>
      <c r="D16" s="218">
        <v>40543</v>
      </c>
      <c r="E16" s="219">
        <v>40178</v>
      </c>
    </row>
    <row r="17" spans="1:5" ht="12.75">
      <c r="A17" s="129">
        <v>411</v>
      </c>
      <c r="B17" s="294" t="s">
        <v>232</v>
      </c>
      <c r="C17" s="130"/>
      <c r="D17" s="249">
        <f>+'12.BILANCI STANDARTE'!K11</f>
        <v>311350.01</v>
      </c>
      <c r="E17" s="316">
        <f>+'12.BILANCI STANDARTE'!L11</f>
        <v>1242000</v>
      </c>
    </row>
    <row r="18" spans="1:5" ht="12.75">
      <c r="A18" s="135"/>
      <c r="B18" s="136" t="s">
        <v>166</v>
      </c>
      <c r="C18" s="222"/>
      <c r="D18" s="228">
        <f>+D17</f>
        <v>311350.01</v>
      </c>
      <c r="E18" s="317">
        <f>+E17</f>
        <v>1242000</v>
      </c>
    </row>
    <row r="19" spans="1:5" s="155" customFormat="1" ht="12.75">
      <c r="A19" s="146"/>
      <c r="B19" s="162"/>
      <c r="C19" s="146"/>
      <c r="D19" s="207"/>
      <c r="E19" s="211"/>
    </row>
    <row r="20" spans="4:5" ht="12.75">
      <c r="D20" s="208"/>
      <c r="E20" s="212"/>
    </row>
    <row r="21" spans="1:5" ht="15.75" customHeight="1">
      <c r="A21" s="215" t="s">
        <v>168</v>
      </c>
      <c r="B21" s="216" t="s">
        <v>233</v>
      </c>
      <c r="C21" s="217"/>
      <c r="D21" s="218">
        <v>40543</v>
      </c>
      <c r="E21" s="219">
        <v>40178</v>
      </c>
    </row>
    <row r="22" spans="1:5" ht="12.75">
      <c r="A22" s="129">
        <v>455</v>
      </c>
      <c r="B22" s="294" t="s">
        <v>234</v>
      </c>
      <c r="C22" s="130"/>
      <c r="D22" s="249">
        <f>+'12.BILANCI STANDARTE'!K13</f>
        <v>52860.38</v>
      </c>
      <c r="E22" s="316">
        <f>+'12.BILANCI STANDARTE'!L13</f>
        <v>604635.08</v>
      </c>
    </row>
    <row r="23" spans="1:5" ht="12.75">
      <c r="A23" s="135"/>
      <c r="B23" s="136" t="s">
        <v>166</v>
      </c>
      <c r="C23" s="222"/>
      <c r="D23" s="228">
        <f>+D22</f>
        <v>52860.38</v>
      </c>
      <c r="E23" s="317">
        <f>+E22</f>
        <v>604635.08</v>
      </c>
    </row>
    <row r="24" spans="1:5" s="155" customFormat="1" ht="12.75">
      <c r="A24" s="146"/>
      <c r="B24" s="162"/>
      <c r="C24" s="146"/>
      <c r="D24" s="207"/>
      <c r="E24" s="211"/>
    </row>
    <row r="25" spans="1:5" s="155" customFormat="1" ht="12.75">
      <c r="A25" s="146"/>
      <c r="B25" s="162"/>
      <c r="C25" s="146"/>
      <c r="D25" s="207"/>
      <c r="E25" s="211"/>
    </row>
    <row r="26" spans="4:5" ht="12.75">
      <c r="D26" s="208"/>
      <c r="E26" s="212"/>
    </row>
    <row r="27" spans="1:5" ht="15.75" customHeight="1">
      <c r="A27" s="215" t="s">
        <v>169</v>
      </c>
      <c r="B27" s="216" t="s">
        <v>125</v>
      </c>
      <c r="C27" s="217"/>
      <c r="D27" s="218">
        <v>40543</v>
      </c>
      <c r="E27" s="219">
        <v>40178</v>
      </c>
    </row>
    <row r="28" spans="1:5" ht="12.75">
      <c r="A28" s="129">
        <v>467</v>
      </c>
      <c r="B28" s="294" t="s">
        <v>235</v>
      </c>
      <c r="C28" s="130"/>
      <c r="D28" s="249">
        <f>+'12.BILANCI STANDARTE'!K32</f>
        <v>731475</v>
      </c>
      <c r="E28" s="220"/>
    </row>
    <row r="29" spans="1:5" ht="12.75">
      <c r="A29" s="135"/>
      <c r="B29" s="136" t="s">
        <v>166</v>
      </c>
      <c r="C29" s="222"/>
      <c r="D29" s="228">
        <f>+D28</f>
        <v>731475</v>
      </c>
      <c r="E29" s="223"/>
    </row>
    <row r="30" spans="4:5" ht="12.75">
      <c r="D30" s="208"/>
      <c r="E30" s="212"/>
    </row>
    <row r="31" spans="1:5" s="121" customFormat="1" ht="12.75">
      <c r="A31" s="138"/>
      <c r="D31" s="209"/>
      <c r="E31" s="213"/>
    </row>
    <row r="32" spans="1:5" ht="12.75">
      <c r="A32" s="229" t="s">
        <v>174</v>
      </c>
      <c r="B32" s="217"/>
      <c r="C32" s="230" t="s">
        <v>170</v>
      </c>
      <c r="D32" s="231" t="s">
        <v>171</v>
      </c>
      <c r="E32" s="232" t="s">
        <v>172</v>
      </c>
    </row>
    <row r="33" spans="1:5" ht="12.75">
      <c r="A33" s="224"/>
      <c r="B33" s="139" t="s">
        <v>236</v>
      </c>
      <c r="C33" s="140"/>
      <c r="D33" s="141"/>
      <c r="E33" s="225"/>
    </row>
    <row r="34" spans="1:5" ht="12.75">
      <c r="A34" s="295" t="s">
        <v>239</v>
      </c>
      <c r="B34" s="294" t="s">
        <v>237</v>
      </c>
      <c r="C34" s="296">
        <v>1351440.31</v>
      </c>
      <c r="D34" s="296">
        <v>-127080</v>
      </c>
      <c r="E34" s="297">
        <f>+C34+D34</f>
        <v>1224360.31</v>
      </c>
    </row>
    <row r="35" spans="1:5" ht="12.75">
      <c r="A35" s="295" t="s">
        <v>240</v>
      </c>
      <c r="B35" s="294" t="s">
        <v>241</v>
      </c>
      <c r="C35" s="296">
        <f>320631.08+74792</f>
        <v>395423.08</v>
      </c>
      <c r="D35" s="296">
        <v>-63333</v>
      </c>
      <c r="E35" s="297">
        <f>+C35+D35</f>
        <v>332090.08</v>
      </c>
    </row>
    <row r="36" spans="1:6" ht="12.75">
      <c r="A36" s="226"/>
      <c r="B36" s="136" t="s">
        <v>173</v>
      </c>
      <c r="C36" s="227">
        <f>SUM(C34:C35)</f>
        <v>1746863.3900000001</v>
      </c>
      <c r="D36" s="227">
        <f>SUM(D34:D35)</f>
        <v>-190413</v>
      </c>
      <c r="E36" s="227">
        <f>SUM(E34:E35)</f>
        <v>1556450.3900000001</v>
      </c>
      <c r="F36" s="293"/>
    </row>
    <row r="37" spans="1:5" ht="12.75">
      <c r="A37" s="144"/>
      <c r="D37" s="210"/>
      <c r="E37" s="214"/>
    </row>
    <row r="38" spans="1:5" ht="12.75">
      <c r="A38" s="144"/>
      <c r="D38" s="210"/>
      <c r="E38" s="214"/>
    </row>
    <row r="39" spans="1:5" ht="12.75">
      <c r="A39" s="229" t="s">
        <v>180</v>
      </c>
      <c r="B39" s="216" t="s">
        <v>242</v>
      </c>
      <c r="C39" s="217"/>
      <c r="D39" s="218">
        <v>40543</v>
      </c>
      <c r="E39" s="219">
        <v>40178</v>
      </c>
    </row>
    <row r="40" spans="1:5" ht="12.75">
      <c r="A40" s="295" t="s">
        <v>243</v>
      </c>
      <c r="B40" s="294" t="s">
        <v>244</v>
      </c>
      <c r="C40" s="130"/>
      <c r="D40" s="249">
        <f>+'12.BILANCI STANDARTE'!K63</f>
        <v>1457310.8</v>
      </c>
      <c r="E40" s="220"/>
    </row>
    <row r="41" spans="1:5" ht="12.75">
      <c r="A41" s="233"/>
      <c r="B41" s="136" t="s">
        <v>166</v>
      </c>
      <c r="C41" s="222"/>
      <c r="D41" s="228">
        <f>+D40</f>
        <v>1457310.8</v>
      </c>
      <c r="E41" s="223"/>
    </row>
    <row r="42" spans="1:5" ht="12.75">
      <c r="A42" s="144"/>
      <c r="D42" s="210"/>
      <c r="E42" s="214"/>
    </row>
    <row r="43" spans="1:5" ht="12.75">
      <c r="A43" s="144"/>
      <c r="B43" s="121"/>
      <c r="D43" s="210"/>
      <c r="E43" s="214"/>
    </row>
    <row r="44" spans="1:5" ht="12.75">
      <c r="A44" s="229" t="s">
        <v>183</v>
      </c>
      <c r="B44" s="216" t="s">
        <v>202</v>
      </c>
      <c r="C44" s="217"/>
      <c r="D44" s="218">
        <v>40543</v>
      </c>
      <c r="E44" s="219">
        <v>40178</v>
      </c>
    </row>
    <row r="45" spans="1:5" ht="12.75">
      <c r="A45" s="224" t="s">
        <v>175</v>
      </c>
      <c r="B45" s="130" t="s">
        <v>176</v>
      </c>
      <c r="C45" s="130"/>
      <c r="D45" s="249">
        <f>+'12.BILANCI STANDARTE'!K64</f>
        <v>363679</v>
      </c>
      <c r="E45" s="220"/>
    </row>
    <row r="46" spans="1:5" ht="12.75">
      <c r="A46" s="233"/>
      <c r="B46" s="136" t="s">
        <v>166</v>
      </c>
      <c r="C46" s="222"/>
      <c r="D46" s="228">
        <f>+D45</f>
        <v>363679</v>
      </c>
      <c r="E46" s="223"/>
    </row>
    <row r="47" spans="1:5" ht="12.75">
      <c r="A47" s="144"/>
      <c r="D47" s="210"/>
      <c r="E47" s="212"/>
    </row>
    <row r="48" spans="1:5" ht="12.75">
      <c r="A48" s="144"/>
      <c r="D48" s="210"/>
      <c r="E48" s="212"/>
    </row>
    <row r="49" spans="1:5" ht="12.75">
      <c r="A49" s="229" t="s">
        <v>184</v>
      </c>
      <c r="B49" s="216" t="s">
        <v>203</v>
      </c>
      <c r="C49" s="217"/>
      <c r="D49" s="218">
        <v>40543</v>
      </c>
      <c r="E49" s="219">
        <v>40178</v>
      </c>
    </row>
    <row r="50" spans="1:5" s="155" customFormat="1" ht="12.75">
      <c r="A50" s="236" t="s">
        <v>177</v>
      </c>
      <c r="B50" s="237" t="s">
        <v>204</v>
      </c>
      <c r="C50" s="238"/>
      <c r="D50" s="298">
        <v>35818</v>
      </c>
      <c r="E50" s="239"/>
    </row>
    <row r="51" spans="1:5" s="155" customFormat="1" ht="12.75">
      <c r="A51" s="234" t="s">
        <v>178</v>
      </c>
      <c r="B51" s="164" t="s">
        <v>205</v>
      </c>
      <c r="C51" s="165"/>
      <c r="D51" s="299">
        <v>24500</v>
      </c>
      <c r="E51" s="235"/>
    </row>
    <row r="52" spans="1:5" s="155" customFormat="1" ht="12.75">
      <c r="A52" s="240" t="s">
        <v>245</v>
      </c>
      <c r="B52" s="241" t="s">
        <v>246</v>
      </c>
      <c r="C52" s="242"/>
      <c r="D52" s="300">
        <v>16094</v>
      </c>
      <c r="E52" s="243"/>
    </row>
    <row r="53" spans="1:5" s="155" customFormat="1" ht="12.75">
      <c r="A53" s="240" t="s">
        <v>179</v>
      </c>
      <c r="B53" s="241" t="s">
        <v>206</v>
      </c>
      <c r="C53" s="242"/>
      <c r="D53" s="300">
        <f>52938+13519</f>
        <v>66457</v>
      </c>
      <c r="E53" s="243"/>
    </row>
    <row r="54" spans="1:6" ht="12.75">
      <c r="A54" s="244"/>
      <c r="B54" s="245" t="s">
        <v>166</v>
      </c>
      <c r="C54" s="246"/>
      <c r="D54" s="248">
        <f>SUM(D50:D53)</f>
        <v>142869</v>
      </c>
      <c r="E54" s="247"/>
      <c r="F54" s="301"/>
    </row>
    <row r="55" spans="1:5" ht="12.75">
      <c r="A55" s="144"/>
      <c r="D55" s="210"/>
      <c r="E55" s="212"/>
    </row>
    <row r="56" spans="1:5" ht="12.75">
      <c r="A56" s="144"/>
      <c r="D56" s="210"/>
      <c r="E56" s="212"/>
    </row>
    <row r="57" spans="1:6" ht="15">
      <c r="A57" s="144"/>
      <c r="B57" s="270"/>
      <c r="D57" s="270"/>
      <c r="E57" s="121"/>
      <c r="F57" s="122"/>
    </row>
    <row r="58" spans="1:6" ht="15.75">
      <c r="A58" s="144"/>
      <c r="B58" s="272"/>
      <c r="D58" s="272"/>
      <c r="F58" s="124"/>
    </row>
    <row r="59" spans="1:4" ht="18">
      <c r="A59" s="144"/>
      <c r="B59" s="126"/>
      <c r="D59" s="145"/>
    </row>
    <row r="60" spans="1:4" ht="15">
      <c r="A60" s="147"/>
      <c r="D60" s="145"/>
    </row>
    <row r="61" spans="1:4" ht="15.75">
      <c r="A61" s="148" t="s">
        <v>181</v>
      </c>
      <c r="B61" s="128" t="s">
        <v>182</v>
      </c>
      <c r="C61" s="125"/>
      <c r="D61" s="127"/>
    </row>
    <row r="62" spans="1:4" ht="12.75">
      <c r="A62" s="149"/>
      <c r="B62" s="150"/>
      <c r="C62" s="150"/>
      <c r="D62" s="151"/>
    </row>
    <row r="63" spans="1:4" ht="12.75">
      <c r="A63" s="149"/>
      <c r="B63" s="150"/>
      <c r="C63" s="150"/>
      <c r="D63" s="151"/>
    </row>
    <row r="64" spans="1:5" s="155" customFormat="1" ht="15.75">
      <c r="A64" s="263" t="s">
        <v>163</v>
      </c>
      <c r="B64" s="303" t="s">
        <v>247</v>
      </c>
      <c r="C64" s="264"/>
      <c r="D64" s="218">
        <v>40543</v>
      </c>
      <c r="E64" s="219">
        <v>40178</v>
      </c>
    </row>
    <row r="65" spans="1:5" s="155" customFormat="1" ht="12.75">
      <c r="A65" s="259">
        <v>70401</v>
      </c>
      <c r="B65" s="260" t="s">
        <v>248</v>
      </c>
      <c r="C65" s="260"/>
      <c r="D65" s="261">
        <v>3440598</v>
      </c>
      <c r="E65" s="262"/>
    </row>
    <row r="66" spans="1:5" s="155" customFormat="1" ht="12.75">
      <c r="A66" s="253">
        <v>70402</v>
      </c>
      <c r="B66" s="179" t="s">
        <v>249</v>
      </c>
      <c r="C66" s="179"/>
      <c r="D66" s="251">
        <v>10936593.98</v>
      </c>
      <c r="E66" s="254"/>
    </row>
    <row r="67" spans="1:5" s="121" customFormat="1" ht="12.75">
      <c r="A67" s="255"/>
      <c r="B67" s="256" t="s">
        <v>173</v>
      </c>
      <c r="C67" s="256"/>
      <c r="D67" s="257">
        <f>D65+D66</f>
        <v>14377191.98</v>
      </c>
      <c r="E67" s="258"/>
    </row>
    <row r="68" spans="1:4" ht="12.75">
      <c r="A68" s="149"/>
      <c r="B68" s="150"/>
      <c r="C68" s="150"/>
      <c r="D68" s="151"/>
    </row>
    <row r="69" spans="1:5" s="155" customFormat="1" ht="12.75">
      <c r="A69" s="152"/>
      <c r="B69" s="152"/>
      <c r="C69" s="152"/>
      <c r="D69" s="153"/>
      <c r="E69" s="154"/>
    </row>
    <row r="70" spans="1:4" ht="12.75">
      <c r="A70" s="149"/>
      <c r="B70" s="150"/>
      <c r="C70" s="150"/>
      <c r="D70" s="156"/>
    </row>
    <row r="71" spans="1:5" s="155" customFormat="1" ht="12.75">
      <c r="A71" s="263" t="s">
        <v>167</v>
      </c>
      <c r="B71" s="302" t="s">
        <v>250</v>
      </c>
      <c r="C71" s="264"/>
      <c r="D71" s="218">
        <v>40543</v>
      </c>
      <c r="E71" s="219">
        <v>40178</v>
      </c>
    </row>
    <row r="72" spans="1:5" s="155" customFormat="1" ht="12.75">
      <c r="A72" s="259">
        <v>641</v>
      </c>
      <c r="B72" s="260" t="s">
        <v>185</v>
      </c>
      <c r="C72" s="260"/>
      <c r="D72" s="261">
        <f>-'10.PASH STANDARTET'!D9</f>
        <v>1810000</v>
      </c>
      <c r="E72" s="262"/>
    </row>
    <row r="73" spans="1:5" s="155" customFormat="1" ht="12.75">
      <c r="A73" s="253">
        <v>644</v>
      </c>
      <c r="B73" s="179" t="s">
        <v>186</v>
      </c>
      <c r="C73" s="179"/>
      <c r="D73" s="251">
        <f>-'10.PASH STANDARTET'!D10</f>
        <v>184771</v>
      </c>
      <c r="E73" s="254"/>
    </row>
    <row r="74" spans="1:5" s="121" customFormat="1" ht="12.75">
      <c r="A74" s="255"/>
      <c r="B74" s="256" t="s">
        <v>173</v>
      </c>
      <c r="C74" s="256"/>
      <c r="D74" s="257">
        <f>D72+D73</f>
        <v>1994771</v>
      </c>
      <c r="E74" s="258"/>
    </row>
    <row r="75" spans="1:4" s="155" customFormat="1" ht="12.75">
      <c r="A75" s="152"/>
      <c r="B75" s="157"/>
      <c r="C75" s="157"/>
      <c r="D75" s="153"/>
    </row>
    <row r="76" spans="1:4" s="155" customFormat="1" ht="12.75">
      <c r="A76" s="152"/>
      <c r="B76" s="157"/>
      <c r="C76" s="157"/>
      <c r="D76" s="153"/>
    </row>
    <row r="77" spans="1:5" ht="12.75">
      <c r="A77" s="215" t="s">
        <v>168</v>
      </c>
      <c r="B77" s="304" t="s">
        <v>256</v>
      </c>
      <c r="C77" s="264"/>
      <c r="D77" s="218">
        <v>40543</v>
      </c>
      <c r="E77" s="219">
        <v>40178</v>
      </c>
    </row>
    <row r="78" spans="1:5" ht="12.75">
      <c r="A78" s="212">
        <v>604</v>
      </c>
      <c r="B78" s="305" t="s">
        <v>257</v>
      </c>
      <c r="C78" s="130"/>
      <c r="D78" s="268">
        <v>4008</v>
      </c>
      <c r="E78" s="131"/>
    </row>
    <row r="79" spans="1:5" ht="12.75">
      <c r="A79" s="212">
        <v>607</v>
      </c>
      <c r="B79" s="305" t="s">
        <v>258</v>
      </c>
      <c r="C79" s="133"/>
      <c r="D79">
        <v>743500</v>
      </c>
      <c r="E79" s="134"/>
    </row>
    <row r="80" spans="1:5" ht="12.75">
      <c r="A80" s="306" t="s">
        <v>259</v>
      </c>
      <c r="B80" s="158" t="s">
        <v>238</v>
      </c>
      <c r="C80" s="133"/>
      <c r="D80" s="142">
        <v>235050</v>
      </c>
      <c r="E80" s="134"/>
    </row>
    <row r="81" spans="1:5" ht="12.75">
      <c r="A81" s="306" t="s">
        <v>260</v>
      </c>
      <c r="B81" s="158" t="s">
        <v>261</v>
      </c>
      <c r="C81" s="133"/>
      <c r="D81" s="142">
        <v>11833</v>
      </c>
      <c r="E81" s="134"/>
    </row>
    <row r="82" spans="1:5" ht="12.75">
      <c r="A82" s="306" t="s">
        <v>262</v>
      </c>
      <c r="B82" s="158" t="s">
        <v>263</v>
      </c>
      <c r="C82" s="133"/>
      <c r="D82" s="142">
        <v>295000</v>
      </c>
      <c r="E82" s="134"/>
    </row>
    <row r="83" spans="1:5" ht="12.75">
      <c r="A83" s="306" t="s">
        <v>264</v>
      </c>
      <c r="B83" s="158" t="s">
        <v>265</v>
      </c>
      <c r="C83" s="133"/>
      <c r="D83" s="142">
        <v>780000</v>
      </c>
      <c r="E83" s="134"/>
    </row>
    <row r="84" spans="1:5" ht="12.75">
      <c r="A84" s="307" t="s">
        <v>266</v>
      </c>
      <c r="B84" s="294" t="s">
        <v>267</v>
      </c>
      <c r="C84" s="133"/>
      <c r="D84" s="142">
        <v>635870</v>
      </c>
      <c r="E84" s="134"/>
    </row>
    <row r="85" spans="1:5" ht="12.75">
      <c r="A85" s="307" t="s">
        <v>268</v>
      </c>
      <c r="B85" s="294" t="s">
        <v>238</v>
      </c>
      <c r="C85" s="133"/>
      <c r="D85" s="142">
        <v>49280.33</v>
      </c>
      <c r="E85" s="134"/>
    </row>
    <row r="86" spans="1:5" ht="12.75">
      <c r="A86" s="307" t="s">
        <v>269</v>
      </c>
      <c r="B86" s="294" t="s">
        <v>270</v>
      </c>
      <c r="C86" s="133"/>
      <c r="D86" s="142">
        <v>5503971</v>
      </c>
      <c r="E86" s="134"/>
    </row>
    <row r="87" spans="1:5" ht="12.75">
      <c r="A87" s="307" t="s">
        <v>271</v>
      </c>
      <c r="B87" s="294" t="s">
        <v>272</v>
      </c>
      <c r="C87" s="133"/>
      <c r="D87" s="142">
        <v>273412</v>
      </c>
      <c r="E87" s="134"/>
    </row>
    <row r="88" spans="1:5" ht="12.75">
      <c r="A88" s="308" t="s">
        <v>187</v>
      </c>
      <c r="B88" s="130" t="s">
        <v>188</v>
      </c>
      <c r="C88" s="133"/>
      <c r="D88" s="142">
        <v>705745</v>
      </c>
      <c r="E88" s="134"/>
    </row>
    <row r="89" spans="1:5" ht="12.75">
      <c r="A89" s="307" t="s">
        <v>273</v>
      </c>
      <c r="B89" s="294" t="s">
        <v>274</v>
      </c>
      <c r="C89" s="133"/>
      <c r="D89" s="142">
        <v>840000</v>
      </c>
      <c r="E89" s="134"/>
    </row>
    <row r="90" spans="1:5" ht="12.75">
      <c r="A90" s="306" t="s">
        <v>189</v>
      </c>
      <c r="B90" s="158" t="s">
        <v>190</v>
      </c>
      <c r="C90" s="133"/>
      <c r="D90" s="142">
        <v>46389</v>
      </c>
      <c r="E90" s="134"/>
    </row>
    <row r="91" spans="1:5" ht="12.75">
      <c r="A91" s="309" t="s">
        <v>207</v>
      </c>
      <c r="B91" s="133" t="s">
        <v>208</v>
      </c>
      <c r="C91" s="133"/>
      <c r="D91" s="142">
        <v>31420</v>
      </c>
      <c r="E91" s="134"/>
    </row>
    <row r="92" spans="1:5" ht="12.75">
      <c r="A92" s="306" t="s">
        <v>275</v>
      </c>
      <c r="B92" s="158" t="s">
        <v>276</v>
      </c>
      <c r="C92" s="133"/>
      <c r="D92" s="142">
        <v>483900</v>
      </c>
      <c r="E92" s="134"/>
    </row>
    <row r="93" spans="1:5" ht="12.75">
      <c r="A93" s="306" t="s">
        <v>277</v>
      </c>
      <c r="B93" s="158" t="s">
        <v>256</v>
      </c>
      <c r="C93" s="133"/>
      <c r="D93" s="142">
        <v>135614</v>
      </c>
      <c r="E93" s="134"/>
    </row>
    <row r="94" spans="1:5" s="121" customFormat="1" ht="12.75">
      <c r="A94" s="266"/>
      <c r="B94" s="136" t="s">
        <v>173</v>
      </c>
      <c r="C94" s="136"/>
      <c r="D94" s="227">
        <f>SUM(D78:D93)</f>
        <v>10774992.33</v>
      </c>
      <c r="E94" s="258"/>
    </row>
    <row r="95" spans="1:5" s="154" customFormat="1" ht="12.75">
      <c r="A95" s="162"/>
      <c r="B95" s="162"/>
      <c r="C95" s="162"/>
      <c r="D95" s="163"/>
      <c r="E95" s="162"/>
    </row>
    <row r="96" ht="12.75">
      <c r="D96" s="145"/>
    </row>
    <row r="97" spans="1:5" ht="12.75">
      <c r="A97" s="215" t="s">
        <v>168</v>
      </c>
      <c r="B97" s="269"/>
      <c r="C97" s="264"/>
      <c r="D97" s="218">
        <v>40543</v>
      </c>
      <c r="E97" s="219">
        <v>40178</v>
      </c>
    </row>
    <row r="98" spans="1:5" ht="12.75">
      <c r="A98" s="267" t="s">
        <v>209</v>
      </c>
      <c r="B98" s="130" t="s">
        <v>212</v>
      </c>
      <c r="C98" s="130"/>
      <c r="D98" s="268">
        <v>278.13</v>
      </c>
      <c r="E98" s="131"/>
    </row>
    <row r="99" spans="1:5" ht="12.75">
      <c r="A99" s="265" t="s">
        <v>210</v>
      </c>
      <c r="B99" s="158" t="s">
        <v>211</v>
      </c>
      <c r="C99" s="133"/>
      <c r="D99" s="142">
        <v>-439.18</v>
      </c>
      <c r="E99" s="134"/>
    </row>
    <row r="100" spans="1:5" s="121" customFormat="1" ht="12.75">
      <c r="A100" s="266"/>
      <c r="B100" s="136" t="s">
        <v>173</v>
      </c>
      <c r="C100" s="136"/>
      <c r="D100" s="227">
        <f>SUM(D98:D99)</f>
        <v>-161.05</v>
      </c>
      <c r="E100" s="258"/>
    </row>
    <row r="101" spans="1:5" s="154" customFormat="1" ht="12.75">
      <c r="A101" s="162"/>
      <c r="B101" s="162"/>
      <c r="C101" s="162"/>
      <c r="D101" s="163"/>
      <c r="E101" s="162"/>
    </row>
    <row r="102" ht="12.75">
      <c r="D102" s="145"/>
    </row>
    <row r="103" spans="1:5" ht="12.75">
      <c r="A103" s="215" t="s">
        <v>169</v>
      </c>
      <c r="B103" s="269"/>
      <c r="C103" s="264"/>
      <c r="D103" s="218">
        <v>40543</v>
      </c>
      <c r="E103" s="219">
        <v>40178</v>
      </c>
    </row>
    <row r="104" spans="1:5" ht="12.75">
      <c r="A104" s="267" t="s">
        <v>213</v>
      </c>
      <c r="B104" s="294" t="s">
        <v>278</v>
      </c>
      <c r="C104" s="130"/>
      <c r="D104" s="268">
        <v>188175.95</v>
      </c>
      <c r="E104" s="131"/>
    </row>
    <row r="105" spans="1:5" ht="12.75">
      <c r="A105" s="310"/>
      <c r="B105" s="130" t="s">
        <v>214</v>
      </c>
      <c r="C105" s="311"/>
      <c r="D105" s="312">
        <v>-48566</v>
      </c>
      <c r="E105" s="313"/>
    </row>
    <row r="106" spans="1:5" s="121" customFormat="1" ht="12.75">
      <c r="A106" s="266"/>
      <c r="B106" s="136" t="s">
        <v>173</v>
      </c>
      <c r="C106" s="136"/>
      <c r="D106" s="227">
        <f>+D104+D105</f>
        <v>139609.95</v>
      </c>
      <c r="E106" s="258"/>
    </row>
    <row r="107" spans="1:5" s="154" customFormat="1" ht="12.75">
      <c r="A107" s="162"/>
      <c r="B107" s="162"/>
      <c r="C107" s="162"/>
      <c r="D107" s="163"/>
      <c r="E107" s="162"/>
    </row>
    <row r="108" spans="1:5" s="154" customFormat="1" ht="12.75">
      <c r="A108" s="162"/>
      <c r="B108" s="162"/>
      <c r="C108" s="162"/>
      <c r="D108" s="163"/>
      <c r="E108" s="162"/>
    </row>
    <row r="109" spans="1:5" s="154" customFormat="1" ht="12.75">
      <c r="A109" s="162"/>
      <c r="B109" s="162"/>
      <c r="C109" s="162"/>
      <c r="D109" s="163"/>
      <c r="E109" s="162"/>
    </row>
    <row r="110" ht="12.75">
      <c r="D110" s="145"/>
    </row>
    <row r="111" spans="1:5" ht="12.75">
      <c r="A111" s="215"/>
      <c r="B111" s="216" t="s">
        <v>191</v>
      </c>
      <c r="C111" s="217"/>
      <c r="D111" s="218">
        <v>40543</v>
      </c>
      <c r="E111" s="219">
        <v>40178</v>
      </c>
    </row>
    <row r="112" spans="1:5" ht="12.75">
      <c r="A112" s="159">
        <v>1</v>
      </c>
      <c r="B112" s="158" t="s">
        <v>192</v>
      </c>
      <c r="C112" s="133"/>
      <c r="D112" s="252">
        <f>+'10.PASH STANDARTET'!D23</f>
        <v>1556464.1400000001</v>
      </c>
      <c r="E112" s="134"/>
    </row>
    <row r="113" spans="1:5" ht="12.75">
      <c r="A113" s="159"/>
      <c r="B113" s="160" t="s">
        <v>193</v>
      </c>
      <c r="C113" s="133"/>
      <c r="D113" s="252">
        <f>+D114</f>
        <v>135614</v>
      </c>
      <c r="E113" s="134"/>
    </row>
    <row r="114" spans="1:5" ht="12.75">
      <c r="A114" s="159">
        <v>658</v>
      </c>
      <c r="B114" s="158" t="s">
        <v>238</v>
      </c>
      <c r="C114" s="133"/>
      <c r="D114" s="143">
        <v>135614</v>
      </c>
      <c r="E114" s="134"/>
    </row>
    <row r="115" spans="1:5" ht="12.75">
      <c r="A115" s="159"/>
      <c r="B115" s="160" t="s">
        <v>194</v>
      </c>
      <c r="C115" s="133"/>
      <c r="D115" s="252">
        <f>D112+D113</f>
        <v>1692078.1400000001</v>
      </c>
      <c r="E115" s="134"/>
    </row>
    <row r="116" spans="1:5" ht="12.75">
      <c r="A116" s="132"/>
      <c r="B116" s="158" t="s">
        <v>195</v>
      </c>
      <c r="C116" s="133"/>
      <c r="D116" s="142">
        <f>D115*10%</f>
        <v>169207.814</v>
      </c>
      <c r="E116" s="134"/>
    </row>
    <row r="117" spans="1:5" ht="12.75">
      <c r="A117" s="135"/>
      <c r="B117" s="136" t="s">
        <v>196</v>
      </c>
      <c r="C117" s="136"/>
      <c r="D117" s="227">
        <f>D112-D116</f>
        <v>1387256.3260000001</v>
      </c>
      <c r="E117" s="137"/>
    </row>
    <row r="118" ht="12.75">
      <c r="D118" s="145"/>
    </row>
    <row r="119" ht="12.75">
      <c r="D119" s="145"/>
    </row>
    <row r="121" spans="2:4" ht="15">
      <c r="B121" s="270"/>
      <c r="D121" s="270"/>
    </row>
    <row r="122" spans="2:4" ht="15.75">
      <c r="B122" s="272"/>
      <c r="D122" s="272"/>
    </row>
  </sheetData>
  <sheetProtection sheet="1"/>
  <printOptions/>
  <pageMargins left="0.17" right="0.17" top="0.17" bottom="0.17" header="0.17" footer="0.17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7C80"/>
  </sheetPr>
  <dimension ref="A1:M101"/>
  <sheetViews>
    <sheetView zoomScalePageLayoutView="0" workbookViewId="0" topLeftCell="A31">
      <selection activeCell="K37" sqref="K37"/>
    </sheetView>
  </sheetViews>
  <sheetFormatPr defaultColWidth="9.140625" defaultRowHeight="12.75"/>
  <cols>
    <col min="1" max="1" width="3.7109375" style="33" customWidth="1"/>
    <col min="2" max="2" width="2.00390625" style="33" customWidth="1"/>
    <col min="3" max="3" width="3.140625" style="33" customWidth="1"/>
    <col min="4" max="4" width="6.421875" style="33" customWidth="1"/>
    <col min="5" max="8" width="9.140625" style="33" customWidth="1"/>
    <col min="9" max="9" width="14.28125" style="33" customWidth="1"/>
    <col min="10" max="10" width="3.7109375" style="33" customWidth="1"/>
    <col min="11" max="11" width="16.57421875" style="273" customWidth="1"/>
    <col min="12" max="12" width="15.57421875" style="33" customWidth="1"/>
    <col min="13" max="13" width="12.7109375" style="33" bestFit="1" customWidth="1"/>
    <col min="14" max="16384" width="9.140625" style="33" customWidth="1"/>
  </cols>
  <sheetData>
    <row r="1" ht="20.25">
      <c r="H1" s="206" t="s">
        <v>218</v>
      </c>
    </row>
    <row r="2" spans="1:13" ht="14.25" customHeight="1" thickBot="1">
      <c r="A2" s="359" t="s">
        <v>216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4"/>
    </row>
    <row r="3" spans="1:13" ht="30.75" customHeight="1" thickBot="1">
      <c r="A3" s="79"/>
      <c r="B3" s="100"/>
      <c r="C3" s="99"/>
      <c r="D3" s="363" t="s">
        <v>145</v>
      </c>
      <c r="E3" s="364"/>
      <c r="F3" s="364"/>
      <c r="G3" s="364"/>
      <c r="H3" s="364"/>
      <c r="I3" s="364"/>
      <c r="J3" s="365"/>
      <c r="K3" s="274" t="s">
        <v>111</v>
      </c>
      <c r="L3" s="77" t="s">
        <v>110</v>
      </c>
      <c r="M3" s="34"/>
    </row>
    <row r="4" spans="1:13" ht="13.5" customHeight="1">
      <c r="A4" s="352"/>
      <c r="B4" s="352"/>
      <c r="C4" s="38"/>
      <c r="D4" s="76" t="s">
        <v>27</v>
      </c>
      <c r="E4" s="75" t="s">
        <v>10</v>
      </c>
      <c r="F4" s="358" t="s">
        <v>144</v>
      </c>
      <c r="G4" s="358"/>
      <c r="H4" s="358"/>
      <c r="I4" s="358"/>
      <c r="J4" s="358"/>
      <c r="K4" s="275"/>
      <c r="L4" s="98"/>
      <c r="M4" s="34"/>
    </row>
    <row r="5" spans="1:13" ht="15" customHeight="1">
      <c r="A5" s="345" t="s">
        <v>10</v>
      </c>
      <c r="B5" s="345"/>
      <c r="C5" s="87"/>
      <c r="D5" s="42" t="s">
        <v>22</v>
      </c>
      <c r="E5" s="41" t="s">
        <v>10</v>
      </c>
      <c r="F5" s="353" t="s">
        <v>197</v>
      </c>
      <c r="G5" s="353"/>
      <c r="H5" s="353"/>
      <c r="I5" s="353"/>
      <c r="J5" s="353"/>
      <c r="K5" s="276">
        <f>7952.13+536427.64+338203.71+2452546.74+6833.84+1633.78</f>
        <v>3343597.84</v>
      </c>
      <c r="L5" s="95">
        <f>476345.75+47632.99+5747.08+118258.1</f>
        <v>647983.9199999999</v>
      </c>
      <c r="M5" s="34"/>
    </row>
    <row r="6" spans="1:13" ht="15" customHeight="1">
      <c r="A6" s="345" t="s">
        <v>10</v>
      </c>
      <c r="B6" s="345"/>
      <c r="C6" s="87"/>
      <c r="D6" s="42" t="s">
        <v>23</v>
      </c>
      <c r="E6" s="41" t="s">
        <v>10</v>
      </c>
      <c r="F6" s="353" t="s">
        <v>143</v>
      </c>
      <c r="G6" s="353"/>
      <c r="H6" s="353"/>
      <c r="I6" s="353"/>
      <c r="J6" s="353"/>
      <c r="K6" s="277">
        <v>0</v>
      </c>
      <c r="L6" s="88" t="s">
        <v>10</v>
      </c>
      <c r="M6" s="34"/>
    </row>
    <row r="7" spans="1:13" ht="15">
      <c r="A7" s="345" t="s">
        <v>10</v>
      </c>
      <c r="B7" s="345"/>
      <c r="C7" s="87"/>
      <c r="D7" s="42" t="s">
        <v>10</v>
      </c>
      <c r="E7" s="41" t="s">
        <v>35</v>
      </c>
      <c r="F7" s="348" t="s">
        <v>108</v>
      </c>
      <c r="G7" s="348"/>
      <c r="H7" s="348"/>
      <c r="I7" s="348"/>
      <c r="J7" s="348"/>
      <c r="K7" s="278">
        <v>0</v>
      </c>
      <c r="L7" s="88" t="s">
        <v>10</v>
      </c>
      <c r="M7" s="34"/>
    </row>
    <row r="8" spans="1:13" ht="15" customHeight="1">
      <c r="A8" s="345" t="s">
        <v>10</v>
      </c>
      <c r="B8" s="345"/>
      <c r="C8" s="87"/>
      <c r="D8" s="42" t="s">
        <v>10</v>
      </c>
      <c r="E8" s="41" t="s">
        <v>90</v>
      </c>
      <c r="F8" s="348" t="s">
        <v>142</v>
      </c>
      <c r="G8" s="348"/>
      <c r="H8" s="348"/>
      <c r="I8" s="348"/>
      <c r="J8" s="348"/>
      <c r="K8" s="278">
        <v>0</v>
      </c>
      <c r="L8" s="88" t="s">
        <v>10</v>
      </c>
      <c r="M8" s="34"/>
    </row>
    <row r="9" spans="1:13" ht="15" customHeight="1">
      <c r="A9" s="81"/>
      <c r="B9" s="94"/>
      <c r="C9" s="93"/>
      <c r="D9" s="69"/>
      <c r="E9" s="96"/>
      <c r="F9" s="59" t="s">
        <v>103</v>
      </c>
      <c r="G9" s="70"/>
      <c r="H9" s="70"/>
      <c r="I9" s="70"/>
      <c r="J9" s="69"/>
      <c r="K9" s="279">
        <f>K5+K6</f>
        <v>3343597.84</v>
      </c>
      <c r="L9" s="68">
        <f>SUM(L5)</f>
        <v>647983.9199999999</v>
      </c>
      <c r="M9" s="34"/>
    </row>
    <row r="10" spans="1:13" ht="15" customHeight="1">
      <c r="A10" s="345" t="s">
        <v>10</v>
      </c>
      <c r="B10" s="345"/>
      <c r="C10" s="87"/>
      <c r="D10" s="42" t="s">
        <v>24</v>
      </c>
      <c r="E10" s="41" t="s">
        <v>10</v>
      </c>
      <c r="F10" s="353" t="s">
        <v>141</v>
      </c>
      <c r="G10" s="353"/>
      <c r="H10" s="353"/>
      <c r="I10" s="353"/>
      <c r="J10" s="353"/>
      <c r="K10" s="276"/>
      <c r="L10" s="88">
        <f>SUM(L11:L12)</f>
        <v>1242000</v>
      </c>
      <c r="M10" s="34"/>
    </row>
    <row r="11" spans="1:13" ht="15" customHeight="1">
      <c r="A11" s="345" t="s">
        <v>10</v>
      </c>
      <c r="B11" s="345"/>
      <c r="C11" s="87"/>
      <c r="D11" s="42" t="s">
        <v>10</v>
      </c>
      <c r="E11" s="41" t="s">
        <v>35</v>
      </c>
      <c r="F11" s="347" t="s">
        <v>220</v>
      </c>
      <c r="G11" s="348"/>
      <c r="H11" s="348"/>
      <c r="I11" s="348"/>
      <c r="J11" s="348"/>
      <c r="K11" s="278">
        <v>311350.01</v>
      </c>
      <c r="L11" s="56">
        <v>1242000</v>
      </c>
      <c r="M11" s="97"/>
    </row>
    <row r="12" spans="1:13" ht="15" customHeight="1">
      <c r="A12" s="345" t="s">
        <v>10</v>
      </c>
      <c r="B12" s="345"/>
      <c r="C12" s="87"/>
      <c r="D12" s="42" t="s">
        <v>10</v>
      </c>
      <c r="E12" s="41" t="s">
        <v>90</v>
      </c>
      <c r="F12" s="347" t="s">
        <v>219</v>
      </c>
      <c r="G12" s="348"/>
      <c r="H12" s="348"/>
      <c r="I12" s="348"/>
      <c r="J12" s="348"/>
      <c r="K12" s="278"/>
      <c r="L12" s="56">
        <v>0</v>
      </c>
      <c r="M12" s="34"/>
    </row>
    <row r="13" spans="1:13" ht="15" customHeight="1">
      <c r="A13" s="345" t="s">
        <v>10</v>
      </c>
      <c r="B13" s="345"/>
      <c r="C13" s="87"/>
      <c r="D13" s="42" t="s">
        <v>10</v>
      </c>
      <c r="E13" s="41" t="s">
        <v>101</v>
      </c>
      <c r="F13" s="347" t="s">
        <v>221</v>
      </c>
      <c r="G13" s="348"/>
      <c r="H13" s="348"/>
      <c r="I13" s="348"/>
      <c r="J13" s="348"/>
      <c r="K13" s="278">
        <v>52860.38</v>
      </c>
      <c r="L13" s="89">
        <v>604635.08</v>
      </c>
      <c r="M13" s="34"/>
    </row>
    <row r="14" spans="1:13" ht="15" customHeight="1">
      <c r="A14" s="345" t="s">
        <v>10</v>
      </c>
      <c r="B14" s="345"/>
      <c r="C14" s="87"/>
      <c r="D14" s="42" t="s">
        <v>10</v>
      </c>
      <c r="E14" s="41" t="s">
        <v>100</v>
      </c>
      <c r="F14" s="348" t="s">
        <v>140</v>
      </c>
      <c r="G14" s="348"/>
      <c r="H14" s="348"/>
      <c r="I14" s="348"/>
      <c r="J14" s="348"/>
      <c r="K14" s="278"/>
      <c r="L14" s="89">
        <v>0</v>
      </c>
      <c r="M14" s="34"/>
    </row>
    <row r="15" spans="1:13" ht="15" customHeight="1">
      <c r="A15" s="81"/>
      <c r="B15" s="94"/>
      <c r="C15" s="93"/>
      <c r="D15" s="69"/>
      <c r="E15" s="96"/>
      <c r="F15" s="59" t="s">
        <v>96</v>
      </c>
      <c r="G15" s="70"/>
      <c r="H15" s="70"/>
      <c r="I15" s="70"/>
      <c r="J15" s="69"/>
      <c r="K15" s="279">
        <f>+K11+K13</f>
        <v>364210.39</v>
      </c>
      <c r="L15" s="68">
        <f>+L11+L13</f>
        <v>1846635.08</v>
      </c>
      <c r="M15" s="34"/>
    </row>
    <row r="16" spans="1:13" ht="15">
      <c r="A16" s="345" t="s">
        <v>10</v>
      </c>
      <c r="B16" s="345"/>
      <c r="C16" s="87"/>
      <c r="D16" s="42" t="s">
        <v>25</v>
      </c>
      <c r="E16" s="41" t="s">
        <v>10</v>
      </c>
      <c r="F16" s="353" t="s">
        <v>139</v>
      </c>
      <c r="G16" s="353"/>
      <c r="H16" s="353"/>
      <c r="I16" s="353"/>
      <c r="J16" s="353"/>
      <c r="K16" s="276"/>
      <c r="L16" s="88">
        <f>L17</f>
        <v>0</v>
      </c>
      <c r="M16" s="34"/>
    </row>
    <row r="17" spans="1:13" ht="15">
      <c r="A17" s="345" t="s">
        <v>10</v>
      </c>
      <c r="B17" s="345"/>
      <c r="C17" s="87"/>
      <c r="D17" s="42" t="s">
        <v>10</v>
      </c>
      <c r="E17" s="41" t="s">
        <v>35</v>
      </c>
      <c r="F17" s="348" t="s">
        <v>138</v>
      </c>
      <c r="G17" s="348"/>
      <c r="H17" s="348"/>
      <c r="I17" s="348"/>
      <c r="J17" s="348"/>
      <c r="K17" s="278">
        <v>0</v>
      </c>
      <c r="L17" s="56">
        <v>0</v>
      </c>
      <c r="M17" s="34"/>
    </row>
    <row r="18" spans="1:13" ht="15" customHeight="1">
      <c r="A18" s="345" t="s">
        <v>10</v>
      </c>
      <c r="B18" s="345"/>
      <c r="C18" s="87"/>
      <c r="D18" s="42" t="s">
        <v>10</v>
      </c>
      <c r="E18" s="41" t="s">
        <v>90</v>
      </c>
      <c r="F18" s="348" t="s">
        <v>137</v>
      </c>
      <c r="G18" s="348"/>
      <c r="H18" s="348"/>
      <c r="I18" s="348"/>
      <c r="J18" s="348"/>
      <c r="K18" s="278">
        <v>0</v>
      </c>
      <c r="L18" s="56">
        <v>0</v>
      </c>
      <c r="M18" s="34"/>
    </row>
    <row r="19" spans="1:13" ht="15" customHeight="1">
      <c r="A19" s="345" t="s">
        <v>10</v>
      </c>
      <c r="B19" s="345"/>
      <c r="C19" s="87"/>
      <c r="D19" s="42" t="s">
        <v>10</v>
      </c>
      <c r="E19" s="41" t="s">
        <v>101</v>
      </c>
      <c r="F19" s="348" t="s">
        <v>136</v>
      </c>
      <c r="G19" s="348"/>
      <c r="H19" s="348"/>
      <c r="I19" s="348"/>
      <c r="J19" s="348"/>
      <c r="K19" s="278">
        <v>0</v>
      </c>
      <c r="L19" s="56">
        <v>0</v>
      </c>
      <c r="M19" s="34"/>
    </row>
    <row r="20" spans="1:13" ht="15" customHeight="1">
      <c r="A20" s="345" t="s">
        <v>10</v>
      </c>
      <c r="B20" s="345"/>
      <c r="C20" s="87"/>
      <c r="D20" s="42" t="s">
        <v>10</v>
      </c>
      <c r="E20" s="41" t="s">
        <v>100</v>
      </c>
      <c r="F20" s="348" t="s">
        <v>135</v>
      </c>
      <c r="G20" s="348"/>
      <c r="H20" s="348"/>
      <c r="I20" s="348"/>
      <c r="J20" s="348"/>
      <c r="K20" s="278">
        <v>0</v>
      </c>
      <c r="L20" s="56">
        <v>0</v>
      </c>
      <c r="M20" s="34"/>
    </row>
    <row r="21" spans="1:13" ht="15" customHeight="1">
      <c r="A21" s="345" t="s">
        <v>10</v>
      </c>
      <c r="B21" s="345"/>
      <c r="C21" s="87"/>
      <c r="D21" s="42" t="s">
        <v>10</v>
      </c>
      <c r="E21" s="41" t="s">
        <v>98</v>
      </c>
      <c r="F21" s="348" t="s">
        <v>134</v>
      </c>
      <c r="G21" s="348"/>
      <c r="H21" s="348"/>
      <c r="I21" s="348"/>
      <c r="J21" s="348"/>
      <c r="K21" s="278">
        <v>0</v>
      </c>
      <c r="L21" s="56">
        <v>0</v>
      </c>
      <c r="M21" s="34"/>
    </row>
    <row r="22" spans="1:13" ht="15" customHeight="1">
      <c r="A22" s="81"/>
      <c r="B22" s="94"/>
      <c r="C22" s="93"/>
      <c r="D22" s="69"/>
      <c r="E22" s="92"/>
      <c r="F22" s="59" t="s">
        <v>133</v>
      </c>
      <c r="G22" s="70"/>
      <c r="H22" s="70"/>
      <c r="I22" s="70"/>
      <c r="J22" s="69"/>
      <c r="K22" s="279">
        <v>0</v>
      </c>
      <c r="L22" s="68">
        <f>L15+L16</f>
        <v>1846635.08</v>
      </c>
      <c r="M22" s="34"/>
    </row>
    <row r="23" spans="1:13" ht="15" customHeight="1">
      <c r="A23" s="345" t="s">
        <v>10</v>
      </c>
      <c r="B23" s="345"/>
      <c r="C23" s="87"/>
      <c r="D23" s="42" t="s">
        <v>29</v>
      </c>
      <c r="E23" s="41" t="s">
        <v>10</v>
      </c>
      <c r="F23" s="353" t="s">
        <v>132</v>
      </c>
      <c r="G23" s="353"/>
      <c r="H23" s="353"/>
      <c r="I23" s="353"/>
      <c r="J23" s="353"/>
      <c r="K23" s="277">
        <v>0</v>
      </c>
      <c r="L23" s="88">
        <v>0</v>
      </c>
      <c r="M23" s="34"/>
    </row>
    <row r="24" spans="1:13" ht="15" customHeight="1">
      <c r="A24" s="345" t="s">
        <v>10</v>
      </c>
      <c r="B24" s="345"/>
      <c r="C24" s="87"/>
      <c r="D24" s="42" t="s">
        <v>30</v>
      </c>
      <c r="E24" s="41" t="s">
        <v>10</v>
      </c>
      <c r="F24" s="353" t="s">
        <v>131</v>
      </c>
      <c r="G24" s="353"/>
      <c r="H24" s="353"/>
      <c r="I24" s="353"/>
      <c r="J24" s="353"/>
      <c r="K24" s="277">
        <v>0</v>
      </c>
      <c r="L24" s="88">
        <v>0</v>
      </c>
      <c r="M24" s="34"/>
    </row>
    <row r="25" spans="1:13" ht="15" customHeight="1">
      <c r="A25" s="345" t="s">
        <v>10</v>
      </c>
      <c r="B25" s="345"/>
      <c r="C25" s="87"/>
      <c r="D25" s="42" t="s">
        <v>31</v>
      </c>
      <c r="E25" s="41" t="s">
        <v>10</v>
      </c>
      <c r="F25" s="353" t="s">
        <v>198</v>
      </c>
      <c r="G25" s="353"/>
      <c r="H25" s="353"/>
      <c r="I25" s="353"/>
      <c r="J25" s="353"/>
      <c r="K25" s="278"/>
      <c r="L25" s="56">
        <v>0</v>
      </c>
      <c r="M25" s="34"/>
    </row>
    <row r="26" spans="1:13" ht="15" customHeight="1">
      <c r="A26" s="81"/>
      <c r="B26" s="81"/>
      <c r="C26" s="87"/>
      <c r="D26" s="42"/>
      <c r="E26" s="41"/>
      <c r="F26" s="349" t="s">
        <v>130</v>
      </c>
      <c r="G26" s="350"/>
      <c r="H26" s="350"/>
      <c r="I26" s="350"/>
      <c r="J26" s="351"/>
      <c r="K26" s="279">
        <f>+K15+K9</f>
        <v>3707808.23</v>
      </c>
      <c r="L26" s="68">
        <f>+L5+L15</f>
        <v>2494619</v>
      </c>
      <c r="M26" s="34"/>
    </row>
    <row r="27" spans="1:13" ht="14.25" customHeight="1">
      <c r="A27" s="352"/>
      <c r="B27" s="352"/>
      <c r="C27" s="38"/>
      <c r="D27" s="51" t="s">
        <v>28</v>
      </c>
      <c r="E27" s="50" t="s">
        <v>10</v>
      </c>
      <c r="F27" s="357" t="s">
        <v>129</v>
      </c>
      <c r="G27" s="357"/>
      <c r="H27" s="357"/>
      <c r="I27" s="357"/>
      <c r="J27" s="357"/>
      <c r="K27" s="280">
        <f>K34</f>
        <v>0</v>
      </c>
      <c r="L27" s="91">
        <f>L34</f>
        <v>0</v>
      </c>
      <c r="M27" s="34"/>
    </row>
    <row r="28" spans="1:13" ht="15" customHeight="1">
      <c r="A28" s="345" t="s">
        <v>10</v>
      </c>
      <c r="B28" s="345"/>
      <c r="C28" s="87"/>
      <c r="D28" s="42" t="s">
        <v>22</v>
      </c>
      <c r="E28" s="41" t="s">
        <v>10</v>
      </c>
      <c r="F28" s="353" t="s">
        <v>128</v>
      </c>
      <c r="G28" s="353"/>
      <c r="H28" s="353"/>
      <c r="I28" s="353"/>
      <c r="J28" s="353"/>
      <c r="K28" s="277">
        <v>0</v>
      </c>
      <c r="L28" s="88">
        <v>0</v>
      </c>
      <c r="M28" s="34"/>
    </row>
    <row r="29" spans="1:13" ht="28.5" customHeight="1">
      <c r="A29" s="345" t="s">
        <v>10</v>
      </c>
      <c r="B29" s="345"/>
      <c r="C29" s="87"/>
      <c r="D29" s="42" t="s">
        <v>10</v>
      </c>
      <c r="E29" s="41" t="s">
        <v>35</v>
      </c>
      <c r="F29" s="347" t="s">
        <v>222</v>
      </c>
      <c r="G29" s="348"/>
      <c r="H29" s="348"/>
      <c r="I29" s="348"/>
      <c r="J29" s="348"/>
      <c r="K29" s="278"/>
      <c r="L29" s="89">
        <v>0</v>
      </c>
      <c r="M29" s="34"/>
    </row>
    <row r="30" spans="1:13" ht="19.5" customHeight="1">
      <c r="A30" s="345" t="s">
        <v>10</v>
      </c>
      <c r="B30" s="345"/>
      <c r="C30" s="87"/>
      <c r="D30" s="42" t="s">
        <v>10</v>
      </c>
      <c r="E30" s="41" t="s">
        <v>90</v>
      </c>
      <c r="F30" s="348" t="s">
        <v>127</v>
      </c>
      <c r="G30" s="348"/>
      <c r="H30" s="348"/>
      <c r="I30" s="348"/>
      <c r="J30" s="348"/>
      <c r="K30" s="278">
        <v>0</v>
      </c>
      <c r="L30" s="89">
        <v>0</v>
      </c>
      <c r="M30" s="34"/>
    </row>
    <row r="31" spans="1:13" ht="15" customHeight="1">
      <c r="A31" s="345" t="s">
        <v>10</v>
      </c>
      <c r="B31" s="345"/>
      <c r="C31" s="87"/>
      <c r="D31" s="42" t="s">
        <v>10</v>
      </c>
      <c r="E31" s="41" t="s">
        <v>101</v>
      </c>
      <c r="F31" s="348" t="s">
        <v>126</v>
      </c>
      <c r="G31" s="348"/>
      <c r="H31" s="348"/>
      <c r="I31" s="348"/>
      <c r="J31" s="348"/>
      <c r="K31" s="278">
        <v>0</v>
      </c>
      <c r="L31" s="89">
        <v>0</v>
      </c>
      <c r="M31" s="34"/>
    </row>
    <row r="32" spans="1:13" ht="15" customHeight="1">
      <c r="A32" s="345" t="s">
        <v>10</v>
      </c>
      <c r="B32" s="345"/>
      <c r="C32" s="87"/>
      <c r="D32" s="42" t="s">
        <v>10</v>
      </c>
      <c r="E32" s="41" t="s">
        <v>100</v>
      </c>
      <c r="F32" s="347" t="s">
        <v>223</v>
      </c>
      <c r="G32" s="348"/>
      <c r="H32" s="348"/>
      <c r="I32" s="348"/>
      <c r="J32" s="348"/>
      <c r="K32" s="278">
        <f>693850+37625</f>
        <v>731475</v>
      </c>
      <c r="L32" s="89">
        <v>0</v>
      </c>
      <c r="M32" s="34"/>
    </row>
    <row r="33" spans="1:13" ht="15" customHeight="1">
      <c r="A33" s="81"/>
      <c r="B33" s="81"/>
      <c r="C33" s="87"/>
      <c r="D33" s="42"/>
      <c r="E33" s="41"/>
      <c r="F33" s="59" t="s">
        <v>88</v>
      </c>
      <c r="G33" s="58"/>
      <c r="H33" s="58"/>
      <c r="I33" s="58"/>
      <c r="J33" s="57"/>
      <c r="K33" s="279">
        <f>+K32</f>
        <v>731475</v>
      </c>
      <c r="L33" s="68">
        <v>0</v>
      </c>
      <c r="M33" s="34"/>
    </row>
    <row r="34" spans="1:13" ht="15" customHeight="1">
      <c r="A34" s="345" t="s">
        <v>10</v>
      </c>
      <c r="B34" s="345"/>
      <c r="C34" s="87"/>
      <c r="D34" s="42" t="s">
        <v>23</v>
      </c>
      <c r="E34" s="41" t="s">
        <v>10</v>
      </c>
      <c r="F34" s="356" t="s">
        <v>224</v>
      </c>
      <c r="G34" s="353"/>
      <c r="H34" s="353"/>
      <c r="I34" s="353"/>
      <c r="J34" s="353"/>
      <c r="K34" s="281"/>
      <c r="L34" s="88"/>
      <c r="M34" s="34"/>
    </row>
    <row r="35" spans="1:13" ht="15">
      <c r="A35" s="345" t="s">
        <v>10</v>
      </c>
      <c r="B35" s="345"/>
      <c r="C35" s="87"/>
      <c r="D35" s="42" t="s">
        <v>10</v>
      </c>
      <c r="E35" s="41" t="s">
        <v>35</v>
      </c>
      <c r="F35" s="348" t="s">
        <v>124</v>
      </c>
      <c r="G35" s="348"/>
      <c r="H35" s="348"/>
      <c r="I35" s="348"/>
      <c r="J35" s="348"/>
      <c r="K35" s="278"/>
      <c r="L35" s="56"/>
      <c r="M35" s="34"/>
    </row>
    <row r="36" spans="1:13" ht="15">
      <c r="A36" s="345" t="s">
        <v>10</v>
      </c>
      <c r="B36" s="345"/>
      <c r="C36" s="87"/>
      <c r="D36" s="42" t="s">
        <v>10</v>
      </c>
      <c r="E36" s="41" t="s">
        <v>90</v>
      </c>
      <c r="F36" s="348" t="s">
        <v>123</v>
      </c>
      <c r="G36" s="348"/>
      <c r="H36" s="348"/>
      <c r="I36" s="348"/>
      <c r="J36" s="348"/>
      <c r="K36" s="278"/>
      <c r="L36" s="90"/>
      <c r="M36" s="34"/>
    </row>
    <row r="37" spans="1:13" ht="15" customHeight="1">
      <c r="A37" s="345" t="s">
        <v>10</v>
      </c>
      <c r="B37" s="345"/>
      <c r="C37" s="87"/>
      <c r="D37" s="42" t="s">
        <v>10</v>
      </c>
      <c r="E37" s="41" t="s">
        <v>101</v>
      </c>
      <c r="F37" s="346" t="s">
        <v>122</v>
      </c>
      <c r="G37" s="346"/>
      <c r="H37" s="346"/>
      <c r="I37" s="346"/>
      <c r="J37" s="346"/>
      <c r="K37" s="278"/>
      <c r="L37" s="90"/>
      <c r="M37" s="34"/>
    </row>
    <row r="38" spans="1:13" ht="17.25" customHeight="1">
      <c r="A38" s="345" t="s">
        <v>10</v>
      </c>
      <c r="B38" s="345"/>
      <c r="C38" s="87"/>
      <c r="D38" s="42" t="s">
        <v>10</v>
      </c>
      <c r="E38" s="41" t="s">
        <v>100</v>
      </c>
      <c r="F38" s="346" t="s">
        <v>121</v>
      </c>
      <c r="G38" s="346"/>
      <c r="H38" s="346"/>
      <c r="I38" s="346"/>
      <c r="J38" s="346"/>
      <c r="K38" s="278">
        <f>320631.08+74792-63333+1224360</f>
        <v>1556450.08</v>
      </c>
      <c r="L38" s="88">
        <v>150000</v>
      </c>
      <c r="M38" s="34"/>
    </row>
    <row r="39" spans="1:13" ht="13.5" customHeight="1">
      <c r="A39" s="81"/>
      <c r="B39" s="81"/>
      <c r="C39" s="87"/>
      <c r="D39" s="42"/>
      <c r="E39" s="41"/>
      <c r="F39" s="349" t="s">
        <v>103</v>
      </c>
      <c r="G39" s="354"/>
      <c r="H39" s="354"/>
      <c r="I39" s="354"/>
      <c r="J39" s="355"/>
      <c r="K39" s="279">
        <f>+K38+K37</f>
        <v>1556450.08</v>
      </c>
      <c r="L39" s="68">
        <f>+L38</f>
        <v>150000</v>
      </c>
      <c r="M39" s="34"/>
    </row>
    <row r="40" spans="1:13" ht="15" customHeight="1">
      <c r="A40" s="345" t="s">
        <v>10</v>
      </c>
      <c r="B40" s="345"/>
      <c r="C40" s="87"/>
      <c r="D40" s="42" t="s">
        <v>24</v>
      </c>
      <c r="E40" s="41" t="s">
        <v>10</v>
      </c>
      <c r="F40" s="353" t="s">
        <v>120</v>
      </c>
      <c r="G40" s="353"/>
      <c r="H40" s="353"/>
      <c r="I40" s="353"/>
      <c r="J40" s="353"/>
      <c r="K40" s="277">
        <v>0</v>
      </c>
      <c r="L40" s="88">
        <v>0</v>
      </c>
      <c r="M40" s="34"/>
    </row>
    <row r="41" spans="1:13" ht="15" customHeight="1">
      <c r="A41" s="345" t="s">
        <v>10</v>
      </c>
      <c r="B41" s="345"/>
      <c r="C41" s="87"/>
      <c r="D41" s="42" t="s">
        <v>25</v>
      </c>
      <c r="E41" s="41" t="s">
        <v>10</v>
      </c>
      <c r="F41" s="353" t="s">
        <v>119</v>
      </c>
      <c r="G41" s="353"/>
      <c r="H41" s="353"/>
      <c r="I41" s="353"/>
      <c r="J41" s="353"/>
      <c r="K41" s="277">
        <f>+K43</f>
        <v>0</v>
      </c>
      <c r="L41" s="88">
        <v>0</v>
      </c>
      <c r="M41" s="34"/>
    </row>
    <row r="42" spans="1:13" ht="15">
      <c r="A42" s="345" t="s">
        <v>10</v>
      </c>
      <c r="B42" s="345"/>
      <c r="C42" s="87"/>
      <c r="D42" s="42" t="s">
        <v>10</v>
      </c>
      <c r="E42" s="41" t="s">
        <v>35</v>
      </c>
      <c r="F42" s="348" t="s">
        <v>118</v>
      </c>
      <c r="G42" s="348"/>
      <c r="H42" s="348"/>
      <c r="I42" s="348"/>
      <c r="J42" s="348"/>
      <c r="K42" s="278">
        <v>0</v>
      </c>
      <c r="L42" s="89">
        <v>0</v>
      </c>
      <c r="M42" s="34"/>
    </row>
    <row r="43" spans="1:13" ht="15" customHeight="1">
      <c r="A43" s="345" t="s">
        <v>10</v>
      </c>
      <c r="B43" s="345"/>
      <c r="C43" s="87"/>
      <c r="D43" s="42" t="s">
        <v>10</v>
      </c>
      <c r="E43" s="41" t="s">
        <v>90</v>
      </c>
      <c r="F43" s="347" t="s">
        <v>225</v>
      </c>
      <c r="G43" s="348"/>
      <c r="H43" s="348"/>
      <c r="I43" s="348"/>
      <c r="J43" s="348"/>
      <c r="K43" s="278"/>
      <c r="L43" s="89">
        <v>0</v>
      </c>
      <c r="M43" s="34"/>
    </row>
    <row r="44" spans="1:13" ht="15" customHeight="1">
      <c r="A44" s="345" t="s">
        <v>10</v>
      </c>
      <c r="B44" s="345"/>
      <c r="C44" s="87"/>
      <c r="D44" s="42" t="s">
        <v>10</v>
      </c>
      <c r="E44" s="41" t="s">
        <v>101</v>
      </c>
      <c r="F44" s="348" t="s">
        <v>117</v>
      </c>
      <c r="G44" s="348"/>
      <c r="H44" s="348"/>
      <c r="I44" s="348"/>
      <c r="J44" s="348"/>
      <c r="K44" s="278">
        <v>0</v>
      </c>
      <c r="L44" s="89">
        <v>0</v>
      </c>
      <c r="M44" s="34"/>
    </row>
    <row r="45" spans="1:13" ht="15" customHeight="1">
      <c r="A45" s="345" t="s">
        <v>10</v>
      </c>
      <c r="B45" s="345"/>
      <c r="C45" s="87"/>
      <c r="D45" s="42" t="s">
        <v>29</v>
      </c>
      <c r="E45" s="41" t="s">
        <v>10</v>
      </c>
      <c r="F45" s="353" t="s">
        <v>116</v>
      </c>
      <c r="G45" s="353"/>
      <c r="H45" s="353"/>
      <c r="I45" s="353"/>
      <c r="J45" s="353"/>
      <c r="K45" s="277">
        <v>0</v>
      </c>
      <c r="L45" s="88">
        <v>0</v>
      </c>
      <c r="M45" s="34"/>
    </row>
    <row r="46" spans="1:13" ht="15" customHeight="1">
      <c r="A46" s="345" t="s">
        <v>10</v>
      </c>
      <c r="B46" s="345"/>
      <c r="C46" s="87"/>
      <c r="D46" s="42" t="s">
        <v>30</v>
      </c>
      <c r="E46" s="41" t="s">
        <v>10</v>
      </c>
      <c r="F46" s="353" t="s">
        <v>115</v>
      </c>
      <c r="G46" s="353"/>
      <c r="H46" s="353"/>
      <c r="I46" s="353"/>
      <c r="J46" s="353"/>
      <c r="K46" s="277">
        <v>0</v>
      </c>
      <c r="L46" s="88">
        <v>0</v>
      </c>
      <c r="M46" s="34"/>
    </row>
    <row r="47" spans="1:13" ht="15" customHeight="1">
      <c r="A47" s="81"/>
      <c r="B47" s="81"/>
      <c r="C47" s="87"/>
      <c r="D47" s="86"/>
      <c r="E47" s="85"/>
      <c r="F47" s="366" t="s">
        <v>114</v>
      </c>
      <c r="G47" s="371"/>
      <c r="H47" s="371"/>
      <c r="I47" s="371"/>
      <c r="J47" s="372"/>
      <c r="K47" s="282">
        <f>+K33+K39</f>
        <v>2287925.08</v>
      </c>
      <c r="L47" s="84">
        <f>+L39</f>
        <v>150000</v>
      </c>
      <c r="M47" s="34"/>
    </row>
    <row r="48" spans="1:13" ht="15" customHeight="1" thickBot="1">
      <c r="A48" s="352" t="s">
        <v>10</v>
      </c>
      <c r="B48" s="352"/>
      <c r="C48" s="38"/>
      <c r="D48" s="37" t="s">
        <v>10</v>
      </c>
      <c r="E48" s="83" t="s">
        <v>10</v>
      </c>
      <c r="F48" s="362" t="s">
        <v>113</v>
      </c>
      <c r="G48" s="362"/>
      <c r="H48" s="362"/>
      <c r="I48" s="362"/>
      <c r="J48" s="362"/>
      <c r="K48" s="283">
        <f>+K47+K26</f>
        <v>5995733.3100000005</v>
      </c>
      <c r="L48" s="82">
        <f>L47+L26</f>
        <v>2644619</v>
      </c>
      <c r="M48" s="34"/>
    </row>
    <row r="49" spans="1:13" ht="15" customHeight="1">
      <c r="A49" s="81"/>
      <c r="B49" s="81"/>
      <c r="C49" s="81"/>
      <c r="D49" s="81"/>
      <c r="E49" s="34"/>
      <c r="F49" s="81"/>
      <c r="G49" s="81"/>
      <c r="H49" s="81"/>
      <c r="I49" s="81"/>
      <c r="J49" s="81"/>
      <c r="K49" s="284"/>
      <c r="L49" s="80"/>
      <c r="M49" s="34"/>
    </row>
    <row r="50" spans="1:13" ht="15" customHeight="1">
      <c r="A50" s="81"/>
      <c r="B50" s="81"/>
      <c r="C50" s="81"/>
      <c r="D50" s="81"/>
      <c r="E50" s="270"/>
      <c r="G50"/>
      <c r="K50" s="285"/>
      <c r="L50" s="80"/>
      <c r="M50" s="34"/>
    </row>
    <row r="51" spans="1:13" ht="15" customHeight="1">
      <c r="A51" s="81"/>
      <c r="B51" s="81"/>
      <c r="C51" s="81"/>
      <c r="D51" s="81"/>
      <c r="E51" s="272"/>
      <c r="G51"/>
      <c r="K51" s="286"/>
      <c r="L51" s="80"/>
      <c r="M51" s="34"/>
    </row>
    <row r="52" ht="20.25">
      <c r="H52" s="206" t="s">
        <v>218</v>
      </c>
    </row>
    <row r="53" spans="1:13" ht="14.25" customHeight="1" thickBot="1">
      <c r="A53" s="359" t="s">
        <v>216</v>
      </c>
      <c r="B53" s="360"/>
      <c r="C53" s="360"/>
      <c r="D53" s="360"/>
      <c r="E53" s="360"/>
      <c r="F53" s="360"/>
      <c r="G53" s="360"/>
      <c r="H53" s="360"/>
      <c r="I53" s="360"/>
      <c r="J53" s="360"/>
      <c r="K53" s="360"/>
      <c r="L53" s="360"/>
      <c r="M53" s="34"/>
    </row>
    <row r="54" spans="1:13" ht="30.75" thickBot="1">
      <c r="A54" s="79"/>
      <c r="B54" s="79"/>
      <c r="C54" s="78"/>
      <c r="D54" s="363" t="s">
        <v>112</v>
      </c>
      <c r="E54" s="369"/>
      <c r="F54" s="369"/>
      <c r="G54" s="369"/>
      <c r="H54" s="369"/>
      <c r="I54" s="369"/>
      <c r="J54" s="370"/>
      <c r="K54" s="274" t="s">
        <v>111</v>
      </c>
      <c r="L54" s="77" t="s">
        <v>110</v>
      </c>
      <c r="M54" s="34"/>
    </row>
    <row r="55" spans="1:13" ht="15" customHeight="1">
      <c r="A55" s="352"/>
      <c r="B55" s="352"/>
      <c r="C55" s="38"/>
      <c r="D55" s="76" t="s">
        <v>27</v>
      </c>
      <c r="E55" s="75" t="s">
        <v>10</v>
      </c>
      <c r="F55" s="358" t="s">
        <v>109</v>
      </c>
      <c r="G55" s="358"/>
      <c r="H55" s="358"/>
      <c r="I55" s="358"/>
      <c r="J55" s="358"/>
      <c r="K55" s="275">
        <f>K62</f>
        <v>1963858.8</v>
      </c>
      <c r="L55" s="74">
        <f>L62</f>
        <v>0</v>
      </c>
      <c r="M55" s="34"/>
    </row>
    <row r="56" spans="1:13" ht="15">
      <c r="A56" s="361"/>
      <c r="B56" s="361"/>
      <c r="C56" s="43"/>
      <c r="D56" s="42" t="s">
        <v>22</v>
      </c>
      <c r="E56" s="41" t="s">
        <v>10</v>
      </c>
      <c r="F56" s="353" t="s">
        <v>108</v>
      </c>
      <c r="G56" s="353"/>
      <c r="H56" s="353"/>
      <c r="I56" s="353"/>
      <c r="J56" s="353"/>
      <c r="K56" s="277">
        <v>0</v>
      </c>
      <c r="L56" s="73">
        <v>0</v>
      </c>
      <c r="M56" s="34"/>
    </row>
    <row r="57" spans="1:13" ht="15">
      <c r="A57" s="361"/>
      <c r="B57" s="361"/>
      <c r="C57" s="43"/>
      <c r="D57" s="42" t="s">
        <v>23</v>
      </c>
      <c r="E57" s="41" t="s">
        <v>10</v>
      </c>
      <c r="F57" s="353" t="s">
        <v>107</v>
      </c>
      <c r="G57" s="353"/>
      <c r="H57" s="353"/>
      <c r="I57" s="353"/>
      <c r="J57" s="353"/>
      <c r="K57" s="277">
        <v>0</v>
      </c>
      <c r="L57" s="73">
        <v>0</v>
      </c>
      <c r="M57" s="34"/>
    </row>
    <row r="58" spans="1:13" ht="15" customHeight="1">
      <c r="A58" s="361"/>
      <c r="B58" s="361"/>
      <c r="C58" s="43"/>
      <c r="D58" s="42" t="s">
        <v>10</v>
      </c>
      <c r="E58" s="41" t="s">
        <v>35</v>
      </c>
      <c r="F58" s="346" t="s">
        <v>106</v>
      </c>
      <c r="G58" s="346"/>
      <c r="H58" s="346"/>
      <c r="I58" s="346"/>
      <c r="J58" s="346"/>
      <c r="K58" s="278">
        <v>0</v>
      </c>
      <c r="L58" s="72">
        <v>0</v>
      </c>
      <c r="M58" s="34"/>
    </row>
    <row r="59" spans="1:13" ht="15" customHeight="1">
      <c r="A59" s="361"/>
      <c r="B59" s="361"/>
      <c r="C59" s="43"/>
      <c r="D59" s="42" t="s">
        <v>10</v>
      </c>
      <c r="E59" s="41" t="s">
        <v>90</v>
      </c>
      <c r="F59" s="348" t="s">
        <v>105</v>
      </c>
      <c r="G59" s="348"/>
      <c r="H59" s="348"/>
      <c r="I59" s="348"/>
      <c r="J59" s="348"/>
      <c r="K59" s="278">
        <v>0</v>
      </c>
      <c r="L59" s="72">
        <v>0</v>
      </c>
      <c r="M59" s="34"/>
    </row>
    <row r="60" spans="1:13" ht="15" customHeight="1">
      <c r="A60" s="361"/>
      <c r="B60" s="361"/>
      <c r="C60" s="43"/>
      <c r="D60" s="42" t="s">
        <v>10</v>
      </c>
      <c r="E60" s="41" t="s">
        <v>101</v>
      </c>
      <c r="F60" s="348" t="s">
        <v>104</v>
      </c>
      <c r="G60" s="348"/>
      <c r="H60" s="348"/>
      <c r="I60" s="348"/>
      <c r="J60" s="348"/>
      <c r="K60" s="278">
        <v>0</v>
      </c>
      <c r="L60" s="72">
        <v>0</v>
      </c>
      <c r="M60" s="34"/>
    </row>
    <row r="61" spans="1:13" ht="15" customHeight="1">
      <c r="A61" s="44"/>
      <c r="B61" s="44"/>
      <c r="C61" s="43"/>
      <c r="D61" s="42"/>
      <c r="E61" s="41"/>
      <c r="F61" s="59" t="s">
        <v>103</v>
      </c>
      <c r="G61" s="70"/>
      <c r="H61" s="70"/>
      <c r="I61" s="70"/>
      <c r="J61" s="69"/>
      <c r="K61" s="278">
        <v>0</v>
      </c>
      <c r="L61" s="72">
        <v>0</v>
      </c>
      <c r="M61" s="34"/>
    </row>
    <row r="62" spans="1:13" ht="15" customHeight="1">
      <c r="A62" s="361"/>
      <c r="B62" s="361"/>
      <c r="C62" s="43"/>
      <c r="D62" s="42" t="s">
        <v>24</v>
      </c>
      <c r="E62" s="41" t="s">
        <v>10</v>
      </c>
      <c r="F62" s="356" t="s">
        <v>102</v>
      </c>
      <c r="G62" s="356"/>
      <c r="H62" s="356"/>
      <c r="I62" s="356"/>
      <c r="J62" s="356"/>
      <c r="K62" s="287">
        <f>SUM(K63:K67)</f>
        <v>1963858.8</v>
      </c>
      <c r="L62" s="71">
        <f>SUM(L63:L67)</f>
        <v>0</v>
      </c>
      <c r="M62" s="34"/>
    </row>
    <row r="63" spans="1:13" ht="15" customHeight="1">
      <c r="A63" s="361"/>
      <c r="B63" s="361"/>
      <c r="C63" s="43"/>
      <c r="D63" s="42" t="s">
        <v>10</v>
      </c>
      <c r="E63" s="41" t="s">
        <v>35</v>
      </c>
      <c r="F63" s="347" t="s">
        <v>226</v>
      </c>
      <c r="G63" s="348"/>
      <c r="H63" s="348"/>
      <c r="I63" s="348"/>
      <c r="J63" s="348"/>
      <c r="K63" s="278">
        <v>1457310.8</v>
      </c>
      <c r="L63" s="56"/>
      <c r="M63" s="34"/>
    </row>
    <row r="64" spans="1:13" ht="15" customHeight="1">
      <c r="A64" s="361"/>
      <c r="B64" s="361"/>
      <c r="C64" s="43"/>
      <c r="D64" s="42" t="s">
        <v>10</v>
      </c>
      <c r="E64" s="41" t="s">
        <v>90</v>
      </c>
      <c r="F64" s="348" t="s">
        <v>200</v>
      </c>
      <c r="G64" s="348"/>
      <c r="H64" s="348"/>
      <c r="I64" s="348"/>
      <c r="J64" s="348"/>
      <c r="K64" s="278">
        <v>363679</v>
      </c>
      <c r="L64" s="56">
        <v>0</v>
      </c>
      <c r="M64" s="34"/>
    </row>
    <row r="65" spans="1:13" ht="15" customHeight="1">
      <c r="A65" s="361"/>
      <c r="B65" s="361"/>
      <c r="C65" s="43"/>
      <c r="D65" s="42" t="s">
        <v>10</v>
      </c>
      <c r="E65" s="41" t="s">
        <v>101</v>
      </c>
      <c r="F65" s="348" t="s">
        <v>201</v>
      </c>
      <c r="G65" s="348"/>
      <c r="H65" s="348"/>
      <c r="I65" s="348"/>
      <c r="J65" s="348"/>
      <c r="K65" s="278">
        <f>35818+24500+16094+52938+13519</f>
        <v>142869</v>
      </c>
      <c r="L65" s="56">
        <v>0</v>
      </c>
      <c r="M65" s="34"/>
    </row>
    <row r="66" spans="1:13" ht="15">
      <c r="A66" s="361"/>
      <c r="B66" s="361"/>
      <c r="C66" s="43"/>
      <c r="D66" s="42" t="s">
        <v>10</v>
      </c>
      <c r="E66" s="41" t="s">
        <v>100</v>
      </c>
      <c r="F66" s="348" t="s">
        <v>99</v>
      </c>
      <c r="G66" s="348"/>
      <c r="H66" s="348"/>
      <c r="I66" s="348"/>
      <c r="J66" s="348"/>
      <c r="K66" s="278"/>
      <c r="L66" s="56"/>
      <c r="M66" s="34"/>
    </row>
    <row r="67" spans="1:13" ht="15" customHeight="1">
      <c r="A67" s="361"/>
      <c r="B67" s="361"/>
      <c r="C67" s="43"/>
      <c r="D67" s="42" t="s">
        <v>10</v>
      </c>
      <c r="E67" s="41" t="s">
        <v>98</v>
      </c>
      <c r="F67" s="348" t="s">
        <v>97</v>
      </c>
      <c r="G67" s="348"/>
      <c r="H67" s="348"/>
      <c r="I67" s="348"/>
      <c r="J67" s="348"/>
      <c r="K67" s="278"/>
      <c r="L67" s="56"/>
      <c r="M67" s="34"/>
    </row>
    <row r="68" spans="1:13" ht="15" customHeight="1">
      <c r="A68" s="44"/>
      <c r="B68" s="44"/>
      <c r="C68" s="43"/>
      <c r="D68" s="42"/>
      <c r="E68" s="41"/>
      <c r="F68" s="59" t="s">
        <v>96</v>
      </c>
      <c r="G68" s="70"/>
      <c r="H68" s="70"/>
      <c r="I68" s="70"/>
      <c r="J68" s="69"/>
      <c r="K68" s="279">
        <f>SUM(K63:K67)</f>
        <v>1963858.8</v>
      </c>
      <c r="L68" s="68">
        <f>SUM(L63:L67)</f>
        <v>0</v>
      </c>
      <c r="M68" s="34"/>
    </row>
    <row r="69" spans="1:13" ht="15" customHeight="1">
      <c r="A69" s="361"/>
      <c r="B69" s="361"/>
      <c r="C69" s="43"/>
      <c r="D69" s="42" t="s">
        <v>25</v>
      </c>
      <c r="E69" s="41" t="s">
        <v>10</v>
      </c>
      <c r="F69" s="353" t="s">
        <v>86</v>
      </c>
      <c r="G69" s="353"/>
      <c r="H69" s="353"/>
      <c r="I69" s="353"/>
      <c r="J69" s="353"/>
      <c r="K69" s="279">
        <v>0</v>
      </c>
      <c r="L69" s="67">
        <v>0</v>
      </c>
      <c r="M69" s="34"/>
    </row>
    <row r="70" spans="1:13" ht="15" customHeight="1">
      <c r="A70" s="361"/>
      <c r="B70" s="361"/>
      <c r="C70" s="43"/>
      <c r="D70" s="42" t="s">
        <v>29</v>
      </c>
      <c r="E70" s="41" t="s">
        <v>10</v>
      </c>
      <c r="F70" s="353" t="s">
        <v>95</v>
      </c>
      <c r="G70" s="353"/>
      <c r="H70" s="353"/>
      <c r="I70" s="353"/>
      <c r="J70" s="353"/>
      <c r="K70" s="277">
        <v>0</v>
      </c>
      <c r="L70" s="66">
        <v>0</v>
      </c>
      <c r="M70" s="34"/>
    </row>
    <row r="71" spans="1:13" ht="15" customHeight="1">
      <c r="A71" s="44"/>
      <c r="B71" s="44"/>
      <c r="C71" s="43"/>
      <c r="D71" s="42"/>
      <c r="E71" s="41"/>
      <c r="F71" s="349" t="s">
        <v>94</v>
      </c>
      <c r="G71" s="350"/>
      <c r="H71" s="350"/>
      <c r="I71" s="350"/>
      <c r="J71" s="351"/>
      <c r="K71" s="279">
        <f>K62</f>
        <v>1963858.8</v>
      </c>
      <c r="L71" s="65">
        <v>0</v>
      </c>
      <c r="M71" s="34"/>
    </row>
    <row r="72" spans="1:13" ht="15" customHeight="1">
      <c r="A72" s="44"/>
      <c r="B72" s="44"/>
      <c r="C72" s="43"/>
      <c r="D72" s="42"/>
      <c r="E72" s="41"/>
      <c r="F72" s="64"/>
      <c r="G72" s="63"/>
      <c r="H72" s="63"/>
      <c r="I72" s="63"/>
      <c r="J72" s="62"/>
      <c r="K72" s="277"/>
      <c r="L72" s="61"/>
      <c r="M72" s="34"/>
    </row>
    <row r="73" spans="1:13" ht="15" customHeight="1">
      <c r="A73" s="352"/>
      <c r="B73" s="352"/>
      <c r="C73" s="38"/>
      <c r="D73" s="51" t="s">
        <v>28</v>
      </c>
      <c r="E73" s="50" t="s">
        <v>10</v>
      </c>
      <c r="F73" s="357" t="s">
        <v>93</v>
      </c>
      <c r="G73" s="357"/>
      <c r="H73" s="357"/>
      <c r="I73" s="357"/>
      <c r="J73" s="357"/>
      <c r="K73" s="280">
        <f>SUM(K74:K80)</f>
        <v>0</v>
      </c>
      <c r="L73" s="60"/>
      <c r="M73" s="34"/>
    </row>
    <row r="74" spans="1:13" ht="15" customHeight="1">
      <c r="A74" s="361"/>
      <c r="B74" s="361"/>
      <c r="C74" s="43"/>
      <c r="D74" s="42" t="s">
        <v>22</v>
      </c>
      <c r="E74" s="41" t="s">
        <v>10</v>
      </c>
      <c r="F74" s="353" t="s">
        <v>92</v>
      </c>
      <c r="G74" s="353"/>
      <c r="H74" s="353"/>
      <c r="I74" s="353"/>
      <c r="J74" s="353"/>
      <c r="K74" s="277">
        <v>0</v>
      </c>
      <c r="L74" s="48">
        <v>0</v>
      </c>
      <c r="M74" s="34"/>
    </row>
    <row r="75" spans="1:13" ht="15" customHeight="1">
      <c r="A75" s="361"/>
      <c r="B75" s="361"/>
      <c r="C75" s="43"/>
      <c r="D75" s="42" t="s">
        <v>10</v>
      </c>
      <c r="E75" s="41" t="s">
        <v>35</v>
      </c>
      <c r="F75" s="348" t="s">
        <v>91</v>
      </c>
      <c r="G75" s="348"/>
      <c r="H75" s="348"/>
      <c r="I75" s="348"/>
      <c r="J75" s="348"/>
      <c r="K75" s="278">
        <v>0</v>
      </c>
      <c r="L75" s="48">
        <v>0</v>
      </c>
      <c r="M75" s="34"/>
    </row>
    <row r="76" spans="1:13" ht="15" customHeight="1">
      <c r="A76" s="361"/>
      <c r="B76" s="361"/>
      <c r="C76" s="43"/>
      <c r="D76" s="42" t="s">
        <v>10</v>
      </c>
      <c r="E76" s="41" t="s">
        <v>90</v>
      </c>
      <c r="F76" s="348" t="s">
        <v>89</v>
      </c>
      <c r="G76" s="348"/>
      <c r="H76" s="348"/>
      <c r="I76" s="348"/>
      <c r="J76" s="348"/>
      <c r="K76" s="278">
        <v>0</v>
      </c>
      <c r="L76" s="48">
        <v>0</v>
      </c>
      <c r="M76" s="34"/>
    </row>
    <row r="77" spans="1:13" ht="15" customHeight="1">
      <c r="A77" s="44"/>
      <c r="B77" s="44"/>
      <c r="C77" s="43"/>
      <c r="D77" s="42"/>
      <c r="E77" s="41"/>
      <c r="F77" s="59" t="s">
        <v>88</v>
      </c>
      <c r="G77" s="58"/>
      <c r="H77" s="58"/>
      <c r="I77" s="58"/>
      <c r="J77" s="57"/>
      <c r="K77" s="278"/>
      <c r="L77" s="48"/>
      <c r="M77" s="34"/>
    </row>
    <row r="78" spans="1:13" ht="15" customHeight="1">
      <c r="A78" s="361"/>
      <c r="B78" s="361"/>
      <c r="C78" s="43"/>
      <c r="D78" s="42" t="s">
        <v>23</v>
      </c>
      <c r="E78" s="41" t="s">
        <v>10</v>
      </c>
      <c r="F78" s="356" t="s">
        <v>227</v>
      </c>
      <c r="G78" s="353"/>
      <c r="H78" s="353"/>
      <c r="I78" s="353"/>
      <c r="J78" s="353"/>
      <c r="K78" s="277"/>
      <c r="L78" s="55">
        <v>0</v>
      </c>
      <c r="M78" s="34"/>
    </row>
    <row r="79" spans="1:13" ht="15" customHeight="1">
      <c r="A79" s="361"/>
      <c r="B79" s="361"/>
      <c r="C79" s="43"/>
      <c r="D79" s="42" t="s">
        <v>24</v>
      </c>
      <c r="E79" s="41" t="s">
        <v>10</v>
      </c>
      <c r="F79" s="353" t="s">
        <v>87</v>
      </c>
      <c r="G79" s="353"/>
      <c r="H79" s="353"/>
      <c r="I79" s="353"/>
      <c r="J79" s="353"/>
      <c r="K79" s="277">
        <v>0</v>
      </c>
      <c r="L79" s="47"/>
      <c r="M79" s="34"/>
    </row>
    <row r="80" spans="1:13" ht="15" customHeight="1">
      <c r="A80" s="361"/>
      <c r="B80" s="361"/>
      <c r="C80" s="43"/>
      <c r="D80" s="42" t="s">
        <v>25</v>
      </c>
      <c r="E80" s="41" t="s">
        <v>10</v>
      </c>
      <c r="F80" s="353" t="s">
        <v>86</v>
      </c>
      <c r="G80" s="353"/>
      <c r="H80" s="353"/>
      <c r="I80" s="353"/>
      <c r="J80" s="353"/>
      <c r="K80" s="279">
        <v>0</v>
      </c>
      <c r="L80" s="54">
        <v>0</v>
      </c>
      <c r="M80" s="34"/>
    </row>
    <row r="81" spans="1:13" ht="15" customHeight="1">
      <c r="A81" s="44"/>
      <c r="B81" s="44"/>
      <c r="C81" s="43"/>
      <c r="D81" s="42"/>
      <c r="E81" s="41"/>
      <c r="F81" s="366" t="s">
        <v>85</v>
      </c>
      <c r="G81" s="367"/>
      <c r="H81" s="367"/>
      <c r="I81" s="367"/>
      <c r="J81" s="368"/>
      <c r="K81" s="279">
        <f>SUM(K74:K80)</f>
        <v>0</v>
      </c>
      <c r="L81" s="53">
        <v>0</v>
      </c>
      <c r="M81" s="34"/>
    </row>
    <row r="82" spans="1:13" ht="15" customHeight="1">
      <c r="A82" s="44"/>
      <c r="B82" s="44"/>
      <c r="C82" s="43"/>
      <c r="D82" s="42"/>
      <c r="E82" s="41"/>
      <c r="F82" s="366" t="s">
        <v>84</v>
      </c>
      <c r="G82" s="367"/>
      <c r="H82" s="367"/>
      <c r="I82" s="367"/>
      <c r="J82" s="368"/>
      <c r="K82" s="279">
        <f>K71+K73</f>
        <v>1963858.8</v>
      </c>
      <c r="L82" s="52">
        <f>L71+L81</f>
        <v>0</v>
      </c>
      <c r="M82" s="34"/>
    </row>
    <row r="83" spans="1:13" ht="15" customHeight="1">
      <c r="A83" s="361"/>
      <c r="B83" s="361"/>
      <c r="C83" s="38"/>
      <c r="D83" s="51" t="s">
        <v>32</v>
      </c>
      <c r="E83" s="50" t="s">
        <v>10</v>
      </c>
      <c r="F83" s="357" t="s">
        <v>83</v>
      </c>
      <c r="G83" s="357"/>
      <c r="H83" s="357"/>
      <c r="I83" s="357"/>
      <c r="J83" s="357"/>
      <c r="K83" s="280">
        <f>K86+K90+K93+K92</f>
        <v>4031875.283</v>
      </c>
      <c r="L83" s="49">
        <f>SUM(L86:L93)</f>
        <v>2644619</v>
      </c>
      <c r="M83" s="34"/>
    </row>
    <row r="84" spans="1:13" ht="15" customHeight="1">
      <c r="A84" s="361"/>
      <c r="B84" s="361"/>
      <c r="C84" s="43"/>
      <c r="D84" s="42" t="s">
        <v>22</v>
      </c>
      <c r="E84" s="41" t="s">
        <v>10</v>
      </c>
      <c r="F84" s="353" t="s">
        <v>82</v>
      </c>
      <c r="G84" s="353"/>
      <c r="H84" s="353"/>
      <c r="I84" s="353"/>
      <c r="J84" s="353"/>
      <c r="K84" s="277">
        <v>0</v>
      </c>
      <c r="L84" s="48">
        <v>0</v>
      </c>
      <c r="M84" s="34"/>
    </row>
    <row r="85" spans="1:13" ht="15" customHeight="1">
      <c r="A85" s="361"/>
      <c r="B85" s="361"/>
      <c r="C85" s="43"/>
      <c r="D85" s="42" t="s">
        <v>23</v>
      </c>
      <c r="E85" s="41" t="s">
        <v>10</v>
      </c>
      <c r="F85" s="353" t="s">
        <v>81</v>
      </c>
      <c r="G85" s="353"/>
      <c r="H85" s="353"/>
      <c r="I85" s="353"/>
      <c r="J85" s="353"/>
      <c r="K85" s="277">
        <v>0</v>
      </c>
      <c r="L85" s="48">
        <v>0</v>
      </c>
      <c r="M85" s="34"/>
    </row>
    <row r="86" spans="1:13" ht="15" customHeight="1">
      <c r="A86" s="361"/>
      <c r="B86" s="361"/>
      <c r="C86" s="43"/>
      <c r="D86" s="42" t="s">
        <v>24</v>
      </c>
      <c r="E86" s="41" t="s">
        <v>10</v>
      </c>
      <c r="F86" s="353" t="s">
        <v>80</v>
      </c>
      <c r="G86" s="353"/>
      <c r="H86" s="353"/>
      <c r="I86" s="353"/>
      <c r="J86" s="353"/>
      <c r="K86" s="277">
        <v>100000</v>
      </c>
      <c r="L86" s="47">
        <f>+K86</f>
        <v>100000</v>
      </c>
      <c r="M86" s="34"/>
    </row>
    <row r="87" spans="1:13" ht="15" customHeight="1">
      <c r="A87" s="361"/>
      <c r="B87" s="361"/>
      <c r="C87" s="43"/>
      <c r="D87" s="42" t="s">
        <v>25</v>
      </c>
      <c r="E87" s="41" t="s">
        <v>10</v>
      </c>
      <c r="F87" s="353" t="s">
        <v>79</v>
      </c>
      <c r="G87" s="353"/>
      <c r="H87" s="353"/>
      <c r="I87" s="353"/>
      <c r="J87" s="353"/>
      <c r="K87" s="277">
        <v>0</v>
      </c>
      <c r="L87" s="48">
        <v>0</v>
      </c>
      <c r="M87" s="34"/>
    </row>
    <row r="88" spans="1:13" ht="15" customHeight="1">
      <c r="A88" s="361"/>
      <c r="B88" s="361"/>
      <c r="C88" s="43"/>
      <c r="D88" s="42" t="s">
        <v>29</v>
      </c>
      <c r="E88" s="41" t="s">
        <v>10</v>
      </c>
      <c r="F88" s="353" t="s">
        <v>78</v>
      </c>
      <c r="G88" s="353"/>
      <c r="H88" s="353"/>
      <c r="I88" s="353"/>
      <c r="J88" s="353"/>
      <c r="K88" s="277">
        <v>0</v>
      </c>
      <c r="L88" s="48">
        <v>0</v>
      </c>
      <c r="M88" s="34"/>
    </row>
    <row r="89" spans="1:13" ht="15" customHeight="1">
      <c r="A89" s="361"/>
      <c r="B89" s="361"/>
      <c r="C89" s="43"/>
      <c r="D89" s="42" t="s">
        <v>30</v>
      </c>
      <c r="E89" s="41" t="s">
        <v>10</v>
      </c>
      <c r="F89" s="353" t="s">
        <v>77</v>
      </c>
      <c r="G89" s="353"/>
      <c r="H89" s="353"/>
      <c r="I89" s="353"/>
      <c r="J89" s="353"/>
      <c r="K89" s="277">
        <v>0</v>
      </c>
      <c r="L89" s="48">
        <v>0</v>
      </c>
      <c r="M89" s="34"/>
    </row>
    <row r="90" spans="1:13" ht="15" customHeight="1">
      <c r="A90" s="361"/>
      <c r="B90" s="361"/>
      <c r="C90" s="43"/>
      <c r="D90" s="42" t="s">
        <v>31</v>
      </c>
      <c r="E90" s="41" t="s">
        <v>10</v>
      </c>
      <c r="F90" s="353" t="s">
        <v>76</v>
      </c>
      <c r="G90" s="353"/>
      <c r="H90" s="353"/>
      <c r="I90" s="353"/>
      <c r="J90" s="353"/>
      <c r="K90" s="279"/>
      <c r="L90" s="40">
        <v>0</v>
      </c>
      <c r="M90" s="34"/>
    </row>
    <row r="91" spans="1:13" ht="15" customHeight="1">
      <c r="A91" s="361"/>
      <c r="B91" s="361"/>
      <c r="C91" s="43"/>
      <c r="D91" s="42" t="s">
        <v>33</v>
      </c>
      <c r="E91" s="41" t="s">
        <v>10</v>
      </c>
      <c r="F91" s="353" t="s">
        <v>75</v>
      </c>
      <c r="G91" s="353"/>
      <c r="H91" s="353"/>
      <c r="I91" s="353"/>
      <c r="J91" s="353"/>
      <c r="K91" s="277">
        <v>0</v>
      </c>
      <c r="L91" s="48">
        <v>0</v>
      </c>
      <c r="M91" s="34"/>
    </row>
    <row r="92" spans="1:13" ht="15" customHeight="1">
      <c r="A92" s="361"/>
      <c r="B92" s="361"/>
      <c r="C92" s="43"/>
      <c r="D92" s="42" t="s">
        <v>26</v>
      </c>
      <c r="E92" s="41" t="s">
        <v>10</v>
      </c>
      <c r="F92" s="353" t="s">
        <v>74</v>
      </c>
      <c r="G92" s="353"/>
      <c r="H92" s="353"/>
      <c r="I92" s="353"/>
      <c r="J92" s="353"/>
      <c r="K92" s="277">
        <v>2544619</v>
      </c>
      <c r="L92" s="45">
        <v>0</v>
      </c>
      <c r="M92" s="34"/>
    </row>
    <row r="93" spans="1:13" ht="15" customHeight="1">
      <c r="A93" s="361"/>
      <c r="B93" s="361"/>
      <c r="C93" s="43"/>
      <c r="D93" s="42" t="s">
        <v>34</v>
      </c>
      <c r="E93" s="41" t="s">
        <v>10</v>
      </c>
      <c r="F93" s="353" t="s">
        <v>73</v>
      </c>
      <c r="G93" s="353"/>
      <c r="H93" s="353"/>
      <c r="I93" s="353"/>
      <c r="J93" s="353"/>
      <c r="K93" s="287">
        <f>+'10.PASH STANDARTET'!D25</f>
        <v>1387256.283</v>
      </c>
      <c r="L93" s="46">
        <v>2544619</v>
      </c>
      <c r="M93" s="34"/>
    </row>
    <row r="94" spans="1:13" ht="15" customHeight="1">
      <c r="A94" s="44"/>
      <c r="B94" s="44"/>
      <c r="C94" s="43"/>
      <c r="D94" s="42"/>
      <c r="E94" s="41"/>
      <c r="F94" s="349" t="s">
        <v>72</v>
      </c>
      <c r="G94" s="354"/>
      <c r="H94" s="354"/>
      <c r="I94" s="354"/>
      <c r="J94" s="355"/>
      <c r="K94" s="279">
        <f>+K93+K92+K86</f>
        <v>4031875.283</v>
      </c>
      <c r="L94" s="39">
        <f>+L93+L86</f>
        <v>2644619</v>
      </c>
      <c r="M94" s="34"/>
    </row>
    <row r="95" spans="1:13" ht="15" customHeight="1" thickBot="1">
      <c r="A95" s="352"/>
      <c r="B95" s="352"/>
      <c r="C95" s="38"/>
      <c r="D95" s="37" t="s">
        <v>10</v>
      </c>
      <c r="E95" s="36" t="s">
        <v>10</v>
      </c>
      <c r="F95" s="362" t="s">
        <v>71</v>
      </c>
      <c r="G95" s="362"/>
      <c r="H95" s="362"/>
      <c r="I95" s="362"/>
      <c r="J95" s="362"/>
      <c r="K95" s="283">
        <f>K55+K73+K83</f>
        <v>5995734.083</v>
      </c>
      <c r="L95" s="35">
        <f>L55+L73+L83</f>
        <v>2644619</v>
      </c>
      <c r="M95" s="34"/>
    </row>
    <row r="96" ht="3.75" customHeight="1"/>
    <row r="97" spans="4:8" ht="15">
      <c r="D97" s="1"/>
      <c r="E97" s="1"/>
      <c r="F97" s="1"/>
      <c r="G97" s="11"/>
      <c r="H97" s="12"/>
    </row>
    <row r="98" spans="4:13" ht="12" customHeight="1">
      <c r="D98" s="1"/>
      <c r="E98" s="1"/>
      <c r="F98" s="1"/>
      <c r="G98" s="11"/>
      <c r="H98" s="12"/>
      <c r="M98" s="314"/>
    </row>
    <row r="99" spans="4:11" ht="15">
      <c r="D99" s="1"/>
      <c r="E99" s="270"/>
      <c r="G99"/>
      <c r="K99" s="285"/>
    </row>
    <row r="100" spans="4:11" ht="15.75">
      <c r="D100" s="1"/>
      <c r="E100" s="272"/>
      <c r="G100"/>
      <c r="K100" s="286"/>
    </row>
    <row r="101" spans="4:8" ht="14.25">
      <c r="D101" s="2"/>
      <c r="E101" s="2"/>
      <c r="F101"/>
      <c r="G101"/>
      <c r="H101"/>
    </row>
  </sheetData>
  <sheetProtection/>
  <mergeCells count="153">
    <mergeCell ref="A59:B59"/>
    <mergeCell ref="D54:J54"/>
    <mergeCell ref="F59:J59"/>
    <mergeCell ref="A35:B35"/>
    <mergeCell ref="F45:J45"/>
    <mergeCell ref="A46:B46"/>
    <mergeCell ref="F46:J46"/>
    <mergeCell ref="F57:J57"/>
    <mergeCell ref="F47:J47"/>
    <mergeCell ref="F44:J44"/>
    <mergeCell ref="F81:J81"/>
    <mergeCell ref="F82:J82"/>
    <mergeCell ref="A75:B75"/>
    <mergeCell ref="A76:B76"/>
    <mergeCell ref="F76:J76"/>
    <mergeCell ref="A78:B78"/>
    <mergeCell ref="F78:J78"/>
    <mergeCell ref="A64:B64"/>
    <mergeCell ref="A67:B67"/>
    <mergeCell ref="A92:B92"/>
    <mergeCell ref="F92:J92"/>
    <mergeCell ref="A86:B86"/>
    <mergeCell ref="F86:J86"/>
    <mergeCell ref="A90:B90"/>
    <mergeCell ref="F90:J90"/>
    <mergeCell ref="A91:B91"/>
    <mergeCell ref="F91:J91"/>
    <mergeCell ref="F65:J65"/>
    <mergeCell ref="A73:B73"/>
    <mergeCell ref="A70:B70"/>
    <mergeCell ref="F67:J67"/>
    <mergeCell ref="A69:B69"/>
    <mergeCell ref="F69:J69"/>
    <mergeCell ref="F71:J71"/>
    <mergeCell ref="F88:J88"/>
    <mergeCell ref="A95:B95"/>
    <mergeCell ref="F95:J95"/>
    <mergeCell ref="A93:B93"/>
    <mergeCell ref="F93:J93"/>
    <mergeCell ref="F94:J94"/>
    <mergeCell ref="A88:B88"/>
    <mergeCell ref="A89:B89"/>
    <mergeCell ref="F89:J89"/>
    <mergeCell ref="F70:J70"/>
    <mergeCell ref="F75:J75"/>
    <mergeCell ref="F73:J73"/>
    <mergeCell ref="A79:B79"/>
    <mergeCell ref="F79:J79"/>
    <mergeCell ref="A83:B83"/>
    <mergeCell ref="F74:J74"/>
    <mergeCell ref="F87:J87"/>
    <mergeCell ref="A80:B80"/>
    <mergeCell ref="F80:J80"/>
    <mergeCell ref="F83:J83"/>
    <mergeCell ref="A87:B87"/>
    <mergeCell ref="A74:B74"/>
    <mergeCell ref="A85:B85"/>
    <mergeCell ref="F85:J85"/>
    <mergeCell ref="A60:B60"/>
    <mergeCell ref="F60:J60"/>
    <mergeCell ref="A66:B66"/>
    <mergeCell ref="F66:J66"/>
    <mergeCell ref="A62:B62"/>
    <mergeCell ref="F62:J62"/>
    <mergeCell ref="A63:B63"/>
    <mergeCell ref="F63:J63"/>
    <mergeCell ref="F64:J64"/>
    <mergeCell ref="A65:B65"/>
    <mergeCell ref="A84:B84"/>
    <mergeCell ref="F84:J84"/>
    <mergeCell ref="F12:J12"/>
    <mergeCell ref="A2:L2"/>
    <mergeCell ref="A4:B4"/>
    <mergeCell ref="F4:J4"/>
    <mergeCell ref="D3:J3"/>
    <mergeCell ref="F7:J7"/>
    <mergeCell ref="A7:B7"/>
    <mergeCell ref="A5:B5"/>
    <mergeCell ref="F5:J5"/>
    <mergeCell ref="A11:B11"/>
    <mergeCell ref="F58:J58"/>
    <mergeCell ref="A56:B56"/>
    <mergeCell ref="F56:J56"/>
    <mergeCell ref="A58:B58"/>
    <mergeCell ref="A57:B57"/>
    <mergeCell ref="A44:B44"/>
    <mergeCell ref="A48:B48"/>
    <mergeCell ref="F48:J48"/>
    <mergeCell ref="F55:J55"/>
    <mergeCell ref="A55:B55"/>
    <mergeCell ref="A53:L53"/>
    <mergeCell ref="A45:B45"/>
    <mergeCell ref="F11:J11"/>
    <mergeCell ref="A8:B8"/>
    <mergeCell ref="F8:J8"/>
    <mergeCell ref="F10:J10"/>
    <mergeCell ref="A10:B10"/>
    <mergeCell ref="A6:B6"/>
    <mergeCell ref="F6:J6"/>
    <mergeCell ref="A43:B43"/>
    <mergeCell ref="A42:B42"/>
    <mergeCell ref="A41:B41"/>
    <mergeCell ref="A40:B40"/>
    <mergeCell ref="F41:J41"/>
    <mergeCell ref="F42:J42"/>
    <mergeCell ref="F43:J43"/>
    <mergeCell ref="F40:J40"/>
    <mergeCell ref="F25:J25"/>
    <mergeCell ref="F27:J27"/>
    <mergeCell ref="F32:J32"/>
    <mergeCell ref="F23:J23"/>
    <mergeCell ref="F38:J38"/>
    <mergeCell ref="A38:B38"/>
    <mergeCell ref="F34:J34"/>
    <mergeCell ref="F24:J24"/>
    <mergeCell ref="F28:J28"/>
    <mergeCell ref="A32:B32"/>
    <mergeCell ref="A29:B29"/>
    <mergeCell ref="A30:B30"/>
    <mergeCell ref="A28:B28"/>
    <mergeCell ref="A25:B25"/>
    <mergeCell ref="F39:J39"/>
    <mergeCell ref="F13:J13"/>
    <mergeCell ref="F36:J36"/>
    <mergeCell ref="F30:J30"/>
    <mergeCell ref="F31:J31"/>
    <mergeCell ref="F35:J35"/>
    <mergeCell ref="F19:J19"/>
    <mergeCell ref="F20:J20"/>
    <mergeCell ref="F21:J21"/>
    <mergeCell ref="F14:J14"/>
    <mergeCell ref="F16:J16"/>
    <mergeCell ref="A21:B21"/>
    <mergeCell ref="A17:B17"/>
    <mergeCell ref="F18:J18"/>
    <mergeCell ref="F17:J17"/>
    <mergeCell ref="A20:B20"/>
    <mergeCell ref="A18:B18"/>
    <mergeCell ref="A19:B19"/>
    <mergeCell ref="A13:B13"/>
    <mergeCell ref="A14:B14"/>
    <mergeCell ref="A16:B16"/>
    <mergeCell ref="A12:B12"/>
    <mergeCell ref="A37:B37"/>
    <mergeCell ref="F37:J37"/>
    <mergeCell ref="F29:J29"/>
    <mergeCell ref="A23:B23"/>
    <mergeCell ref="F26:J26"/>
    <mergeCell ref="A36:B36"/>
    <mergeCell ref="A34:B34"/>
    <mergeCell ref="A31:B31"/>
    <mergeCell ref="A27:B27"/>
    <mergeCell ref="A24:B24"/>
  </mergeCells>
  <printOptions/>
  <pageMargins left="0.25" right="0.25" top="0.17" bottom="0.17" header="0.17" footer="0.19"/>
  <pageSetup horizontalDpi="300" verticalDpi="3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Ariana</cp:lastModifiedBy>
  <cp:lastPrinted>2011-03-23T14:40:18Z</cp:lastPrinted>
  <dcterms:created xsi:type="dcterms:W3CDTF">2010-04-15T09:54:50Z</dcterms:created>
  <dcterms:modified xsi:type="dcterms:W3CDTF">2011-07-14T10:02:19Z</dcterms:modified>
  <cp:category/>
  <cp:version/>
  <cp:contentType/>
  <cp:contentStatus/>
</cp:coreProperties>
</file>