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5480" windowHeight="7950" tabRatio="1000" activeTab="4"/>
  </bookViews>
  <sheets>
    <sheet name="10.PASH STANDARTET" sheetId="1" r:id="rId1"/>
    <sheet name="13.CASH FLOW" sheetId="2" r:id="rId2"/>
    <sheet name="KAPITALI" sheetId="3" r:id="rId3"/>
    <sheet name="SHENIMET " sheetId="4" r:id="rId4"/>
    <sheet name="12.BILANCI STANDARTE" sheetId="5" r:id="rId5"/>
  </sheets>
  <definedNames/>
  <calcPr fullCalcOnLoad="1"/>
</workbook>
</file>

<file path=xl/comments2.xml><?xml version="1.0" encoding="utf-8"?>
<comments xmlns="http://schemas.openxmlformats.org/spreadsheetml/2006/main">
  <authors>
    <author>Bruna</author>
  </authors>
  <commentList>
    <comment ref="B29" authorId="0">
      <text>
        <r>
          <rPr>
            <b/>
            <sz val="10"/>
            <rFont val="Tahoma"/>
            <family val="2"/>
          </rPr>
          <t>Bruna: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<sst xmlns="http://schemas.openxmlformats.org/spreadsheetml/2006/main" count="480" uniqueCount="284">
  <si>
    <t>Nr</t>
  </si>
  <si>
    <t>Përshkrimi i Elementëve</t>
  </si>
  <si>
    <t>Të ardhura të tjera nga veprimtaritë e shfrytëzimit</t>
  </si>
  <si>
    <t>Ndryshimet në inventarin e produkteve të gatshme dhe prodhimit në proçes</t>
  </si>
  <si>
    <t>Materialet e konsumuara</t>
  </si>
  <si>
    <t xml:space="preserve"> - Pagat e personelit</t>
  </si>
  <si>
    <t xml:space="preserve"> - Sigurime Shoqerore dhe Shendetesore</t>
  </si>
  <si>
    <t>Amortizimet dhe zhvlerësimet</t>
  </si>
  <si>
    <t>Totali i shpenzimeve (shuma 4 - 7)</t>
  </si>
  <si>
    <t/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</si>
  <si>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</si>
  <si>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</si>
  <si>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</si>
  <si>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</si>
  <si>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</si>
  <si>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Të ardhura dhe shpenzime të tjera financiare</t>
  </si>
  <si>
    <t>Totali i të ardhurave dhe shpenzimeve financiare (10+11+12.1+12.2+12.3+12.4)</t>
  </si>
  <si>
    <t>Fitimi (humbja) para tatimit (9+/-13)</t>
  </si>
  <si>
    <t>Shpenzimet e tatimit mbi fitimin</t>
  </si>
  <si>
    <t>Fitmi (humbja) neto e vitit financiar (14-15)</t>
  </si>
  <si>
    <t>Elementët e pasqyrave të konsoliduara</t>
  </si>
  <si>
    <t>1</t>
  </si>
  <si>
    <t>2</t>
  </si>
  <si>
    <t>3</t>
  </si>
  <si>
    <t>4</t>
  </si>
  <si>
    <t>9</t>
  </si>
  <si>
    <t>I</t>
  </si>
  <si>
    <t>II</t>
  </si>
  <si>
    <t>5</t>
  </si>
  <si>
    <t>6</t>
  </si>
  <si>
    <t>7</t>
  </si>
  <si>
    <t>III</t>
  </si>
  <si>
    <t>8</t>
  </si>
  <si>
    <t>10</t>
  </si>
  <si>
    <t>i</t>
  </si>
  <si>
    <t>PASQYRA E FLUKSIT MONETAR - METODA INDIREKTE</t>
  </si>
  <si>
    <t>Periudha Raportuese</t>
  </si>
  <si>
    <t>Fluksi monetar nga veprimtarite e shfrytezimit</t>
  </si>
  <si>
    <t>Fitimi para tatimit</t>
  </si>
  <si>
    <t>Rregullime per:</t>
  </si>
  <si>
    <t xml:space="preserve">                              -     Amortizimin</t>
  </si>
  <si>
    <t xml:space="preserve">                              -      Humje nga kembimet valutore</t>
  </si>
  <si>
    <t xml:space="preserve">                              -    Te ardhura nga invenstimet</t>
  </si>
  <si>
    <t xml:space="preserve">                              -      Shpenzime per interesa</t>
  </si>
  <si>
    <t xml:space="preserve">                              - Fitimi nga shitja e aktiveve te qendrueshme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</si>
  <si>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</si>
  <si>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</si>
  <si>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</si>
  <si>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Shpenzime te parapaguara</t>
  </si>
  <si>
    <t>MM të përftuara nga aktivitetet</t>
  </si>
  <si>
    <t>Interesi i paguar</t>
  </si>
  <si>
    <t>Tatim mbi fitimin i paguar</t>
  </si>
  <si>
    <t>MM 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</si>
  <si>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</si>
  <si>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</si>
  <si>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</si>
  <si>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</si>
  <si>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</si>
  <si>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</si>
  <si>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MM  neto, e përdorur në aktivitetet investuese</t>
  </si>
  <si>
    <t>Fluksi monetar nga veprimtaritë financiare</t>
  </si>
  <si>
    <t>Të ardhura nga emetimi i kapitalit aksionar</t>
  </si>
  <si>
    <t>Të ardhura nga huamarrje afatgjata</t>
  </si>
  <si>
    <t>Dividendët e paguar</t>
  </si>
  <si>
    <t>MM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</si>
  <si>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</si>
  <si>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</si>
  <si>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</si>
  <si>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TOTALI I DETYRIMEVE KAPITALIT (I, II, III)</t>
  </si>
  <si>
    <t>TOTALI I KAPITALIT (III)</t>
  </si>
  <si>
    <t>Fitimi (Humbja) e vitit financiar</t>
  </si>
  <si>
    <t>Fitimet e pashpërndara</t>
  </si>
  <si>
    <t>Rezerva të tjera</t>
  </si>
  <si>
    <t>Rezerva ligjore</t>
  </si>
  <si>
    <t>Rezerva statutore</t>
  </si>
  <si>
    <t>Njësitë ose aksionet e thesarit (negative)</t>
  </si>
  <si>
    <t>Primi i aksionit</t>
  </si>
  <si>
    <t>Kapitali aksionar</t>
  </si>
  <si>
    <t>Kapitali që i përket aksionarëve të shoqërisë mëmë</t>
  </si>
  <si>
    <t>Aksionet e pakicës</t>
  </si>
  <si>
    <t>Kapitali</t>
  </si>
  <si>
    <t>Totali i Detyrimeve</t>
  </si>
  <si>
    <t>Totali i Detyrimeve afatgjata (II)</t>
  </si>
  <si>
    <t>Grantet dhe të ardhurat e shtyra</t>
  </si>
  <si>
    <t>Provizione afatgjata</t>
  </si>
  <si>
    <t>Totali 1</t>
  </si>
  <si>
    <t>Bonot e konvertueshme</t>
  </si>
  <si>
    <t>ii</t>
  </si>
  <si>
    <t>Hua, bono dhe detyrime nga qeraja financiare</t>
  </si>
  <si>
    <t>Huatë afatgjata</t>
  </si>
  <si>
    <t>Detyrimet Afatgjata</t>
  </si>
  <si>
    <t>Totali i Detyrimeve Afatshkurtra (I)</t>
  </si>
  <si>
    <t>Provizionet afatshkurtra</t>
  </si>
  <si>
    <t>Totali 3</t>
  </si>
  <si>
    <t>Parapagimet e arkëtuara</t>
  </si>
  <si>
    <t>v</t>
  </si>
  <si>
    <t>Hua të tjera</t>
  </si>
  <si>
    <t>iv</t>
  </si>
  <si>
    <t>iii</t>
  </si>
  <si>
    <t>Huatë dhe parapagimet</t>
  </si>
  <si>
    <t>Totali 2</t>
  </si>
  <si>
    <t>Bono të konvertueshme</t>
  </si>
  <si>
    <t>Kthimet / ripagesat e huave afatgjata</t>
  </si>
  <si>
    <t>Huatë dhe obligacionet afatshkurtra</t>
  </si>
  <si>
    <t>Huamarrjet</t>
  </si>
  <si>
    <t>Derivativët</t>
  </si>
  <si>
    <t>Detyrimet Afatshkurtra</t>
  </si>
  <si>
    <t>Viti 
paraardhes</t>
  </si>
  <si>
    <t xml:space="preserve">Viti 
raportues </t>
  </si>
  <si>
    <t>Detyrimet dhe kapitali</t>
  </si>
  <si>
    <t>TOTALI I AKTIVEVE (I + II)</t>
  </si>
  <si>
    <t>TOTALI I AKTIVEVE AFATGJATA (II)</t>
  </si>
  <si>
    <t>Aktive të tjera afatgjata</t>
  </si>
  <si>
    <t>Kapital aksionar i papaguar</t>
  </si>
  <si>
    <t>Aktive të tjera afatgjata jomateriale</t>
  </si>
  <si>
    <t>Emri i mirë</t>
  </si>
  <si>
    <t>Aktivet afatgjata jomateriale</t>
  </si>
  <si>
    <t>Aktivet Biologjike afatgjata</t>
  </si>
  <si>
    <t>Aktive të tjera afatgjata materiale (me vl.kontab.)</t>
  </si>
  <si>
    <t>Makineri dhe pajisje</t>
  </si>
  <si>
    <t>Ndërtesa</t>
  </si>
  <si>
    <t>Toka</t>
  </si>
  <si>
    <t>Aksione dhe letra të tjera me vlerë</t>
  </si>
  <si>
    <t>Aksione dhe investime të tjera në pjesëmarrje</t>
  </si>
  <si>
    <t xml:space="preserve">Investimet financiare afatgjata </t>
  </si>
  <si>
    <t>Aktivet afatgjata</t>
  </si>
  <si>
    <t>TOTALI I AKTIVEVE AFATSHKURTRA (I)</t>
  </si>
  <si>
    <t>Aktive afatshkurtra të mbajtura për shitje</t>
  </si>
  <si>
    <t>Aktive biologjike afatshkurtra</t>
  </si>
  <si>
    <t>Totali 4</t>
  </si>
  <si>
    <t>Parapagesat për furnizime</t>
  </si>
  <si>
    <t>Mallra për rishitje</t>
  </si>
  <si>
    <t>Produkte të gatshme</t>
  </si>
  <si>
    <t>Prodhim në proçes</t>
  </si>
  <si>
    <t>Lëndët e para</t>
  </si>
  <si>
    <t>Inventari</t>
  </si>
  <si>
    <t>Investime të tjera financiare</t>
  </si>
  <si>
    <t>Aktive të tjera financiare afatshkurtra</t>
  </si>
  <si>
    <t>Aktivet e mbajtura për tregtim</t>
  </si>
  <si>
    <t>Derivativë dhe aktive të mbajtura për tregtim</t>
  </si>
  <si>
    <t>Aktivet afatshkurtra</t>
  </si>
  <si>
    <t>Aktivet</t>
  </si>
  <si>
    <t xml:space="preserve"> </t>
  </si>
  <si>
    <t xml:space="preserve">Kapitali aksionar </t>
  </si>
  <si>
    <t>Aksione thesari</t>
  </si>
  <si>
    <t>Rezeva stat.ligjore</t>
  </si>
  <si>
    <t>Fitimi i pashperndare</t>
  </si>
  <si>
    <t>TOTALI</t>
  </si>
  <si>
    <t>Fitimi neto per periudhen kontabel</t>
  </si>
  <si>
    <t>Dividentet e paguar</t>
  </si>
  <si>
    <t>Rritja e rezerves se kapitalit</t>
  </si>
  <si>
    <t>Emetimi I aksioneve</t>
  </si>
  <si>
    <t>Aksione te thesarit te riblera</t>
  </si>
  <si>
    <t>Pozicioni me 31 dhjetor 2010</t>
  </si>
  <si>
    <t>S1</t>
  </si>
  <si>
    <t>Banka ne lek</t>
  </si>
  <si>
    <t>Banka ne euro</t>
  </si>
  <si>
    <t xml:space="preserve">Total </t>
  </si>
  <si>
    <t>S2</t>
  </si>
  <si>
    <t>S3</t>
  </si>
  <si>
    <t>S4</t>
  </si>
  <si>
    <t>Vlera Historike</t>
  </si>
  <si>
    <t>Amortizim I akumuluar</t>
  </si>
  <si>
    <t>Vlera neto</t>
  </si>
  <si>
    <t>Totali</t>
  </si>
  <si>
    <t>S5</t>
  </si>
  <si>
    <t>421</t>
  </si>
  <si>
    <t xml:space="preserve">Detyrime paga </t>
  </si>
  <si>
    <t>431</t>
  </si>
  <si>
    <t>442</t>
  </si>
  <si>
    <t>444</t>
  </si>
  <si>
    <t>S6</t>
  </si>
  <si>
    <t xml:space="preserve">                      Shenime shpjeguese per Pasqyren e te Ardhurave dhe Shpenzimeve.</t>
  </si>
  <si>
    <t>S7</t>
  </si>
  <si>
    <t>S8</t>
  </si>
  <si>
    <t xml:space="preserve">Paga dhe shpenzimet e personelit </t>
  </si>
  <si>
    <t xml:space="preserve">Sigurimet shoqerore dhe shendetesore </t>
  </si>
  <si>
    <t>626</t>
  </si>
  <si>
    <t xml:space="preserve">Shpenzime postare telekom </t>
  </si>
  <si>
    <t>628</t>
  </si>
  <si>
    <t xml:space="preserve">Sherbime bankare </t>
  </si>
  <si>
    <t>Rezultati Ushtrimor</t>
  </si>
  <si>
    <t>Shpenzime te panjohura fiskalisht</t>
  </si>
  <si>
    <t>Rezultati Fiskal</t>
  </si>
  <si>
    <t>Tatim Fitim 10%</t>
  </si>
  <si>
    <t>Fitimi ushtrimor neto</t>
  </si>
  <si>
    <t>Mjete Monetare   S1</t>
  </si>
  <si>
    <t>Parapagimet dhe shpenzimet e shtyra  S3</t>
  </si>
  <si>
    <t>Mjete monetare</t>
  </si>
  <si>
    <r>
      <t xml:space="preserve">Të pagueshme ndaj punonjësve  </t>
    </r>
    <r>
      <rPr>
        <b/>
        <sz val="11"/>
        <color indexed="8"/>
        <rFont val="Calibri"/>
        <family val="2"/>
      </rPr>
      <t>S7</t>
    </r>
  </si>
  <si>
    <r>
      <t xml:space="preserve">Detyrime Tatimore  </t>
    </r>
    <r>
      <rPr>
        <b/>
        <sz val="11"/>
        <color indexed="8"/>
        <rFont val="Calibri"/>
        <family val="2"/>
      </rPr>
      <t>S8</t>
    </r>
  </si>
  <si>
    <t>Te pagueshme ndaj punonjesve</t>
  </si>
  <si>
    <t>Detyrime tatimore</t>
  </si>
  <si>
    <t xml:space="preserve">Detyrim Sigurime shoqerore dhe shendetesore </t>
  </si>
  <si>
    <t>Detyrim Tatim Page</t>
  </si>
  <si>
    <t>Detyrim Tatim Fitimi</t>
  </si>
  <si>
    <t>634</t>
  </si>
  <si>
    <t>Tarifa vendore</t>
  </si>
  <si>
    <t>767</t>
  </si>
  <si>
    <t>667</t>
  </si>
  <si>
    <t>Shpenzime per interesa</t>
  </si>
  <si>
    <t>Te Ardhura nga interesat</t>
  </si>
  <si>
    <t>669</t>
  </si>
  <si>
    <t>Humbje nga kembimet valutore</t>
  </si>
  <si>
    <t xml:space="preserve">Pagesat </t>
  </si>
  <si>
    <t xml:space="preserve">PASQYRA E TE ARDHURAVE DHE SHPENZIMEVE </t>
  </si>
  <si>
    <t>A.S.I.E  shpk</t>
  </si>
  <si>
    <t xml:space="preserve">Llogari/Kërkesa të tjera të arkëtueshme  </t>
  </si>
  <si>
    <r>
      <t xml:space="preserve">Llogari/Kërkesa të arkëtueshme  </t>
    </r>
    <r>
      <rPr>
        <b/>
        <sz val="11"/>
        <color indexed="8"/>
        <rFont val="Calibri"/>
        <family val="2"/>
      </rPr>
      <t xml:space="preserve"> S2</t>
    </r>
  </si>
  <si>
    <r>
      <t xml:space="preserve">Instrumente të tjera borxhi  </t>
    </r>
    <r>
      <rPr>
        <b/>
        <sz val="11"/>
        <color indexed="8"/>
        <rFont val="Calibri"/>
        <family val="2"/>
      </rPr>
      <t xml:space="preserve"> S3</t>
    </r>
  </si>
  <si>
    <t xml:space="preserve">Pjesëmarrje të tjera ne njësi të kontrolluara (vetem ne P.F)    </t>
  </si>
  <si>
    <r>
      <t xml:space="preserve">Llogari / Kërkesa të arkëtueshme afatgjata  </t>
    </r>
    <r>
      <rPr>
        <b/>
        <sz val="11"/>
        <color indexed="8"/>
        <rFont val="Calibri"/>
        <family val="2"/>
      </rPr>
      <t>S4</t>
    </r>
  </si>
  <si>
    <t>Aktive afatgjata materiale   S5</t>
  </si>
  <si>
    <t xml:space="preserve">Shpenzimet e zhvillimit  </t>
  </si>
  <si>
    <t>Të pagueshme ndaj furnitorëve   S6</t>
  </si>
  <si>
    <t xml:space="preserve">Huamarrje të tjera afatgjata  </t>
  </si>
  <si>
    <t xml:space="preserve">    Shoqeria “ A.S.I.E" Sh.p.k</t>
  </si>
  <si>
    <t>Banka USD</t>
  </si>
  <si>
    <t>Arka lek</t>
  </si>
  <si>
    <t>Kerkesa  te arketueshme</t>
  </si>
  <si>
    <t>Klientete  paarketuar</t>
  </si>
  <si>
    <t>Instrumenta te tjera borxhi</t>
  </si>
  <si>
    <t>Ortaku</t>
  </si>
  <si>
    <t>Aktive afatgjata materiale</t>
  </si>
  <si>
    <t>Inventari ekonomik</t>
  </si>
  <si>
    <t>Te tjera</t>
  </si>
  <si>
    <t>2133</t>
  </si>
  <si>
    <t>2182</t>
  </si>
  <si>
    <t>Pajisje informatike  dhe Te tjera</t>
  </si>
  <si>
    <t>Te pagueshme ndaj furnitoreve</t>
  </si>
  <si>
    <t>401</t>
  </si>
  <si>
    <t>Furnitore te papaguar</t>
  </si>
  <si>
    <t>Shitje neto</t>
  </si>
  <si>
    <t>Te Ardhura nga konsulencat</t>
  </si>
  <si>
    <t>Te ardhura nga auditimi</t>
  </si>
  <si>
    <t>Kosto e punes</t>
  </si>
  <si>
    <t>Shitjet neto    S1</t>
  </si>
  <si>
    <r>
      <t xml:space="preserve">Kosto e punës   </t>
    </r>
    <r>
      <rPr>
        <b/>
        <sz val="11"/>
        <color indexed="8"/>
        <rFont val="Arial"/>
        <family val="2"/>
      </rPr>
      <t>S2</t>
    </r>
  </si>
  <si>
    <r>
      <t xml:space="preserve">Shpenzime të tjera   </t>
    </r>
    <r>
      <rPr>
        <b/>
        <sz val="11"/>
        <color indexed="8"/>
        <rFont val="Arial"/>
        <family val="2"/>
      </rPr>
      <t>S3</t>
    </r>
  </si>
  <si>
    <r>
      <t xml:space="preserve">Të ardhurat dhe shpenzimet nga interesat  </t>
    </r>
    <r>
      <rPr>
        <b/>
        <sz val="11"/>
        <color indexed="8"/>
        <rFont val="Arial"/>
        <family val="2"/>
      </rPr>
      <t>S4</t>
    </r>
  </si>
  <si>
    <r>
      <t xml:space="preserve">Fitimet (humbjet) nga kursi i këmbimi  </t>
    </r>
    <r>
      <rPr>
        <b/>
        <sz val="11"/>
        <color indexed="8"/>
        <rFont val="Arial"/>
        <family val="2"/>
      </rPr>
      <t>S5</t>
    </r>
  </si>
  <si>
    <t>Shpenzime te tjera</t>
  </si>
  <si>
    <t>Blerje energji avull uje</t>
  </si>
  <si>
    <t>Karburant</t>
  </si>
  <si>
    <t>608</t>
  </si>
  <si>
    <t>609</t>
  </si>
  <si>
    <t>Kancelari</t>
  </si>
  <si>
    <t>611</t>
  </si>
  <si>
    <t>Trajtime te pergjithshme</t>
  </si>
  <si>
    <t>613</t>
  </si>
  <si>
    <t>Qera</t>
  </si>
  <si>
    <t>615</t>
  </si>
  <si>
    <t>Mirembajtje riparime</t>
  </si>
  <si>
    <t>618</t>
  </si>
  <si>
    <t>622</t>
  </si>
  <si>
    <t>Honorare</t>
  </si>
  <si>
    <t>625</t>
  </si>
  <si>
    <t>Transferime udhetime</t>
  </si>
  <si>
    <t>627</t>
  </si>
  <si>
    <t>Transport</t>
  </si>
  <si>
    <t>638</t>
  </si>
  <si>
    <t>Taksa te tjera</t>
  </si>
  <si>
    <t>Fitim nga kembimet valutore</t>
  </si>
  <si>
    <t>Bilanci  2011</t>
  </si>
  <si>
    <t>Asistence teknike</t>
  </si>
  <si>
    <t>61801</t>
  </si>
  <si>
    <t>Internet</t>
  </si>
  <si>
    <t>654</t>
  </si>
  <si>
    <t>657</t>
  </si>
  <si>
    <t>Shpenzime pritje percjellje</t>
  </si>
  <si>
    <t>Gjoba penalitet</t>
  </si>
  <si>
    <t>TVSH e rimbursueshme</t>
  </si>
  <si>
    <t>44201</t>
  </si>
  <si>
    <t>Tatim ne burim</t>
  </si>
  <si>
    <t>Perllogaritja e Tatim Fitimi viti 2011</t>
  </si>
  <si>
    <t>Gjoba</t>
  </si>
  <si>
    <t>SHENIME PER PASQYRAT FINANCIARE  BILANCI viti 2011</t>
  </si>
  <si>
    <t>SHENIME PER PASQYRAT FINANCIARE  FITIM HUMBJE viti 2011</t>
  </si>
  <si>
    <t>Pasqyrat e Ndryshimeve ne Kapital 2011</t>
  </si>
  <si>
    <t>Pozicioni me 1 janar 2010</t>
  </si>
  <si>
    <t>Pozicioni me 31 dhjetor 2011</t>
  </si>
  <si>
    <t>Dividentet e paguar/rritje kapitali</t>
  </si>
  <si>
    <t>Periudha 01.01.2011 - 31.12.2011</t>
  </si>
  <si>
    <t>Pasqyra e Fluksit Monetar Deri me 31.12.2011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</si>
</sst>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00000"/>
    <numFmt numFmtId="166" formatCode="#,##0.000"/>
    <numFmt numFmtId="167" formatCode="#,##0.0000000000"/>
    <numFmt numFmtId="168" formatCode="#,##0.0000"/>
    <numFmt numFmtId="169" formatCode="0.000"/>
    <numFmt numFmtId="170" formatCode="#,##0.00000000000"/>
    <numFmt numFmtId="171" formatCode="#,##0.0"/>
    <numFmt numFmtId="172" formatCode="#,##0_);\-#,##0"/>
    <numFmt numFmtId="173" formatCode="#,##0.00_);\-#,##0.00"/>
    <numFmt numFmtId="174" formatCode="_(* #,##0.0_);_(* \(#,##0.0\);_(* &quot;-&quot;??_);_(@_)"/>
    <numFmt numFmtId="175" formatCode="#,##0[$Lek-41C];\-#,##0[$Lek-41C]"/>
    <numFmt numFmtId="176" formatCode="_(* #,##0.0_);_(* \(#,##0.0\);_(* &quot;-&quot;?_);_(@_)"/>
    <numFmt numFmtId="177" formatCode="#,##0.0000000"/>
    <numFmt numFmtId="178" formatCode="dd/mm/yyyy"/>
    <numFmt numFmtId="179" formatCode="_(* #,##0.000_);_(* \(#,##0.000\);_(* &quot;-&quot;??_);_(@_)"/>
    <numFmt numFmtId="180" formatCode="_(* #,##0.0000_);_(* \(#,##0.0000\);_(* &quot;-&quot;??_);_(@_)"/>
    <numFmt numFmtId="181" formatCode="#,##0.00000000"/>
    <numFmt numFmtId="182" formatCode="[$-409]dddd\,\ mmmm\ dd\,\ yyyy"/>
    <numFmt numFmtId="183" formatCode="[$-409]d\-mmm\-yy;@"/>
  </numFmts>
  <fonts count="70">
    <font>
      <sz val="10"/>
      <name val="Arial"/>
      <family val="0"/>
    </font>
    <font>
      <sz val="8"/>
      <name val="Arial"/>
      <family val="2"/>
    </font>
    <font>
      <b/>
      <sz val="9"/>
      <color indexed="8"/>
      <name val="sansserif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name val="sansserif"/>
      <family val="0"/>
    </font>
    <font>
      <b/>
      <u val="single"/>
      <sz val="13"/>
      <name val="sansserif"/>
      <family val="0"/>
    </font>
    <font>
      <b/>
      <sz val="9"/>
      <name val="sansserif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double"/>
    </border>
    <border>
      <left style="thin"/>
      <right style="thin"/>
      <top style="thin">
        <color indexed="2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medium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9" fillId="0" borderId="0" xfId="58" applyFont="1" applyFill="1" applyBorder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51" fillId="0" borderId="0" xfId="58">
      <alignment/>
      <protection/>
    </xf>
    <xf numFmtId="0" fontId="1" fillId="0" borderId="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3" fontId="51" fillId="0" borderId="0" xfId="58" applyNumberFormat="1">
      <alignment/>
      <protection/>
    </xf>
    <xf numFmtId="0" fontId="2" fillId="0" borderId="12" xfId="58" applyFont="1" applyBorder="1" applyAlignment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vertical="center" wrapText="1"/>
      <protection/>
    </xf>
    <xf numFmtId="0" fontId="9" fillId="0" borderId="0" xfId="58" applyFont="1" applyFill="1" applyAlignment="1">
      <alignment vertical="center"/>
      <protection/>
    </xf>
    <xf numFmtId="0" fontId="6" fillId="0" borderId="0" xfId="58" applyFont="1">
      <alignment/>
      <protection/>
    </xf>
    <xf numFmtId="0" fontId="5" fillId="0" borderId="0" xfId="58" applyFont="1" applyAlignment="1">
      <alignment vertical="center" wrapText="1"/>
      <protection/>
    </xf>
    <xf numFmtId="0" fontId="5" fillId="0" borderId="13" xfId="58" applyFont="1" applyBorder="1" applyAlignment="1">
      <alignment vertical="center" wrapText="1"/>
      <protection/>
    </xf>
    <xf numFmtId="164" fontId="5" fillId="0" borderId="14" xfId="44" applyNumberFormat="1" applyFont="1" applyBorder="1" applyAlignment="1">
      <alignment vertical="center" wrapText="1"/>
    </xf>
    <xf numFmtId="0" fontId="5" fillId="0" borderId="15" xfId="58" applyFont="1" applyBorder="1" applyAlignment="1">
      <alignment vertical="center" wrapText="1"/>
      <protection/>
    </xf>
    <xf numFmtId="0" fontId="5" fillId="0" borderId="16" xfId="58" applyFont="1" applyBorder="1" applyAlignment="1">
      <alignment vertical="center" wrapText="1"/>
      <protection/>
    </xf>
    <xf numFmtId="164" fontId="5" fillId="0" borderId="16" xfId="44" applyNumberFormat="1" applyFont="1" applyBorder="1" applyAlignment="1">
      <alignment vertical="center" wrapText="1"/>
    </xf>
    <xf numFmtId="0" fontId="51" fillId="0" borderId="15" xfId="58" applyBorder="1" applyAlignment="1">
      <alignment vertical="center" wrapText="1"/>
      <protection/>
    </xf>
    <xf numFmtId="164" fontId="5" fillId="0" borderId="16" xfId="58" applyNumberFormat="1" applyFont="1" applyBorder="1" applyAlignment="1">
      <alignment vertical="center" wrapText="1"/>
      <protection/>
    </xf>
    <xf numFmtId="0" fontId="5" fillId="0" borderId="14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justify" vertical="center" wrapText="1"/>
      <protection/>
    </xf>
    <xf numFmtId="0" fontId="5" fillId="0" borderId="15" xfId="58" applyFont="1" applyBorder="1" applyAlignment="1">
      <alignment horizontal="justify" vertical="center" wrapText="1"/>
      <protection/>
    </xf>
    <xf numFmtId="0" fontId="12" fillId="0" borderId="15" xfId="58" applyFont="1" applyBorder="1" applyAlignment="1">
      <alignment horizontal="justify" vertical="center" wrapText="1"/>
      <protection/>
    </xf>
    <xf numFmtId="0" fontId="6" fillId="0" borderId="15" xfId="58" applyFont="1" applyBorder="1" applyAlignment="1">
      <alignment horizontal="justify" vertical="center" wrapText="1"/>
      <protection/>
    </xf>
    <xf numFmtId="164" fontId="13" fillId="0" borderId="16" xfId="58" applyNumberFormat="1" applyFont="1" applyBorder="1" applyAlignment="1">
      <alignment vertical="center" wrapText="1"/>
      <protection/>
    </xf>
    <xf numFmtId="0" fontId="13" fillId="33" borderId="17" xfId="58" applyFont="1" applyFill="1" applyBorder="1" applyAlignment="1">
      <alignment horizontal="justify" vertical="center" wrapText="1"/>
      <protection/>
    </xf>
    <xf numFmtId="164" fontId="13" fillId="33" borderId="18" xfId="44" applyNumberFormat="1" applyFont="1" applyFill="1" applyBorder="1" applyAlignment="1">
      <alignment vertical="center" wrapText="1"/>
    </xf>
    <xf numFmtId="0" fontId="9" fillId="0" borderId="0" xfId="58" applyFont="1" applyFill="1" applyBorder="1" applyAlignment="1">
      <alignment vertical="center" wrapText="1"/>
      <protection/>
    </xf>
    <xf numFmtId="0" fontId="10" fillId="0" borderId="0" xfId="58" applyFont="1" applyFill="1" applyAlignment="1">
      <alignment vertical="center" wrapText="1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0" fontId="14" fillId="34" borderId="19" xfId="58" applyFont="1" applyFill="1" applyBorder="1" applyAlignment="1">
      <alignment horizontal="left" vertical="center" wrapText="1"/>
      <protection/>
    </xf>
    <xf numFmtId="0" fontId="8" fillId="34" borderId="20" xfId="58" applyFont="1" applyFill="1" applyBorder="1" applyAlignment="1">
      <alignment horizontal="left" vertical="center" wrapText="1"/>
      <protection/>
    </xf>
    <xf numFmtId="0" fontId="8" fillId="0" borderId="21" xfId="58" applyFont="1" applyFill="1" applyBorder="1" applyAlignment="1">
      <alignment horizontal="left" vertical="center" wrapText="1"/>
      <protection/>
    </xf>
    <xf numFmtId="0" fontId="5" fillId="0" borderId="22" xfId="58" applyFont="1" applyBorder="1" applyAlignment="1">
      <alignment horizontal="left" vertical="center" wrapText="1"/>
      <protection/>
    </xf>
    <xf numFmtId="0" fontId="6" fillId="0" borderId="23" xfId="58" applyFont="1" applyBorder="1" applyAlignment="1">
      <alignment horizontal="left" vertical="center" wrapText="1"/>
      <protection/>
    </xf>
    <xf numFmtId="0" fontId="6" fillId="0" borderId="21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0" fontId="14" fillId="34" borderId="22" xfId="58" applyFont="1" applyFill="1" applyBorder="1" applyAlignment="1">
      <alignment horizontal="left" vertical="center" wrapText="1"/>
      <protection/>
    </xf>
    <xf numFmtId="0" fontId="8" fillId="34" borderId="23" xfId="58" applyFont="1" applyFill="1" applyBorder="1" applyAlignment="1">
      <alignment horizontal="left" vertical="center" wrapText="1"/>
      <protection/>
    </xf>
    <xf numFmtId="4" fontId="5" fillId="0" borderId="22" xfId="58" applyNumberFormat="1" applyFont="1" applyBorder="1" applyAlignment="1">
      <alignment horizontal="right" vertical="center" wrapText="1"/>
      <protection/>
    </xf>
    <xf numFmtId="0" fontId="7" fillId="0" borderId="23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13" fillId="0" borderId="25" xfId="58" applyFont="1" applyBorder="1" applyAlignment="1">
      <alignment horizontal="left" vertical="center" wrapText="1"/>
      <protection/>
    </xf>
    <xf numFmtId="0" fontId="5" fillId="0" borderId="23" xfId="58" applyFont="1" applyBorder="1" applyAlignment="1">
      <alignment horizontal="left" vertical="center" wrapText="1"/>
      <protection/>
    </xf>
    <xf numFmtId="0" fontId="5" fillId="0" borderId="24" xfId="58" applyFont="1" applyBorder="1" applyAlignment="1">
      <alignment horizontal="left" vertical="center" wrapText="1"/>
      <protection/>
    </xf>
    <xf numFmtId="0" fontId="6" fillId="0" borderId="25" xfId="58" applyFont="1" applyBorder="1" applyAlignment="1">
      <alignment horizontal="left" vertical="center" wrapText="1"/>
      <protection/>
    </xf>
    <xf numFmtId="4" fontId="13" fillId="0" borderId="26" xfId="58" applyNumberFormat="1" applyFont="1" applyBorder="1" applyAlignment="1">
      <alignment horizontal="right" vertical="center" wrapText="1"/>
      <protection/>
    </xf>
    <xf numFmtId="0" fontId="13" fillId="0" borderId="23" xfId="58" applyFont="1" applyBorder="1" applyAlignment="1">
      <alignment horizontal="left" vertical="center" wrapText="1"/>
      <protection/>
    </xf>
    <xf numFmtId="0" fontId="13" fillId="0" borderId="24" xfId="58" applyFont="1" applyBorder="1" applyAlignment="1">
      <alignment horizontal="left" vertical="center" wrapText="1"/>
      <protection/>
    </xf>
    <xf numFmtId="0" fontId="14" fillId="34" borderId="27" xfId="58" applyFont="1" applyFill="1" applyBorder="1" applyAlignment="1">
      <alignment horizontal="left" vertical="center" wrapText="1"/>
      <protection/>
    </xf>
    <xf numFmtId="0" fontId="8" fillId="34" borderId="28" xfId="58" applyFont="1" applyFill="1" applyBorder="1" applyAlignment="1">
      <alignment horizontal="left" vertical="center" wrapText="1"/>
      <protection/>
    </xf>
    <xf numFmtId="0" fontId="13" fillId="33" borderId="29" xfId="58" applyFont="1" applyFill="1" applyBorder="1" applyAlignment="1">
      <alignment horizontal="center" vertical="center" wrapText="1"/>
      <protection/>
    </xf>
    <xf numFmtId="0" fontId="13" fillId="0" borderId="21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164" fontId="6" fillId="0" borderId="0" xfId="58" applyNumberFormat="1" applyFont="1" applyBorder="1" applyAlignment="1">
      <alignment horizontal="righ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3" fontId="8" fillId="34" borderId="30" xfId="58" applyNumberFormat="1" applyFont="1" applyFill="1" applyBorder="1" applyAlignment="1">
      <alignment horizontal="right" vertical="center" wrapText="1"/>
      <protection/>
    </xf>
    <xf numFmtId="0" fontId="8" fillId="34" borderId="19" xfId="58" applyFont="1" applyFill="1" applyBorder="1" applyAlignment="1">
      <alignment horizontal="left" vertical="center" wrapText="1"/>
      <protection/>
    </xf>
    <xf numFmtId="4" fontId="6" fillId="0" borderId="31" xfId="58" applyNumberFormat="1" applyFont="1" applyBorder="1" applyAlignment="1">
      <alignment horizontal="right" vertical="center" wrapText="1"/>
      <protection/>
    </xf>
    <xf numFmtId="0" fontId="5" fillId="0" borderId="32" xfId="58" applyFont="1" applyBorder="1" applyAlignment="1">
      <alignment horizontal="left" vertical="center" wrapText="1"/>
      <protection/>
    </xf>
    <xf numFmtId="0" fontId="6" fillId="0" borderId="33" xfId="58" applyFont="1" applyBorder="1" applyAlignment="1">
      <alignment horizontal="left" vertical="center" wrapText="1"/>
      <protection/>
    </xf>
    <xf numFmtId="0" fontId="6" fillId="0" borderId="21" xfId="58" applyFont="1" applyBorder="1" applyAlignment="1">
      <alignment horizontal="left" vertical="center" wrapText="1"/>
      <protection/>
    </xf>
    <xf numFmtId="4" fontId="6" fillId="0" borderId="26" xfId="58" applyNumberFormat="1" applyFont="1" applyBorder="1" applyAlignment="1">
      <alignment horizontal="right" vertical="center" wrapText="1"/>
      <protection/>
    </xf>
    <xf numFmtId="4" fontId="5" fillId="0" borderId="26" xfId="58" applyNumberFormat="1" applyFont="1" applyBorder="1" applyAlignment="1">
      <alignment horizontal="right" vertical="center" wrapText="1"/>
      <protection/>
    </xf>
    <xf numFmtId="4" fontId="6" fillId="0" borderId="26" xfId="44" applyNumberFormat="1" applyFont="1" applyBorder="1" applyAlignment="1">
      <alignment horizontal="right" vertical="center" wrapText="1"/>
    </xf>
    <xf numFmtId="4" fontId="8" fillId="34" borderId="26" xfId="58" applyNumberFormat="1" applyFont="1" applyFill="1" applyBorder="1" applyAlignment="1">
      <alignment horizontal="right" vertical="center" wrapText="1"/>
      <protection/>
    </xf>
    <xf numFmtId="0" fontId="7" fillId="0" borderId="22" xfId="58" applyFont="1" applyBorder="1" applyAlignment="1">
      <alignment horizontal="left" vertical="center" wrapText="1"/>
      <protection/>
    </xf>
    <xf numFmtId="0" fontId="13" fillId="0" borderId="21" xfId="58" applyFont="1" applyBorder="1" applyAlignment="1">
      <alignment horizontal="left" vertical="center" wrapText="1"/>
      <protection/>
    </xf>
    <xf numFmtId="0" fontId="13" fillId="0" borderId="0" xfId="58" applyFont="1" applyBorder="1" applyAlignment="1">
      <alignment horizontal="left" vertical="center" wrapText="1"/>
      <protection/>
    </xf>
    <xf numFmtId="4" fontId="6" fillId="35" borderId="22" xfId="58" applyNumberFormat="1" applyFont="1" applyFill="1" applyBorder="1" applyAlignment="1">
      <alignment horizontal="right" vertical="center" wrapText="1"/>
      <protection/>
    </xf>
    <xf numFmtId="0" fontId="13" fillId="0" borderId="22" xfId="58" applyFont="1" applyBorder="1" applyAlignment="1">
      <alignment horizontal="left" vertical="center" wrapText="1"/>
      <protection/>
    </xf>
    <xf numFmtId="4" fontId="5" fillId="0" borderId="0" xfId="58" applyNumberFormat="1" applyFont="1" applyBorder="1" applyAlignment="1">
      <alignment horizontal="left" vertical="center" wrapText="1"/>
      <protection/>
    </xf>
    <xf numFmtId="4" fontId="8" fillId="34" borderId="34" xfId="58" applyNumberFormat="1" applyFont="1" applyFill="1" applyBorder="1" applyAlignment="1">
      <alignment horizontal="right" vertical="center" wrapText="1"/>
      <protection/>
    </xf>
    <xf numFmtId="0" fontId="51" fillId="0" borderId="21" xfId="58" applyFill="1" applyBorder="1" applyAlignment="1">
      <alignment/>
      <protection/>
    </xf>
    <xf numFmtId="0" fontId="51" fillId="0" borderId="0" xfId="58" applyFill="1" applyBorder="1" applyAlignme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21" fillId="0" borderId="0" xfId="42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/>
    </xf>
    <xf numFmtId="43" fontId="22" fillId="0" borderId="0" xfId="42" applyFont="1" applyBorder="1" applyAlignment="1">
      <alignment/>
    </xf>
    <xf numFmtId="0" fontId="24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3" borderId="49" xfId="0" applyFill="1" applyBorder="1" applyAlignment="1">
      <alignment/>
    </xf>
    <xf numFmtId="0" fontId="19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44" xfId="0" applyFont="1" applyBorder="1" applyAlignment="1">
      <alignment/>
    </xf>
    <xf numFmtId="0" fontId="19" fillId="0" borderId="44" xfId="0" applyFont="1" applyBorder="1" applyAlignment="1">
      <alignment horizontal="right"/>
    </xf>
    <xf numFmtId="43" fontId="19" fillId="0" borderId="44" xfId="42" applyFont="1" applyBorder="1" applyAlignment="1">
      <alignment horizontal="right"/>
    </xf>
    <xf numFmtId="164" fontId="0" fillId="0" borderId="47" xfId="42" applyNumberFormat="1" applyFont="1" applyBorder="1" applyAlignment="1">
      <alignment/>
    </xf>
    <xf numFmtId="164" fontId="0" fillId="0" borderId="47" xfId="42" applyNumberFormat="1" applyFont="1" applyBorder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ill="1" applyBorder="1" applyAlignment="1">
      <alignment/>
    </xf>
    <xf numFmtId="49" fontId="18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43" fontId="22" fillId="0" borderId="0" xfId="42" applyFont="1" applyAlignment="1">
      <alignment/>
    </xf>
    <xf numFmtId="0" fontId="25" fillId="0" borderId="0" xfId="0" applyFont="1" applyFill="1" applyAlignment="1">
      <alignment/>
    </xf>
    <xf numFmtId="43" fontId="25" fillId="0" borderId="0" xfId="42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43" fontId="25" fillId="0" borderId="0" xfId="42" applyFont="1" applyAlignment="1">
      <alignment/>
    </xf>
    <xf numFmtId="0" fontId="22" fillId="0" borderId="0" xfId="0" applyFont="1" applyFill="1" applyAlignment="1">
      <alignment/>
    </xf>
    <xf numFmtId="0" fontId="0" fillId="0" borderId="47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43" fontId="19" fillId="0" borderId="0" xfId="42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21" fillId="0" borderId="52" xfId="58" applyFont="1" applyBorder="1" applyAlignment="1">
      <alignment horizontal="left" vertical="center" wrapText="1"/>
      <protection/>
    </xf>
    <xf numFmtId="3" fontId="21" fillId="0" borderId="52" xfId="58" applyNumberFormat="1" applyFont="1" applyBorder="1" applyAlignment="1">
      <alignment horizontal="right" vertical="center" wrapText="1"/>
      <protection/>
    </xf>
    <xf numFmtId="0" fontId="21" fillId="0" borderId="22" xfId="58" applyFont="1" applyBorder="1" applyAlignment="1">
      <alignment horizontal="left" vertical="center" wrapText="1"/>
      <protection/>
    </xf>
    <xf numFmtId="3" fontId="21" fillId="0" borderId="22" xfId="58" applyNumberFormat="1" applyFont="1" applyBorder="1" applyAlignment="1">
      <alignment horizontal="right" vertical="center" wrapText="1"/>
      <protection/>
    </xf>
    <xf numFmtId="3" fontId="20" fillId="0" borderId="22" xfId="58" applyNumberFormat="1" applyFont="1" applyBorder="1" applyAlignment="1">
      <alignment horizontal="right" vertical="center" wrapText="1"/>
      <protection/>
    </xf>
    <xf numFmtId="0" fontId="21" fillId="0" borderId="32" xfId="58" applyFont="1" applyBorder="1" applyAlignment="1">
      <alignment horizontal="left" vertical="center" wrapText="1"/>
      <protection/>
    </xf>
    <xf numFmtId="3" fontId="21" fillId="0" borderId="32" xfId="58" applyNumberFormat="1" applyFont="1" applyBorder="1" applyAlignment="1">
      <alignment horizontal="right" vertical="center" wrapText="1"/>
      <protection/>
    </xf>
    <xf numFmtId="0" fontId="21" fillId="0" borderId="27" xfId="58" applyFont="1" applyBorder="1" applyAlignment="1">
      <alignment horizontal="left" vertical="center" wrapText="1"/>
      <protection/>
    </xf>
    <xf numFmtId="3" fontId="21" fillId="0" borderId="27" xfId="58" applyNumberFormat="1" applyFont="1" applyBorder="1" applyAlignment="1">
      <alignment horizontal="right" vertical="center" wrapText="1"/>
      <protection/>
    </xf>
    <xf numFmtId="0" fontId="21" fillId="0" borderId="19" xfId="58" applyFont="1" applyBorder="1" applyAlignment="1">
      <alignment horizontal="left" vertical="center" wrapText="1"/>
      <protection/>
    </xf>
    <xf numFmtId="3" fontId="21" fillId="0" borderId="19" xfId="58" applyNumberFormat="1" applyFont="1" applyBorder="1" applyAlignment="1">
      <alignment horizontal="right" vertical="center" wrapText="1"/>
      <protection/>
    </xf>
    <xf numFmtId="0" fontId="22" fillId="0" borderId="47" xfId="0" applyFont="1" applyFill="1" applyBorder="1" applyAlignment="1">
      <alignment/>
    </xf>
    <xf numFmtId="0" fontId="26" fillId="0" borderId="0" xfId="58" applyFont="1" applyBorder="1" applyAlignment="1">
      <alignment horizontal="center" vertical="top" wrapText="1"/>
      <protection/>
    </xf>
    <xf numFmtId="0" fontId="28" fillId="33" borderId="53" xfId="58" applyFont="1" applyFill="1" applyBorder="1" applyAlignment="1">
      <alignment horizontal="center" vertical="center" wrapText="1"/>
      <protection/>
    </xf>
    <xf numFmtId="0" fontId="28" fillId="33" borderId="54" xfId="58" applyFont="1" applyFill="1" applyBorder="1" applyAlignment="1">
      <alignment horizontal="center" vertical="center" wrapText="1"/>
      <protection/>
    </xf>
    <xf numFmtId="0" fontId="28" fillId="0" borderId="11" xfId="58" applyFont="1" applyBorder="1" applyAlignment="1">
      <alignment horizontal="center" vertical="center" wrapText="1"/>
      <protection/>
    </xf>
    <xf numFmtId="0" fontId="29" fillId="0" borderId="22" xfId="58" applyFont="1" applyBorder="1" applyAlignment="1">
      <alignment horizontal="left" vertical="center" wrapText="1"/>
      <protection/>
    </xf>
    <xf numFmtId="3" fontId="29" fillId="0" borderId="22" xfId="58" applyNumberFormat="1" applyFont="1" applyBorder="1" applyAlignment="1">
      <alignment horizontal="right" vertical="center" wrapText="1"/>
      <protection/>
    </xf>
    <xf numFmtId="4" fontId="29" fillId="0" borderId="22" xfId="58" applyNumberFormat="1" applyFont="1" applyBorder="1" applyAlignment="1">
      <alignment horizontal="right" vertical="center" wrapText="1"/>
      <protection/>
    </xf>
    <xf numFmtId="0" fontId="28" fillId="0" borderId="12" xfId="58" applyFont="1" applyBorder="1" applyAlignment="1">
      <alignment horizontal="center" vertical="center" wrapText="1"/>
      <protection/>
    </xf>
    <xf numFmtId="0" fontId="30" fillId="0" borderId="19" xfId="58" applyFont="1" applyBorder="1" applyAlignment="1">
      <alignment horizontal="left" vertical="center" wrapText="1"/>
      <protection/>
    </xf>
    <xf numFmtId="3" fontId="30" fillId="0" borderId="19" xfId="58" applyNumberFormat="1" applyFont="1" applyBorder="1" applyAlignment="1">
      <alignment horizontal="right" vertical="center" wrapText="1"/>
      <protection/>
    </xf>
    <xf numFmtId="0" fontId="28" fillId="33" borderId="10" xfId="58" applyFont="1" applyFill="1" applyBorder="1" applyAlignment="1">
      <alignment horizontal="center" vertical="center" wrapText="1"/>
      <protection/>
    </xf>
    <xf numFmtId="0" fontId="29" fillId="33" borderId="52" xfId="58" applyFont="1" applyFill="1" applyBorder="1" applyAlignment="1">
      <alignment horizontal="left" vertical="center" wrapText="1"/>
      <protection/>
    </xf>
    <xf numFmtId="43" fontId="29" fillId="33" borderId="52" xfId="42" applyFont="1" applyFill="1" applyBorder="1" applyAlignment="1">
      <alignment horizontal="right" vertical="center" wrapText="1"/>
    </xf>
    <xf numFmtId="0" fontId="31" fillId="0" borderId="0" xfId="58" applyFont="1" applyAlignment="1">
      <alignment vertical="center" wrapText="1"/>
      <protection/>
    </xf>
    <xf numFmtId="0" fontId="11" fillId="0" borderId="0" xfId="58" applyFont="1" applyAlignment="1">
      <alignment vertical="center" wrapText="1"/>
      <protection/>
    </xf>
    <xf numFmtId="0" fontId="32" fillId="0" borderId="55" xfId="58" applyFont="1" applyBorder="1" applyAlignment="1">
      <alignment vertical="center" wrapText="1"/>
      <protection/>
    </xf>
    <xf numFmtId="0" fontId="32" fillId="0" borderId="56" xfId="58" applyFont="1" applyBorder="1" applyAlignment="1">
      <alignment horizontal="center" vertical="center" wrapText="1"/>
      <protection/>
    </xf>
    <xf numFmtId="3" fontId="5" fillId="0" borderId="16" xfId="58" applyNumberFormat="1" applyFont="1" applyBorder="1" applyAlignment="1">
      <alignment vertical="center" wrapText="1"/>
      <protection/>
    </xf>
    <xf numFmtId="4" fontId="5" fillId="0" borderId="16" xfId="58" applyNumberFormat="1" applyFont="1" applyBorder="1" applyAlignment="1">
      <alignment vertical="center" wrapText="1"/>
      <protection/>
    </xf>
    <xf numFmtId="4" fontId="5" fillId="0" borderId="14" xfId="58" applyNumberFormat="1" applyFont="1" applyBorder="1" applyAlignment="1">
      <alignment vertical="center" wrapText="1"/>
      <protection/>
    </xf>
    <xf numFmtId="181" fontId="5" fillId="0" borderId="0" xfId="58" applyNumberFormat="1" applyFont="1" applyAlignment="1">
      <alignment vertical="center" wrapText="1"/>
      <protection/>
    </xf>
    <xf numFmtId="0" fontId="33" fillId="0" borderId="17" xfId="58" applyFont="1" applyBorder="1" applyAlignment="1">
      <alignment vertical="center" wrapText="1"/>
      <protection/>
    </xf>
    <xf numFmtId="164" fontId="6" fillId="0" borderId="18" xfId="58" applyNumberFormat="1" applyFont="1" applyBorder="1" applyAlignment="1">
      <alignment vertical="center" wrapText="1"/>
      <protection/>
    </xf>
    <xf numFmtId="0" fontId="6" fillId="0" borderId="0" xfId="58" applyFont="1" applyAlignment="1">
      <alignment vertical="center" wrapText="1"/>
      <protection/>
    </xf>
    <xf numFmtId="0" fontId="33" fillId="0" borderId="15" xfId="58" applyFont="1" applyBorder="1" applyAlignment="1">
      <alignment horizontal="justify" vertical="center" wrapText="1"/>
      <protection/>
    </xf>
    <xf numFmtId="4" fontId="6" fillId="0" borderId="16" xfId="58" applyNumberFormat="1" applyFont="1" applyBorder="1" applyAlignment="1">
      <alignment vertical="center" wrapText="1"/>
      <protection/>
    </xf>
    <xf numFmtId="0" fontId="34" fillId="0" borderId="0" xfId="58" applyFont="1" applyAlignment="1">
      <alignment vertical="center"/>
      <protection/>
    </xf>
    <xf numFmtId="43" fontId="19" fillId="0" borderId="0" xfId="42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3" fontId="19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19" fillId="33" borderId="57" xfId="0" applyFont="1" applyFill="1" applyBorder="1" applyAlignment="1">
      <alignment/>
    </xf>
    <xf numFmtId="0" fontId="19" fillId="33" borderId="58" xfId="0" applyFont="1" applyFill="1" applyBorder="1" applyAlignment="1">
      <alignment/>
    </xf>
    <xf numFmtId="0" fontId="0" fillId="33" borderId="58" xfId="0" applyFill="1" applyBorder="1" applyAlignment="1">
      <alignment/>
    </xf>
    <xf numFmtId="14" fontId="19" fillId="33" borderId="58" xfId="42" applyNumberFormat="1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164" fontId="0" fillId="0" borderId="48" xfId="42" applyNumberFormat="1" applyFont="1" applyBorder="1" applyAlignment="1">
      <alignment horizontal="right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horizontal="right"/>
    </xf>
    <xf numFmtId="49" fontId="0" fillId="0" borderId="43" xfId="0" applyNumberFormat="1" applyBorder="1" applyAlignment="1">
      <alignment/>
    </xf>
    <xf numFmtId="0" fontId="19" fillId="0" borderId="45" xfId="0" applyFont="1" applyBorder="1" applyAlignment="1">
      <alignment horizontal="right"/>
    </xf>
    <xf numFmtId="49" fontId="0" fillId="33" borderId="49" xfId="0" applyNumberFormat="1" applyFill="1" applyBorder="1" applyAlignment="1">
      <alignment horizontal="left"/>
    </xf>
    <xf numFmtId="164" fontId="19" fillId="33" borderId="50" xfId="42" applyNumberFormat="1" applyFont="1" applyFill="1" applyBorder="1" applyAlignment="1">
      <alignment/>
    </xf>
    <xf numFmtId="164" fontId="19" fillId="33" borderId="50" xfId="42" applyNumberFormat="1" applyFont="1" applyFill="1" applyBorder="1" applyAlignment="1">
      <alignment horizontal="right"/>
    </xf>
    <xf numFmtId="49" fontId="19" fillId="33" borderId="57" xfId="0" applyNumberFormat="1" applyFont="1" applyFill="1" applyBorder="1" applyAlignment="1">
      <alignment/>
    </xf>
    <xf numFmtId="0" fontId="19" fillId="33" borderId="58" xfId="0" applyFont="1" applyFill="1" applyBorder="1" applyAlignment="1">
      <alignment horizontal="right"/>
    </xf>
    <xf numFmtId="43" fontId="19" fillId="33" borderId="58" xfId="42" applyFont="1" applyFill="1" applyBorder="1" applyAlignment="1">
      <alignment horizontal="right"/>
    </xf>
    <xf numFmtId="0" fontId="19" fillId="33" borderId="59" xfId="0" applyFont="1" applyFill="1" applyBorder="1" applyAlignment="1">
      <alignment horizontal="right"/>
    </xf>
    <xf numFmtId="49" fontId="0" fillId="33" borderId="49" xfId="0" applyNumberFormat="1" applyFill="1" applyBorder="1" applyAlignment="1">
      <alignment/>
    </xf>
    <xf numFmtId="49" fontId="0" fillId="0" borderId="46" xfId="0" applyNumberFormat="1" applyFont="1" applyFill="1" applyBorder="1" applyAlignment="1">
      <alignment/>
    </xf>
    <xf numFmtId="49" fontId="0" fillId="0" borderId="43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9" fontId="0" fillId="0" borderId="60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ill="1" applyBorder="1" applyAlignment="1">
      <alignment/>
    </xf>
    <xf numFmtId="49" fontId="0" fillId="33" borderId="62" xfId="0" applyNumberFormat="1" applyFill="1" applyBorder="1" applyAlignment="1">
      <alignment/>
    </xf>
    <xf numFmtId="0" fontId="19" fillId="33" borderId="63" xfId="0" applyFont="1" applyFill="1" applyBorder="1" applyAlignment="1">
      <alignment/>
    </xf>
    <xf numFmtId="0" fontId="0" fillId="33" borderId="63" xfId="0" applyFill="1" applyBorder="1" applyAlignment="1">
      <alignment/>
    </xf>
    <xf numFmtId="3" fontId="19" fillId="33" borderId="63" xfId="42" applyNumberFormat="1" applyFont="1" applyFill="1" applyBorder="1" applyAlignment="1">
      <alignment horizontal="right"/>
    </xf>
    <xf numFmtId="164" fontId="0" fillId="0" borderId="44" xfId="42" applyNumberFormat="1" applyFont="1" applyBorder="1" applyAlignment="1">
      <alignment horizontal="right"/>
    </xf>
    <xf numFmtId="164" fontId="0" fillId="0" borderId="47" xfId="42" applyNumberFormat="1" applyFont="1" applyBorder="1" applyAlignment="1">
      <alignment horizontal="right"/>
    </xf>
    <xf numFmtId="164" fontId="22" fillId="0" borderId="47" xfId="42" applyNumberFormat="1" applyFont="1" applyFill="1" applyBorder="1" applyAlignment="1">
      <alignment/>
    </xf>
    <xf numFmtId="164" fontId="19" fillId="0" borderId="47" xfId="42" applyNumberFormat="1" applyFont="1" applyBorder="1" applyAlignment="1">
      <alignment/>
    </xf>
    <xf numFmtId="0" fontId="25" fillId="0" borderId="46" xfId="0" applyFont="1" applyFill="1" applyBorder="1" applyAlignment="1">
      <alignment/>
    </xf>
    <xf numFmtId="0" fontId="25" fillId="33" borderId="49" xfId="0" applyFont="1" applyFill="1" applyBorder="1" applyAlignment="1">
      <alignment/>
    </xf>
    <xf numFmtId="0" fontId="25" fillId="33" borderId="50" xfId="0" applyFont="1" applyFill="1" applyBorder="1" applyAlignment="1">
      <alignment/>
    </xf>
    <xf numFmtId="164" fontId="25" fillId="33" borderId="50" xfId="42" applyNumberFormat="1" applyFont="1" applyFill="1" applyBorder="1" applyAlignment="1">
      <alignment/>
    </xf>
    <xf numFmtId="0" fontId="19" fillId="33" borderId="5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164" fontId="22" fillId="0" borderId="44" xfId="42" applyNumberFormat="1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2" fillId="33" borderId="58" xfId="0" applyFont="1" applyFill="1" applyBorder="1" applyAlignment="1">
      <alignment/>
    </xf>
    <xf numFmtId="49" fontId="0" fillId="0" borderId="46" xfId="0" applyNumberFormat="1" applyFont="1" applyBorder="1" applyAlignment="1">
      <alignment horizontal="left"/>
    </xf>
    <xf numFmtId="0" fontId="19" fillId="33" borderId="49" xfId="0" applyFont="1" applyFill="1" applyBorder="1" applyAlignment="1">
      <alignment/>
    </xf>
    <xf numFmtId="49" fontId="0" fillId="0" borderId="43" xfId="0" applyNumberFormat="1" applyBorder="1" applyAlignment="1">
      <alignment horizontal="left"/>
    </xf>
    <xf numFmtId="164" fontId="0" fillId="0" borderId="44" xfId="42" applyNumberFormat="1" applyFont="1" applyBorder="1" applyAlignment="1">
      <alignment/>
    </xf>
    <xf numFmtId="0" fontId="0" fillId="33" borderId="58" xfId="0" applyFill="1" applyBorder="1" applyAlignment="1">
      <alignment horizontal="center"/>
    </xf>
    <xf numFmtId="0" fontId="6" fillId="0" borderId="0" xfId="58" applyFont="1">
      <alignment/>
      <protection/>
    </xf>
    <xf numFmtId="0" fontId="35" fillId="0" borderId="0" xfId="58" applyFont="1">
      <alignment/>
      <protection/>
    </xf>
    <xf numFmtId="0" fontId="35" fillId="0" borderId="0" xfId="58" applyFont="1">
      <alignment/>
      <protection/>
    </xf>
    <xf numFmtId="164" fontId="5" fillId="0" borderId="0" xfId="42" applyNumberFormat="1" applyFont="1" applyAlignment="1">
      <alignment vertical="center"/>
    </xf>
    <xf numFmtId="164" fontId="13" fillId="33" borderId="64" xfId="42" applyNumberFormat="1" applyFont="1" applyFill="1" applyBorder="1" applyAlignment="1">
      <alignment horizontal="center" vertical="center" wrapText="1"/>
    </xf>
    <xf numFmtId="164" fontId="8" fillId="34" borderId="27" xfId="42" applyNumberFormat="1" applyFont="1" applyFill="1" applyBorder="1" applyAlignment="1">
      <alignment horizontal="right" vertical="center" wrapText="1"/>
    </xf>
    <xf numFmtId="164" fontId="6" fillId="35" borderId="22" xfId="42" applyNumberFormat="1" applyFont="1" applyFill="1" applyBorder="1" applyAlignment="1">
      <alignment horizontal="right" vertical="center" wrapText="1"/>
    </xf>
    <xf numFmtId="164" fontId="6" fillId="0" borderId="22" xfId="42" applyNumberFormat="1" applyFont="1" applyBorder="1" applyAlignment="1">
      <alignment horizontal="right" vertical="center" wrapText="1"/>
    </xf>
    <xf numFmtId="164" fontId="5" fillId="0" borderId="22" xfId="42" applyNumberFormat="1" applyFont="1" applyBorder="1" applyAlignment="1">
      <alignment horizontal="right" vertical="center" wrapText="1"/>
    </xf>
    <xf numFmtId="164" fontId="13" fillId="0" borderId="22" xfId="42" applyNumberFormat="1" applyFont="1" applyBorder="1" applyAlignment="1">
      <alignment horizontal="right" vertical="center" wrapText="1"/>
    </xf>
    <xf numFmtId="164" fontId="8" fillId="34" borderId="22" xfId="42" applyNumberFormat="1" applyFont="1" applyFill="1" applyBorder="1" applyAlignment="1">
      <alignment horizontal="right" vertical="center" wrapText="1"/>
    </xf>
    <xf numFmtId="164" fontId="13" fillId="35" borderId="22" xfId="42" applyNumberFormat="1" applyFont="1" applyFill="1" applyBorder="1" applyAlignment="1">
      <alignment horizontal="right" vertical="center" wrapText="1"/>
    </xf>
    <xf numFmtId="164" fontId="6" fillId="0" borderId="32" xfId="42" applyNumberFormat="1" applyFont="1" applyBorder="1" applyAlignment="1">
      <alignment horizontal="right" vertical="center" wrapText="1"/>
    </xf>
    <xf numFmtId="164" fontId="8" fillId="34" borderId="19" xfId="42" applyNumberFormat="1" applyFont="1" applyFill="1" applyBorder="1" applyAlignment="1">
      <alignment horizontal="right" vertical="center" wrapText="1"/>
    </xf>
    <xf numFmtId="164" fontId="6" fillId="0" borderId="0" xfId="42" applyNumberFormat="1" applyFont="1" applyBorder="1" applyAlignment="1">
      <alignment horizontal="right" vertical="center" wrapText="1"/>
    </xf>
    <xf numFmtId="164" fontId="6" fillId="0" borderId="0" xfId="42" applyNumberFormat="1" applyFont="1" applyAlignment="1">
      <alignment/>
    </xf>
    <xf numFmtId="164" fontId="35" fillId="0" borderId="0" xfId="42" applyNumberFormat="1" applyFont="1" applyAlignment="1">
      <alignment/>
    </xf>
    <xf numFmtId="164" fontId="6" fillId="0" borderId="22" xfId="42" applyNumberFormat="1" applyFont="1" applyBorder="1" applyAlignment="1">
      <alignment horizontal="right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64" fontId="0" fillId="0" borderId="61" xfId="42" applyNumberFormat="1" applyFont="1" applyBorder="1" applyAlignment="1">
      <alignment horizontal="right"/>
    </xf>
    <xf numFmtId="164" fontId="0" fillId="0" borderId="65" xfId="42" applyNumberFormat="1" applyFont="1" applyBorder="1" applyAlignment="1">
      <alignment horizontal="right"/>
    </xf>
    <xf numFmtId="0" fontId="0" fillId="0" borderId="6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4" xfId="0" applyFont="1" applyBorder="1" applyAlignment="1">
      <alignment/>
    </xf>
    <xf numFmtId="49" fontId="0" fillId="0" borderId="43" xfId="0" applyNumberFormat="1" applyFont="1" applyBorder="1" applyAlignment="1">
      <alignment/>
    </xf>
    <xf numFmtId="164" fontId="19" fillId="0" borderId="44" xfId="42" applyNumberFormat="1" applyFont="1" applyBorder="1" applyAlignment="1">
      <alignment horizontal="right"/>
    </xf>
    <xf numFmtId="164" fontId="19" fillId="0" borderId="45" xfId="42" applyNumberFormat="1" applyFont="1" applyBorder="1" applyAlignment="1">
      <alignment horizontal="right"/>
    </xf>
    <xf numFmtId="3" fontId="0" fillId="0" borderId="44" xfId="42" applyNumberFormat="1" applyFont="1" applyFill="1" applyBorder="1" applyAlignment="1">
      <alignment horizontal="right"/>
    </xf>
    <xf numFmtId="3" fontId="0" fillId="0" borderId="47" xfId="42" applyNumberFormat="1" applyFont="1" applyFill="1" applyBorder="1" applyAlignment="1">
      <alignment horizontal="right"/>
    </xf>
    <xf numFmtId="3" fontId="0" fillId="0" borderId="61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5" fillId="33" borderId="58" xfId="0" applyFont="1" applyFill="1" applyBorder="1" applyAlignment="1">
      <alignment/>
    </xf>
    <xf numFmtId="0" fontId="24" fillId="33" borderId="58" xfId="0" applyFont="1" applyFill="1" applyBorder="1" applyAlignment="1">
      <alignment/>
    </xf>
    <xf numFmtId="0" fontId="19" fillId="33" borderId="58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49" fontId="0" fillId="0" borderId="46" xfId="0" applyNumberFormat="1" applyFont="1" applyBorder="1" applyAlignment="1">
      <alignment horizontal="right"/>
    </xf>
    <xf numFmtId="49" fontId="0" fillId="0" borderId="43" xfId="0" applyNumberFormat="1" applyFont="1" applyBorder="1" applyAlignment="1">
      <alignment horizontal="right"/>
    </xf>
    <xf numFmtId="49" fontId="0" fillId="0" borderId="43" xfId="0" applyNumberFormat="1" applyBorder="1" applyAlignment="1">
      <alignment horizontal="right"/>
    </xf>
    <xf numFmtId="49" fontId="0" fillId="0" borderId="46" xfId="0" applyNumberFormat="1" applyBorder="1" applyAlignment="1">
      <alignment horizontal="right"/>
    </xf>
    <xf numFmtId="49" fontId="0" fillId="0" borderId="66" xfId="0" applyNumberFormat="1" applyBorder="1" applyAlignment="1">
      <alignment horizontal="left"/>
    </xf>
    <xf numFmtId="0" fontId="0" fillId="0" borderId="67" xfId="0" applyBorder="1" applyAlignment="1">
      <alignment/>
    </xf>
    <xf numFmtId="164" fontId="0" fillId="0" borderId="67" xfId="42" applyNumberFormat="1" applyFont="1" applyBorder="1" applyAlignment="1">
      <alignment/>
    </xf>
    <xf numFmtId="0" fontId="0" fillId="0" borderId="68" xfId="0" applyBorder="1" applyAlignment="1">
      <alignment/>
    </xf>
    <xf numFmtId="4" fontId="5" fillId="0" borderId="0" xfId="58" applyNumberFormat="1" applyFont="1" applyAlignment="1">
      <alignment vertical="center"/>
      <protection/>
    </xf>
    <xf numFmtId="164" fontId="19" fillId="33" borderId="51" xfId="0" applyNumberFormat="1" applyFont="1" applyFill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19" fillId="33" borderId="51" xfId="0" applyNumberFormat="1" applyFont="1" applyFill="1" applyBorder="1" applyAlignment="1">
      <alignment horizontal="right"/>
    </xf>
    <xf numFmtId="164" fontId="6" fillId="0" borderId="0" xfId="58" applyNumberFormat="1" applyFont="1">
      <alignment/>
      <protection/>
    </xf>
    <xf numFmtId="3" fontId="0" fillId="33" borderId="69" xfId="0" applyNumberFormat="1" applyFill="1" applyBorder="1" applyAlignment="1">
      <alignment horizontal="right"/>
    </xf>
    <xf numFmtId="164" fontId="19" fillId="33" borderId="51" xfId="0" applyNumberFormat="1" applyFont="1" applyFill="1" applyBorder="1" applyAlignment="1">
      <alignment/>
    </xf>
    <xf numFmtId="164" fontId="21" fillId="0" borderId="52" xfId="42" applyNumberFormat="1" applyFont="1" applyBorder="1" applyAlignment="1">
      <alignment horizontal="right" vertical="center" wrapText="1"/>
    </xf>
    <xf numFmtId="164" fontId="21" fillId="0" borderId="22" xfId="42" applyNumberFormat="1" applyFont="1" applyBorder="1" applyAlignment="1">
      <alignment horizontal="right" vertical="center" wrapText="1"/>
    </xf>
    <xf numFmtId="164" fontId="21" fillId="0" borderId="32" xfId="42" applyNumberFormat="1" applyFont="1" applyBorder="1" applyAlignment="1">
      <alignment horizontal="right" vertical="center" wrapText="1"/>
    </xf>
    <xf numFmtId="164" fontId="21" fillId="0" borderId="27" xfId="42" applyNumberFormat="1" applyFont="1" applyBorder="1" applyAlignment="1">
      <alignment horizontal="right" vertical="center" wrapText="1"/>
    </xf>
    <xf numFmtId="164" fontId="29" fillId="0" borderId="22" xfId="42" applyNumberFormat="1" applyFont="1" applyBorder="1" applyAlignment="1">
      <alignment horizontal="right" vertical="center" wrapText="1"/>
    </xf>
    <xf numFmtId="164" fontId="30" fillId="0" borderId="19" xfId="42" applyNumberFormat="1" applyFont="1" applyBorder="1" applyAlignment="1">
      <alignment horizontal="right" vertical="center" wrapText="1"/>
    </xf>
    <xf numFmtId="164" fontId="29" fillId="33" borderId="52" xfId="42" applyNumberFormat="1" applyFont="1" applyFill="1" applyBorder="1" applyAlignment="1">
      <alignment horizontal="right" vertical="center" wrapText="1"/>
    </xf>
    <xf numFmtId="164" fontId="51" fillId="0" borderId="0" xfId="58" applyNumberFormat="1">
      <alignment/>
      <protection/>
    </xf>
    <xf numFmtId="164" fontId="0" fillId="0" borderId="45" xfId="42" applyNumberFormat="1" applyFont="1" applyBorder="1" applyAlignment="1">
      <alignment/>
    </xf>
    <xf numFmtId="164" fontId="0" fillId="0" borderId="48" xfId="42" applyNumberFormat="1" applyFont="1" applyBorder="1" applyAlignment="1">
      <alignment/>
    </xf>
    <xf numFmtId="164" fontId="19" fillId="33" borderId="51" xfId="42" applyNumberFormat="1" applyFont="1" applyFill="1" applyBorder="1" applyAlignment="1">
      <alignment/>
    </xf>
    <xf numFmtId="43" fontId="51" fillId="0" borderId="0" xfId="42" applyFont="1" applyAlignment="1">
      <alignment/>
    </xf>
    <xf numFmtId="0" fontId="25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164" fontId="22" fillId="0" borderId="61" xfId="42" applyNumberFormat="1" applyFont="1" applyFill="1" applyBorder="1" applyAlignment="1">
      <alignment/>
    </xf>
    <xf numFmtId="164" fontId="22" fillId="0" borderId="70" xfId="42" applyNumberFormat="1" applyFont="1" applyFill="1" applyBorder="1" applyAlignment="1">
      <alignment/>
    </xf>
    <xf numFmtId="49" fontId="0" fillId="0" borderId="60" xfId="0" applyNumberFormat="1" applyFont="1" applyBorder="1" applyAlignment="1">
      <alignment horizontal="right"/>
    </xf>
    <xf numFmtId="164" fontId="0" fillId="0" borderId="61" xfId="42" applyNumberFormat="1" applyFont="1" applyBorder="1" applyAlignment="1">
      <alignment/>
    </xf>
    <xf numFmtId="164" fontId="0" fillId="0" borderId="65" xfId="42" applyNumberFormat="1" applyFont="1" applyBorder="1" applyAlignment="1">
      <alignment/>
    </xf>
    <xf numFmtId="0" fontId="0" fillId="0" borderId="67" xfId="0" applyFont="1" applyFill="1" applyBorder="1" applyAlignment="1">
      <alignment/>
    </xf>
    <xf numFmtId="164" fontId="0" fillId="0" borderId="39" xfId="42" applyNumberFormat="1" applyFont="1" applyBorder="1" applyAlignment="1">
      <alignment/>
    </xf>
    <xf numFmtId="164" fontId="19" fillId="0" borderId="39" xfId="42" applyNumberFormat="1" applyFont="1" applyBorder="1" applyAlignment="1">
      <alignment/>
    </xf>
    <xf numFmtId="164" fontId="0" fillId="0" borderId="71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9" fillId="33" borderId="64" xfId="42" applyNumberFormat="1" applyFont="1" applyFill="1" applyBorder="1" applyAlignment="1">
      <alignment horizontal="center" vertical="center" wrapText="1"/>
    </xf>
    <xf numFmtId="0" fontId="9" fillId="33" borderId="29" xfId="58" applyFont="1" applyFill="1" applyBorder="1" applyAlignment="1">
      <alignment horizontal="center" vertical="center" wrapText="1"/>
      <protection/>
    </xf>
    <xf numFmtId="164" fontId="9" fillId="0" borderId="0" xfId="58" applyNumberFormat="1" applyFont="1" applyFill="1" applyBorder="1" applyAlignment="1">
      <alignment vertical="center"/>
      <protection/>
    </xf>
    <xf numFmtId="0" fontId="26" fillId="0" borderId="0" xfId="58" applyFont="1" applyBorder="1" applyAlignment="1">
      <alignment horizontal="center" vertical="top" wrapText="1"/>
      <protection/>
    </xf>
    <xf numFmtId="0" fontId="27" fillId="0" borderId="72" xfId="58" applyFont="1" applyBorder="1" applyAlignment="1">
      <alignment horizontal="center" vertical="top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9" fillId="0" borderId="73" xfId="58" applyFont="1" applyBorder="1" applyAlignment="1">
      <alignment horizontal="center" vertical="center" wrapText="1"/>
      <protection/>
    </xf>
    <xf numFmtId="0" fontId="11" fillId="0" borderId="74" xfId="58" applyFont="1" applyBorder="1" applyAlignment="1">
      <alignment horizontal="center" vertical="center" wrapText="1"/>
      <protection/>
    </xf>
    <xf numFmtId="0" fontId="11" fillId="0" borderId="75" xfId="58" applyFont="1" applyBorder="1" applyAlignment="1">
      <alignment horizontal="center" vertical="center" wrapText="1"/>
      <protection/>
    </xf>
    <xf numFmtId="0" fontId="11" fillId="0" borderId="76" xfId="58" applyFont="1" applyBorder="1" applyAlignment="1">
      <alignment horizontal="center" vertical="center" wrapText="1"/>
      <protection/>
    </xf>
    <xf numFmtId="0" fontId="13" fillId="0" borderId="77" xfId="58" applyFont="1" applyBorder="1" applyAlignment="1">
      <alignment horizontal="center" vertical="center"/>
      <protection/>
    </xf>
    <xf numFmtId="0" fontId="51" fillId="0" borderId="78" xfId="58" applyBorder="1" applyAlignment="1">
      <alignment horizontal="center" vertical="center"/>
      <protection/>
    </xf>
    <xf numFmtId="0" fontId="51" fillId="0" borderId="75" xfId="58" applyBorder="1" applyAlignment="1">
      <alignment horizontal="center" vertical="center"/>
      <protection/>
    </xf>
    <xf numFmtId="0" fontId="51" fillId="0" borderId="79" xfId="58" applyBorder="1" applyAlignment="1">
      <alignment horizontal="center" vertical="center"/>
      <protection/>
    </xf>
    <xf numFmtId="164" fontId="19" fillId="0" borderId="39" xfId="42" applyNumberFormat="1" applyFont="1" applyBorder="1" applyAlignment="1">
      <alignment/>
    </xf>
    <xf numFmtId="164" fontId="19" fillId="0" borderId="71" xfId="42" applyNumberFormat="1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164" fontId="19" fillId="33" borderId="39" xfId="42" applyNumberFormat="1" applyFont="1" applyFill="1" applyBorder="1" applyAlignment="1">
      <alignment/>
    </xf>
    <xf numFmtId="0" fontId="19" fillId="33" borderId="80" xfId="0" applyFont="1" applyFill="1" applyBorder="1" applyAlignment="1">
      <alignment wrapText="1"/>
    </xf>
    <xf numFmtId="0" fontId="19" fillId="33" borderId="81" xfId="0" applyFont="1" applyFill="1" applyBorder="1" applyAlignment="1">
      <alignment wrapText="1"/>
    </xf>
    <xf numFmtId="0" fontId="19" fillId="33" borderId="82" xfId="0" applyFont="1" applyFill="1" applyBorder="1" applyAlignment="1">
      <alignment wrapText="1"/>
    </xf>
    <xf numFmtId="0" fontId="19" fillId="33" borderId="83" xfId="0" applyFont="1" applyFill="1" applyBorder="1" applyAlignment="1">
      <alignment wrapText="1"/>
    </xf>
    <xf numFmtId="164" fontId="19" fillId="33" borderId="82" xfId="42" applyNumberFormat="1" applyFont="1" applyFill="1" applyBorder="1" applyAlignment="1">
      <alignment/>
    </xf>
    <xf numFmtId="164" fontId="19" fillId="33" borderId="83" xfId="42" applyNumberFormat="1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6" fillId="0" borderId="22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25" xfId="58" applyFont="1" applyBorder="1" applyAlignment="1">
      <alignment horizontal="left" vertical="center" wrapText="1"/>
      <protection/>
    </xf>
    <xf numFmtId="0" fontId="51" fillId="0" borderId="24" xfId="58" applyBorder="1" applyAlignment="1">
      <alignment horizontal="left" vertical="center" wrapText="1"/>
      <protection/>
    </xf>
    <xf numFmtId="0" fontId="51" fillId="0" borderId="23" xfId="58" applyBorder="1" applyAlignment="1">
      <alignment horizontal="left" vertical="center" wrapText="1"/>
      <protection/>
    </xf>
    <xf numFmtId="0" fontId="5" fillId="0" borderId="22" xfId="58" applyFont="1" applyBorder="1" applyAlignment="1">
      <alignment horizontal="left" vertical="center" wrapText="1"/>
      <protection/>
    </xf>
    <xf numFmtId="0" fontId="8" fillId="34" borderId="19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0" fontId="6" fillId="0" borderId="22" xfId="58" applyFont="1" applyBorder="1" applyAlignment="1">
      <alignment horizontal="left" vertical="center" wrapText="1"/>
      <protection/>
    </xf>
    <xf numFmtId="0" fontId="13" fillId="33" borderId="84" xfId="58" applyFont="1" applyFill="1" applyBorder="1" applyAlignment="1">
      <alignment horizontal="center" vertical="center" wrapText="1"/>
      <protection/>
    </xf>
    <xf numFmtId="0" fontId="51" fillId="0" borderId="84" xfId="58" applyBorder="1" applyAlignment="1">
      <alignment horizontal="center" vertical="center" wrapText="1"/>
      <protection/>
    </xf>
    <xf numFmtId="0" fontId="51" fillId="0" borderId="85" xfId="58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13" fillId="0" borderId="25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3" xfId="58" applyFont="1" applyBorder="1" applyAlignment="1">
      <alignment horizontal="left" vertical="center" wrapText="1"/>
      <protection/>
    </xf>
    <xf numFmtId="0" fontId="13" fillId="0" borderId="24" xfId="58" applyFont="1" applyBorder="1" applyAlignment="1">
      <alignment horizontal="left" vertical="center" wrapText="1"/>
      <protection/>
    </xf>
    <xf numFmtId="0" fontId="13" fillId="0" borderId="23" xfId="58" applyFont="1" applyBorder="1" applyAlignment="1">
      <alignment horizontal="left" vertical="center" wrapText="1"/>
      <protection/>
    </xf>
    <xf numFmtId="0" fontId="8" fillId="34" borderId="22" xfId="58" applyFont="1" applyFill="1" applyBorder="1" applyAlignment="1">
      <alignment horizontal="left" vertical="center" wrapText="1"/>
      <protection/>
    </xf>
    <xf numFmtId="0" fontId="5" fillId="0" borderId="24" xfId="58" applyFont="1" applyBorder="1" applyAlignment="1">
      <alignment horizontal="left" vertical="center" wrapText="1"/>
      <protection/>
    </xf>
    <xf numFmtId="0" fontId="5" fillId="0" borderId="23" xfId="58" applyFont="1" applyBorder="1" applyAlignment="1">
      <alignment horizontal="left" vertical="center" wrapText="1"/>
      <protection/>
    </xf>
    <xf numFmtId="0" fontId="5" fillId="0" borderId="22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8" fillId="34" borderId="27" xfId="58" applyFont="1" applyFill="1" applyBorder="1" applyAlignment="1">
      <alignment horizontal="left" vertical="center" wrapText="1"/>
      <protection/>
    </xf>
    <xf numFmtId="0" fontId="51" fillId="0" borderId="84" xfId="58" applyBorder="1" applyAlignment="1">
      <alignment/>
      <protection/>
    </xf>
    <xf numFmtId="0" fontId="51" fillId="0" borderId="85" xfId="58" applyBorder="1" applyAlignment="1">
      <alignment/>
      <protection/>
    </xf>
    <xf numFmtId="0" fontId="21" fillId="0" borderId="22" xfId="58" applyFont="1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G36"/>
  <sheetViews>
    <sheetView zoomScalePageLayoutView="0" workbookViewId="0" topLeftCell="A1">
      <selection activeCell="C17" sqref="C16:C17"/>
    </sheetView>
  </sheetViews>
  <sheetFormatPr defaultColWidth="9.140625" defaultRowHeight="12.75"/>
  <cols>
    <col min="1" max="1" width="5.28125" style="13" customWidth="1"/>
    <col min="2" max="2" width="53.140625" style="4" customWidth="1"/>
    <col min="3" max="3" width="19.8515625" style="4" customWidth="1"/>
    <col min="4" max="4" width="22.7109375" style="4" customWidth="1"/>
    <col min="5" max="5" width="9.140625" style="4" customWidth="1"/>
    <col min="6" max="6" width="14.28125" style="4" bestFit="1" customWidth="1"/>
    <col min="7" max="7" width="14.00390625" style="4" bestFit="1" customWidth="1"/>
    <col min="8" max="16384" width="9.140625" style="4" customWidth="1"/>
  </cols>
  <sheetData>
    <row r="1" spans="1:4" ht="31.5" customHeight="1">
      <c r="A1" s="313" t="s">
        <v>205</v>
      </c>
      <c r="B1" s="313"/>
      <c r="C1" s="313"/>
      <c r="D1" s="313"/>
    </row>
    <row r="2" spans="1:4" ht="31.5" customHeight="1" thickBot="1">
      <c r="A2" s="152"/>
      <c r="B2" s="314" t="s">
        <v>282</v>
      </c>
      <c r="C2" s="314"/>
      <c r="D2" s="314"/>
    </row>
    <row r="3" spans="1:4" ht="31.5" customHeight="1" thickBot="1">
      <c r="A3" s="153" t="s">
        <v>0</v>
      </c>
      <c r="B3" s="154" t="s">
        <v>1</v>
      </c>
      <c r="C3" s="310" t="s">
        <v>108</v>
      </c>
      <c r="D3" s="311" t="s">
        <v>107</v>
      </c>
    </row>
    <row r="4" spans="1:6" ht="24.75" customHeight="1">
      <c r="A4" s="6">
        <v>1</v>
      </c>
      <c r="B4" s="140" t="s">
        <v>236</v>
      </c>
      <c r="C4" s="286">
        <f>+'SHENIMET '!D64</f>
        <v>13907744.17</v>
      </c>
      <c r="D4" s="141">
        <f>3440598+10936593.98</f>
        <v>14377191.98</v>
      </c>
      <c r="F4" s="297"/>
    </row>
    <row r="5" spans="1:6" ht="34.5" customHeight="1">
      <c r="A5" s="7">
        <v>2</v>
      </c>
      <c r="B5" s="142" t="s">
        <v>2</v>
      </c>
      <c r="C5" s="287"/>
      <c r="D5" s="143"/>
      <c r="F5" s="8"/>
    </row>
    <row r="6" spans="1:6" ht="27.75" customHeight="1">
      <c r="A6" s="7">
        <v>3</v>
      </c>
      <c r="B6" s="142" t="s">
        <v>3</v>
      </c>
      <c r="C6" s="287"/>
      <c r="D6" s="143"/>
      <c r="F6" s="8"/>
    </row>
    <row r="7" spans="1:4" ht="24.75" customHeight="1">
      <c r="A7" s="7">
        <v>4</v>
      </c>
      <c r="B7" s="142" t="s">
        <v>4</v>
      </c>
      <c r="C7" s="287"/>
      <c r="D7" s="143"/>
    </row>
    <row r="8" spans="1:6" ht="24.75" customHeight="1">
      <c r="A8" s="315">
        <v>5</v>
      </c>
      <c r="B8" s="142" t="s">
        <v>237</v>
      </c>
      <c r="C8" s="287">
        <f>+C9+C10</f>
        <v>3174424</v>
      </c>
      <c r="D8" s="144">
        <f>+D9+D10</f>
        <v>-1994771</v>
      </c>
      <c r="F8" s="8"/>
    </row>
    <row r="9" spans="1:7" ht="17.25" customHeight="1">
      <c r="A9" s="315"/>
      <c r="B9" s="145" t="s">
        <v>5</v>
      </c>
      <c r="C9" s="288">
        <v>2940500</v>
      </c>
      <c r="D9" s="146">
        <v>-1810000</v>
      </c>
      <c r="F9" s="8"/>
      <c r="G9" s="8"/>
    </row>
    <row r="10" spans="1:6" ht="17.25" customHeight="1">
      <c r="A10" s="315"/>
      <c r="B10" s="147" t="s">
        <v>6</v>
      </c>
      <c r="C10" s="289">
        <v>233924</v>
      </c>
      <c r="D10" s="148">
        <v>-184771</v>
      </c>
      <c r="F10" s="8"/>
    </row>
    <row r="11" spans="1:7" ht="24.75" customHeight="1">
      <c r="A11" s="7">
        <v>6</v>
      </c>
      <c r="B11" s="142" t="s">
        <v>7</v>
      </c>
      <c r="C11" s="287">
        <v>430013</v>
      </c>
      <c r="D11" s="143">
        <v>-190413</v>
      </c>
      <c r="G11" s="8"/>
    </row>
    <row r="12" spans="1:6" ht="24.75" customHeight="1">
      <c r="A12" s="7">
        <v>7</v>
      </c>
      <c r="B12" s="142" t="s">
        <v>238</v>
      </c>
      <c r="C12" s="287">
        <f>+'SHENIMET '!D93</f>
        <v>8928660.879999999</v>
      </c>
      <c r="D12" s="143">
        <f>-4008-743500-235050-11833-295000-780000-635870-49280-5503971-273412-705745.34-840000-46388.96-31420-483900-135614.43</f>
        <v>-10774992.73</v>
      </c>
      <c r="F12" s="293"/>
    </row>
    <row r="13" spans="1:6" ht="24.75" customHeight="1">
      <c r="A13" s="155">
        <v>8</v>
      </c>
      <c r="B13" s="156" t="s">
        <v>8</v>
      </c>
      <c r="C13" s="290">
        <f>+C8+C11+C12</f>
        <v>12533097.879999999</v>
      </c>
      <c r="D13" s="157">
        <f>D7+D8+D11+D12</f>
        <v>-12960176.73</v>
      </c>
      <c r="F13" s="8"/>
    </row>
    <row r="14" spans="1:6" ht="24.75" customHeight="1">
      <c r="A14" s="155">
        <v>9</v>
      </c>
      <c r="B14" s="156" t="s">
        <v>10</v>
      </c>
      <c r="C14" s="290">
        <f>+C4-C13</f>
        <v>1374646.290000001</v>
      </c>
      <c r="D14" s="157">
        <f>+D4+D8+D12+D11</f>
        <v>1417015.25</v>
      </c>
      <c r="F14" s="8"/>
    </row>
    <row r="15" spans="1:6" ht="24.75" customHeight="1">
      <c r="A15" s="7">
        <v>10</v>
      </c>
      <c r="B15" s="142" t="s">
        <v>11</v>
      </c>
      <c r="C15" s="287"/>
      <c r="D15" s="143">
        <v>0</v>
      </c>
      <c r="F15" s="8"/>
    </row>
    <row r="16" spans="1:6" ht="24.75" customHeight="1">
      <c r="A16" s="7">
        <v>11</v>
      </c>
      <c r="B16" s="142" t="s">
        <v>12</v>
      </c>
      <c r="C16" s="287"/>
      <c r="D16" s="143">
        <v>0</v>
      </c>
      <c r="F16" s="8"/>
    </row>
    <row r="17" spans="1:6" ht="24.75" customHeight="1">
      <c r="A17" s="7">
        <v>12</v>
      </c>
      <c r="B17" s="142" t="s">
        <v>13</v>
      </c>
      <c r="C17" s="287"/>
      <c r="D17" s="143"/>
      <c r="F17" s="8"/>
    </row>
    <row r="18" spans="1:4" ht="24.75" customHeight="1">
      <c r="A18" s="7">
        <v>12.1</v>
      </c>
      <c r="B18" s="142" t="s">
        <v>14</v>
      </c>
      <c r="C18" s="287"/>
      <c r="D18" s="143"/>
    </row>
    <row r="19" spans="1:4" ht="24.75" customHeight="1">
      <c r="A19" s="7">
        <v>12.2</v>
      </c>
      <c r="B19" s="142" t="s">
        <v>239</v>
      </c>
      <c r="C19" s="287">
        <f>1967-35.75</f>
        <v>1931.25</v>
      </c>
      <c r="D19" s="143">
        <f>278.13-439.18</f>
        <v>-161.05</v>
      </c>
    </row>
    <row r="20" spans="1:6" ht="24.75" customHeight="1">
      <c r="A20" s="7">
        <v>12.3</v>
      </c>
      <c r="B20" s="142" t="s">
        <v>240</v>
      </c>
      <c r="C20" s="287">
        <f>157827.75-123303.5</f>
        <v>34524.25</v>
      </c>
      <c r="D20" s="143">
        <f>188175.95-48566.01</f>
        <v>139609.94</v>
      </c>
      <c r="F20" s="8"/>
    </row>
    <row r="21" spans="1:6" ht="24.75" customHeight="1">
      <c r="A21" s="7">
        <v>12.4</v>
      </c>
      <c r="B21" s="142" t="s">
        <v>15</v>
      </c>
      <c r="C21" s="287"/>
      <c r="D21" s="143">
        <v>0</v>
      </c>
      <c r="F21" s="8"/>
    </row>
    <row r="22" spans="1:6" ht="28.5" customHeight="1">
      <c r="A22" s="155">
        <v>13</v>
      </c>
      <c r="B22" s="156" t="s">
        <v>16</v>
      </c>
      <c r="C22" s="290">
        <f>+C19+C20</f>
        <v>36455.5</v>
      </c>
      <c r="D22" s="157">
        <f>D19+D20</f>
        <v>139448.89</v>
      </c>
      <c r="F22" s="8"/>
    </row>
    <row r="23" spans="1:4" ht="24.75" customHeight="1">
      <c r="A23" s="155">
        <v>14</v>
      </c>
      <c r="B23" s="156" t="s">
        <v>17</v>
      </c>
      <c r="C23" s="290">
        <f>+C14+C22</f>
        <v>1411101.790000001</v>
      </c>
      <c r="D23" s="158">
        <f>+D14+D22</f>
        <v>1556464.1400000001</v>
      </c>
    </row>
    <row r="24" spans="1:6" ht="24.75" customHeight="1" thickBot="1">
      <c r="A24" s="159">
        <v>15</v>
      </c>
      <c r="B24" s="160" t="s">
        <v>18</v>
      </c>
      <c r="C24" s="291">
        <v>163622</v>
      </c>
      <c r="D24" s="161">
        <f>+(D23+135614.43)*0.1</f>
        <v>169207.85700000002</v>
      </c>
      <c r="F24" s="8"/>
    </row>
    <row r="25" spans="1:6" ht="24.75" customHeight="1">
      <c r="A25" s="162">
        <v>16</v>
      </c>
      <c r="B25" s="163" t="s">
        <v>19</v>
      </c>
      <c r="C25" s="292">
        <f>+C23-C24</f>
        <v>1247479.790000001</v>
      </c>
      <c r="D25" s="164">
        <f>D23-D24</f>
        <v>1387256.283</v>
      </c>
      <c r="F25" s="293"/>
    </row>
    <row r="26" spans="1:4" ht="24.75" customHeight="1" thickBot="1">
      <c r="A26" s="9">
        <v>17</v>
      </c>
      <c r="B26" s="149" t="s">
        <v>20</v>
      </c>
      <c r="C26" s="149"/>
      <c r="D26" s="150">
        <v>0</v>
      </c>
    </row>
    <row r="28" s="235" customFormat="1" ht="15">
      <c r="A28" s="13"/>
    </row>
    <row r="29" s="237" customFormat="1" ht="15.75">
      <c r="A29" s="236"/>
    </row>
    <row r="30" spans="1:4" ht="15">
      <c r="A30" s="1"/>
      <c r="B30" s="1"/>
      <c r="C30" s="1"/>
      <c r="D30" s="11"/>
    </row>
    <row r="31" spans="1:4" ht="15">
      <c r="A31" s="1"/>
      <c r="B31" s="1"/>
      <c r="C31" s="1"/>
      <c r="D31" s="11"/>
    </row>
    <row r="32" spans="1:4" ht="15">
      <c r="A32" s="316"/>
      <c r="B32" s="317"/>
      <c r="C32" s="317"/>
      <c r="D32" s="317"/>
    </row>
    <row r="33" spans="1:4" ht="15">
      <c r="A33" s="1"/>
      <c r="B33" s="1"/>
      <c r="C33" s="1"/>
      <c r="D33" s="11"/>
    </row>
    <row r="34" spans="1:4" ht="15">
      <c r="A34" s="2"/>
      <c r="B34" s="3"/>
      <c r="C34" s="3"/>
      <c r="D34" s="11"/>
    </row>
    <row r="35" spans="1:3" ht="15">
      <c r="A35" s="1"/>
      <c r="B35" s="5"/>
      <c r="C35" s="5"/>
    </row>
    <row r="36" spans="1:3" ht="15">
      <c r="A36" s="12"/>
      <c r="B36" s="5"/>
      <c r="C36" s="5"/>
    </row>
  </sheetData>
  <sheetProtection/>
  <mergeCells count="4">
    <mergeCell ref="A1:D1"/>
    <mergeCell ref="B2:D2"/>
    <mergeCell ref="A8:A10"/>
    <mergeCell ref="A32:D32"/>
  </mergeCells>
  <printOptions horizontalCentered="1" verticalCentered="1"/>
  <pageMargins left="0.2" right="0.2" top="0.25" bottom="0.2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B1:D45"/>
  <sheetViews>
    <sheetView zoomScalePageLayoutView="0" workbookViewId="0" topLeftCell="A19">
      <selection activeCell="D41" sqref="D41"/>
    </sheetView>
  </sheetViews>
  <sheetFormatPr defaultColWidth="9.140625" defaultRowHeight="12.75"/>
  <cols>
    <col min="1" max="1" width="5.7109375" style="14" customWidth="1"/>
    <col min="2" max="2" width="48.140625" style="14" customWidth="1"/>
    <col min="3" max="3" width="20.8515625" style="14" customWidth="1"/>
    <col min="4" max="4" width="20.140625" style="14" bestFit="1" customWidth="1"/>
    <col min="5" max="16384" width="9.140625" style="14" customWidth="1"/>
  </cols>
  <sheetData>
    <row r="1" spans="2:3" s="166" customFormat="1" ht="28.5" customHeight="1">
      <c r="B1" s="165" t="s">
        <v>283</v>
      </c>
      <c r="C1" s="165"/>
    </row>
    <row r="2" s="166" customFormat="1" ht="15.75" thickBot="1"/>
    <row r="3" spans="2:3" s="166" customFormat="1" ht="32.25" thickTop="1">
      <c r="B3" s="167" t="s">
        <v>35</v>
      </c>
      <c r="C3" s="168" t="s">
        <v>36</v>
      </c>
    </row>
    <row r="4" spans="2:3" s="166" customFormat="1" ht="15">
      <c r="B4" s="318" t="s">
        <v>37</v>
      </c>
      <c r="C4" s="319"/>
    </row>
    <row r="5" spans="2:3" s="166" customFormat="1" ht="15">
      <c r="B5" s="320"/>
      <c r="C5" s="321"/>
    </row>
    <row r="6" spans="2:3" ht="15">
      <c r="B6" s="15" t="s">
        <v>38</v>
      </c>
      <c r="C6" s="16">
        <f>+'10.PASH STANDARTET'!C25</f>
        <v>1247479.790000001</v>
      </c>
    </row>
    <row r="7" spans="2:3" ht="15">
      <c r="B7" s="17" t="s">
        <v>39</v>
      </c>
      <c r="C7" s="18"/>
    </row>
    <row r="8" spans="2:3" ht="15">
      <c r="B8" s="17" t="s">
        <v>40</v>
      </c>
      <c r="C8" s="19">
        <v>0</v>
      </c>
    </row>
    <row r="9" spans="2:3" ht="30">
      <c r="B9" s="17" t="s">
        <v>41</v>
      </c>
      <c r="C9" s="169">
        <f>+'10.PASH STANDARTET'!D20</f>
        <v>139609.94</v>
      </c>
    </row>
    <row r="10" spans="2:3" ht="30">
      <c r="B10" s="17" t="s">
        <v>42</v>
      </c>
      <c r="C10" s="18"/>
    </row>
    <row r="11" spans="2:3" ht="30">
      <c r="B11" s="20" t="s">
        <v>43</v>
      </c>
      <c r="C11" s="18"/>
    </row>
    <row r="12" spans="2:3" ht="30">
      <c r="B12" s="20" t="s">
        <v>44</v>
      </c>
      <c r="C12" s="19"/>
    </row>
    <row r="13" spans="2:3" ht="45">
      <c r="B13" s="17" t="s">
        <v>45</v>
      </c>
      <c r="C13" s="19">
        <f>+'12.BILANCI STANDARTE'!L15-'12.BILANCI STANDARTE'!K15</f>
        <v>-1849741.0699999998</v>
      </c>
    </row>
    <row r="14" spans="2:3" ht="15">
      <c r="B14" s="17" t="s">
        <v>46</v>
      </c>
      <c r="C14" s="19">
        <v>0</v>
      </c>
    </row>
    <row r="15" spans="2:3" ht="30">
      <c r="B15" s="17" t="s">
        <v>47</v>
      </c>
      <c r="C15" s="19">
        <f>+'12.BILANCI STANDARTE'!K71-640518</f>
        <v>5195272</v>
      </c>
    </row>
    <row r="16" spans="2:3" ht="15">
      <c r="B16" s="20" t="s">
        <v>48</v>
      </c>
      <c r="C16" s="19">
        <f>-'12.BILANCI STANDARTE'!K25</f>
        <v>0</v>
      </c>
    </row>
    <row r="17" spans="2:3" ht="15">
      <c r="B17" s="17" t="s">
        <v>49</v>
      </c>
      <c r="C17" s="21"/>
    </row>
    <row r="18" spans="2:3" ht="15">
      <c r="B18" s="17" t="s">
        <v>50</v>
      </c>
      <c r="C18" s="18">
        <v>0</v>
      </c>
    </row>
    <row r="19" spans="2:3" ht="15">
      <c r="B19" s="20" t="s">
        <v>51</v>
      </c>
      <c r="C19" s="19"/>
    </row>
    <row r="20" spans="2:3" ht="15.75" thickBot="1">
      <c r="B20" s="173" t="s">
        <v>52</v>
      </c>
      <c r="C20" s="174">
        <f>+C6+C9+C13+C15</f>
        <v>4732620.660000001</v>
      </c>
    </row>
    <row r="21" spans="2:3" ht="15.75" thickTop="1">
      <c r="B21" s="322" t="s">
        <v>53</v>
      </c>
      <c r="C21" s="323"/>
    </row>
    <row r="22" spans="2:3" ht="15">
      <c r="B22" s="324"/>
      <c r="C22" s="325"/>
    </row>
    <row r="23" spans="2:3" ht="30">
      <c r="B23" s="15" t="s">
        <v>54</v>
      </c>
      <c r="C23" s="171">
        <f>+'12.BILANCI STANDARTE'!K29</f>
        <v>0</v>
      </c>
    </row>
    <row r="24" spans="2:3" ht="15">
      <c r="B24" s="17" t="s">
        <v>55</v>
      </c>
      <c r="C24" s="19">
        <f>-'12.BILANCI STANDARTE'!K39+'12.BILANCI STANDARTE'!L39</f>
        <v>-2782414.7300000004</v>
      </c>
    </row>
    <row r="25" spans="2:3" ht="15">
      <c r="B25" s="17" t="s">
        <v>56</v>
      </c>
      <c r="C25" s="19"/>
    </row>
    <row r="26" spans="2:3" ht="15">
      <c r="B26" s="17" t="s">
        <v>57</v>
      </c>
      <c r="C26" s="18"/>
    </row>
    <row r="27" spans="2:3" ht="15">
      <c r="B27" s="17" t="s">
        <v>58</v>
      </c>
      <c r="C27" s="18"/>
    </row>
    <row r="28" spans="2:3" s="175" customFormat="1" ht="30.75" thickBot="1">
      <c r="B28" s="173" t="s">
        <v>59</v>
      </c>
      <c r="C28" s="174">
        <f>+C23+C24</f>
        <v>-2782414.7300000004</v>
      </c>
    </row>
    <row r="29" spans="2:3" ht="15.75" thickTop="1">
      <c r="B29" s="322" t="s">
        <v>60</v>
      </c>
      <c r="C29" s="323"/>
    </row>
    <row r="30" spans="2:3" ht="15">
      <c r="B30" s="324"/>
      <c r="C30" s="325"/>
    </row>
    <row r="31" spans="2:3" ht="15">
      <c r="B31" s="23" t="s">
        <v>61</v>
      </c>
      <c r="C31" s="22"/>
    </row>
    <row r="32" spans="2:3" ht="15">
      <c r="B32" s="24" t="s">
        <v>62</v>
      </c>
      <c r="C32" s="170">
        <f>-'12.BILANCI STANDARTE'!L32</f>
        <v>-731475</v>
      </c>
    </row>
    <row r="33" spans="2:3" ht="15">
      <c r="B33" s="24" t="s">
        <v>204</v>
      </c>
      <c r="C33" s="170">
        <f>-'12.BILANCI STANDARTE'!K32</f>
        <v>0</v>
      </c>
    </row>
    <row r="34" spans="2:3" ht="15">
      <c r="B34" s="24" t="s">
        <v>63</v>
      </c>
      <c r="C34" s="18"/>
    </row>
    <row r="35" spans="2:3" s="175" customFormat="1" ht="15">
      <c r="B35" s="176" t="s">
        <v>64</v>
      </c>
      <c r="C35" s="177">
        <f>+C32+C33</f>
        <v>-731475</v>
      </c>
    </row>
    <row r="36" spans="2:3" ht="15">
      <c r="B36" s="25"/>
      <c r="C36" s="18"/>
    </row>
    <row r="37" spans="2:3" ht="15">
      <c r="B37" s="26" t="s">
        <v>65</v>
      </c>
      <c r="C37" s="27">
        <f>+C20+C28+C35</f>
        <v>1218730.9300000006</v>
      </c>
    </row>
    <row r="38" spans="2:3" ht="15">
      <c r="B38" s="26" t="s">
        <v>66</v>
      </c>
      <c r="C38" s="19">
        <f>+'12.BILANCI STANDARTE'!L5</f>
        <v>3343597.84</v>
      </c>
    </row>
    <row r="39" spans="2:4" ht="15.75" thickBot="1">
      <c r="B39" s="28" t="s">
        <v>67</v>
      </c>
      <c r="C39" s="29">
        <f>C37+C38</f>
        <v>4562328.7700000005</v>
      </c>
      <c r="D39" s="172"/>
    </row>
    <row r="40" ht="4.5" customHeight="1" thickTop="1"/>
    <row r="41" spans="2:4" ht="15">
      <c r="B41" s="30"/>
      <c r="C41" s="1"/>
      <c r="D41" s="11"/>
    </row>
    <row r="42" s="235" customFormat="1" ht="15">
      <c r="C42" s="283"/>
    </row>
    <row r="43" s="237" customFormat="1" ht="15.75"/>
    <row r="44" spans="2:4" ht="15">
      <c r="B44" s="30"/>
      <c r="C44" s="312"/>
      <c r="D44" s="11"/>
    </row>
    <row r="45" spans="2:4" ht="15">
      <c r="B45" s="31"/>
      <c r="C45" s="3"/>
      <c r="D45" s="11"/>
    </row>
  </sheetData>
  <sheetProtection/>
  <mergeCells count="3">
    <mergeCell ref="B4:C5"/>
    <mergeCell ref="B21:C22"/>
    <mergeCell ref="B29:C30"/>
  </mergeCells>
  <printOptions horizontalCentered="1" verticalCentered="1"/>
  <pageMargins left="0.2" right="0.25" top="0.25" bottom="0.2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7">
      <selection activeCell="F33" sqref="F33"/>
    </sheetView>
  </sheetViews>
  <sheetFormatPr defaultColWidth="9.140625" defaultRowHeight="12.75"/>
  <cols>
    <col min="1" max="1" width="4.421875" style="0" customWidth="1"/>
    <col min="2" max="2" width="34.140625" style="0" customWidth="1"/>
    <col min="3" max="3" width="15.7109375" style="0" customWidth="1"/>
    <col min="4" max="4" width="13.28125" style="0" customWidth="1"/>
    <col min="5" max="5" width="14.421875" style="0" customWidth="1"/>
    <col min="6" max="6" width="17.421875" style="0" customWidth="1"/>
    <col min="7" max="7" width="14.421875" style="0" customWidth="1"/>
    <col min="8" max="8" width="15.00390625" style="0" customWidth="1"/>
  </cols>
  <sheetData>
    <row r="3" spans="3:5" ht="20.25">
      <c r="C3" s="79" t="s">
        <v>278</v>
      </c>
      <c r="D3" s="80"/>
      <c r="E3" s="80"/>
    </row>
    <row r="4" ht="15.75">
      <c r="E4" s="81" t="s">
        <v>142</v>
      </c>
    </row>
    <row r="5" ht="15">
      <c r="A5" s="82"/>
    </row>
    <row r="6" ht="13.5" thickBot="1"/>
    <row r="7" spans="1:8" ht="25.5">
      <c r="A7" s="83"/>
      <c r="B7" s="84"/>
      <c r="C7" s="85" t="s">
        <v>143</v>
      </c>
      <c r="D7" s="85" t="s">
        <v>76</v>
      </c>
      <c r="E7" s="85" t="s">
        <v>144</v>
      </c>
      <c r="F7" s="85" t="s">
        <v>145</v>
      </c>
      <c r="G7" s="85" t="s">
        <v>146</v>
      </c>
      <c r="H7" s="86" t="s">
        <v>147</v>
      </c>
    </row>
    <row r="8" spans="1:8" ht="12.75">
      <c r="A8" s="328" t="s">
        <v>26</v>
      </c>
      <c r="B8" s="329" t="s">
        <v>279</v>
      </c>
      <c r="C8" s="326">
        <f>+'12.BILANCI STANDARTE'!L86</f>
        <v>100000</v>
      </c>
      <c r="D8" s="326"/>
      <c r="E8" s="326"/>
      <c r="F8" s="326">
        <v>0</v>
      </c>
      <c r="G8" s="326">
        <f>+'12.BILANCI STANDARTE'!L92</f>
        <v>2544619</v>
      </c>
      <c r="H8" s="327">
        <f>+C8+G8</f>
        <v>2644619</v>
      </c>
    </row>
    <row r="9" spans="1:8" ht="12.75">
      <c r="A9" s="328"/>
      <c r="B9" s="329"/>
      <c r="C9" s="326"/>
      <c r="D9" s="326"/>
      <c r="E9" s="326"/>
      <c r="F9" s="326"/>
      <c r="G9" s="326"/>
      <c r="H9" s="327"/>
    </row>
    <row r="10" spans="1:8" ht="21" customHeight="1">
      <c r="A10" s="87">
        <v>1</v>
      </c>
      <c r="B10" s="88" t="s">
        <v>148</v>
      </c>
      <c r="C10" s="306"/>
      <c r="D10" s="306"/>
      <c r="E10" s="306"/>
      <c r="F10" s="306"/>
      <c r="G10" s="307">
        <f>+'12.BILANCI STANDARTE'!L93</f>
        <v>1387256.283</v>
      </c>
      <c r="H10" s="308">
        <f>+G10</f>
        <v>1387256.283</v>
      </c>
    </row>
    <row r="11" spans="1:8" ht="22.5" customHeight="1">
      <c r="A11" s="87">
        <v>2</v>
      </c>
      <c r="B11" s="88" t="s">
        <v>149</v>
      </c>
      <c r="C11" s="306"/>
      <c r="D11" s="306"/>
      <c r="E11" s="306"/>
      <c r="F11" s="306"/>
      <c r="G11" s="306"/>
      <c r="H11" s="308"/>
    </row>
    <row r="12" spans="1:8" ht="22.5" customHeight="1">
      <c r="A12" s="87">
        <v>3</v>
      </c>
      <c r="B12" s="88" t="s">
        <v>150</v>
      </c>
      <c r="C12" s="306"/>
      <c r="D12" s="306"/>
      <c r="E12" s="306"/>
      <c r="F12" s="306"/>
      <c r="G12" s="306"/>
      <c r="H12" s="308"/>
    </row>
    <row r="13" spans="1:8" ht="22.5" customHeight="1">
      <c r="A13" s="89">
        <v>4</v>
      </c>
      <c r="B13" s="90" t="s">
        <v>151</v>
      </c>
      <c r="C13" s="306"/>
      <c r="D13" s="306"/>
      <c r="E13" s="306"/>
      <c r="F13" s="306"/>
      <c r="G13" s="306"/>
      <c r="H13" s="308"/>
    </row>
    <row r="14" spans="1:8" ht="12.75">
      <c r="A14" s="331" t="s">
        <v>27</v>
      </c>
      <c r="B14" s="333" t="s">
        <v>153</v>
      </c>
      <c r="C14" s="335">
        <f>SUM(C8:C13)</f>
        <v>100000</v>
      </c>
      <c r="D14" s="335"/>
      <c r="E14" s="335"/>
      <c r="F14" s="335">
        <f>SUM(F8:F13)</f>
        <v>0</v>
      </c>
      <c r="G14" s="335">
        <f>SUM(G8:G13)</f>
        <v>3931875.283</v>
      </c>
      <c r="H14" s="335">
        <f>+C14+G14</f>
        <v>4031875.283</v>
      </c>
    </row>
    <row r="15" spans="1:8" ht="12.75">
      <c r="A15" s="332"/>
      <c r="B15" s="334"/>
      <c r="C15" s="336"/>
      <c r="D15" s="336"/>
      <c r="E15" s="336"/>
      <c r="F15" s="336"/>
      <c r="G15" s="336"/>
      <c r="H15" s="336"/>
    </row>
    <row r="16" spans="1:8" ht="22.5" customHeight="1">
      <c r="A16" s="87">
        <v>1</v>
      </c>
      <c r="B16" s="88" t="s">
        <v>148</v>
      </c>
      <c r="C16" s="306"/>
      <c r="D16" s="306"/>
      <c r="E16" s="306"/>
      <c r="F16" s="306"/>
      <c r="G16" s="307">
        <f>+'12.BILANCI STANDARTE'!K93</f>
        <v>1247479.790000001</v>
      </c>
      <c r="H16" s="308">
        <f>+G16</f>
        <v>1247479.790000001</v>
      </c>
    </row>
    <row r="17" spans="1:8" ht="22.5" customHeight="1">
      <c r="A17" s="87">
        <v>2</v>
      </c>
      <c r="B17" s="88" t="s">
        <v>281</v>
      </c>
      <c r="C17" s="306"/>
      <c r="D17" s="306"/>
      <c r="E17" s="306"/>
      <c r="F17" s="306"/>
      <c r="G17" s="309">
        <f>-G8-G10</f>
        <v>-3931875.283</v>
      </c>
      <c r="H17" s="308">
        <f>+G17</f>
        <v>-3931875.283</v>
      </c>
    </row>
    <row r="18" spans="1:8" ht="22.5" customHeight="1">
      <c r="A18" s="87">
        <v>3</v>
      </c>
      <c r="B18" s="88" t="s">
        <v>150</v>
      </c>
      <c r="C18" s="306">
        <f>+G8+G10-F18</f>
        <v>3817894.283</v>
      </c>
      <c r="D18" s="306"/>
      <c r="E18" s="306"/>
      <c r="F18" s="306">
        <f>+'12.BILANCI STANDARTE'!K90</f>
        <v>113981</v>
      </c>
      <c r="G18" s="306"/>
      <c r="H18" s="308">
        <f>+C18+F18</f>
        <v>3931875.283</v>
      </c>
    </row>
    <row r="19" spans="1:8" ht="22.5" customHeight="1">
      <c r="A19" s="87">
        <v>4</v>
      </c>
      <c r="B19" s="88" t="s">
        <v>152</v>
      </c>
      <c r="C19" s="306"/>
      <c r="D19" s="306"/>
      <c r="E19" s="306"/>
      <c r="F19" s="306"/>
      <c r="G19" s="306"/>
      <c r="H19" s="308"/>
    </row>
    <row r="20" spans="1:8" ht="12.75">
      <c r="A20" s="337" t="s">
        <v>31</v>
      </c>
      <c r="B20" s="338" t="s">
        <v>280</v>
      </c>
      <c r="C20" s="330">
        <f>+C14+C18</f>
        <v>3917894.283</v>
      </c>
      <c r="D20" s="330"/>
      <c r="E20" s="330"/>
      <c r="F20" s="330">
        <f>+F18</f>
        <v>113981</v>
      </c>
      <c r="G20" s="330">
        <f>+G14+G16+G17</f>
        <v>1247479.790000001</v>
      </c>
      <c r="H20" s="330">
        <f>+C20+F20+G20</f>
        <v>5279355.073000001</v>
      </c>
    </row>
    <row r="21" spans="1:8" ht="12.75">
      <c r="A21" s="337"/>
      <c r="B21" s="338"/>
      <c r="C21" s="330"/>
      <c r="D21" s="330"/>
      <c r="E21" s="330"/>
      <c r="F21" s="330"/>
      <c r="G21" s="330"/>
      <c r="H21" s="330"/>
    </row>
    <row r="22" spans="1:8" ht="13.5" thickBot="1">
      <c r="A22" s="91"/>
      <c r="B22" s="92"/>
      <c r="C22" s="92"/>
      <c r="D22" s="92"/>
      <c r="E22" s="92"/>
      <c r="F22" s="92"/>
      <c r="G22" s="92"/>
      <c r="H22" s="93"/>
    </row>
    <row r="23" ht="12.75">
      <c r="H23" s="135"/>
    </row>
    <row r="24" ht="12.75">
      <c r="H24" s="135"/>
    </row>
    <row r="25" spans="2:8" ht="15">
      <c r="B25" s="235"/>
      <c r="D25" s="95"/>
      <c r="E25" s="95"/>
      <c r="F25" s="96"/>
      <c r="G25" s="235"/>
      <c r="H25" s="97"/>
    </row>
    <row r="26" spans="2:8" ht="15.75">
      <c r="B26" s="237"/>
      <c r="F26" s="98"/>
      <c r="G26" s="237"/>
      <c r="H26" s="97"/>
    </row>
    <row r="27" spans="2:6" ht="15">
      <c r="B27" s="94"/>
      <c r="C27" s="94"/>
      <c r="F27" s="96"/>
    </row>
  </sheetData>
  <sheetProtection/>
  <mergeCells count="24">
    <mergeCell ref="A20:A21"/>
    <mergeCell ref="B20:B21"/>
    <mergeCell ref="C20:C21"/>
    <mergeCell ref="D20:D21"/>
    <mergeCell ref="E20:E21"/>
    <mergeCell ref="F20:F21"/>
    <mergeCell ref="G20:G21"/>
    <mergeCell ref="H20:H21"/>
    <mergeCell ref="A14:A15"/>
    <mergeCell ref="B14:B15"/>
    <mergeCell ref="C14:C15"/>
    <mergeCell ref="D14:D15"/>
    <mergeCell ref="E14:E15"/>
    <mergeCell ref="F14:F15"/>
    <mergeCell ref="G14:G15"/>
    <mergeCell ref="H14:H15"/>
    <mergeCell ref="G8:G9"/>
    <mergeCell ref="H8:H9"/>
    <mergeCell ref="A8:A9"/>
    <mergeCell ref="B8:B9"/>
    <mergeCell ref="C8:C9"/>
    <mergeCell ref="D8:D9"/>
    <mergeCell ref="E8:E9"/>
    <mergeCell ref="F8:F9"/>
  </mergeCells>
  <printOptions/>
  <pageMargins left="0.17" right="0.2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2"/>
  <sheetViews>
    <sheetView zoomScalePageLayoutView="0" workbookViewId="0" topLeftCell="A100">
      <selection activeCell="D116" sqref="D116"/>
    </sheetView>
  </sheetViews>
  <sheetFormatPr defaultColWidth="9.140625" defaultRowHeight="12.75"/>
  <cols>
    <col min="2" max="2" width="38.7109375" style="0" customWidth="1"/>
    <col min="3" max="3" width="16.57421875" style="0" customWidth="1"/>
    <col min="4" max="4" width="22.8515625" style="0" customWidth="1"/>
    <col min="5" max="5" width="15.57421875" style="0" customWidth="1"/>
  </cols>
  <sheetData>
    <row r="2" spans="1:4" ht="18">
      <c r="A2" s="99"/>
      <c r="B2" s="100" t="s">
        <v>216</v>
      </c>
      <c r="C2" s="99"/>
      <c r="D2" s="101"/>
    </row>
    <row r="3" spans="1:4" ht="18">
      <c r="A3" s="99"/>
      <c r="B3" s="100"/>
      <c r="C3" s="99"/>
      <c r="D3" s="101"/>
    </row>
    <row r="4" spans="1:4" ht="12.75">
      <c r="A4" s="99"/>
      <c r="B4" s="99"/>
      <c r="C4" s="99"/>
      <c r="D4" s="101"/>
    </row>
    <row r="5" spans="1:4" ht="15.75">
      <c r="A5" s="99"/>
      <c r="B5" s="102" t="s">
        <v>276</v>
      </c>
      <c r="C5" s="102"/>
      <c r="D5" s="101"/>
    </row>
    <row r="6" spans="1:4" ht="15.75">
      <c r="A6" s="99"/>
      <c r="B6" s="102"/>
      <c r="C6" s="102"/>
      <c r="D6" s="101"/>
    </row>
    <row r="7" spans="1:4" ht="12.75">
      <c r="A7" s="99"/>
      <c r="B7" s="99"/>
      <c r="C7" s="99"/>
      <c r="D7" s="101"/>
    </row>
    <row r="8" spans="1:5" ht="12.75">
      <c r="A8" s="187" t="s">
        <v>154</v>
      </c>
      <c r="B8" s="188" t="s">
        <v>188</v>
      </c>
      <c r="C8" s="189"/>
      <c r="D8" s="190">
        <v>40908</v>
      </c>
      <c r="E8" s="190">
        <v>40543</v>
      </c>
    </row>
    <row r="9" spans="1:5" ht="12.75">
      <c r="A9" s="103">
        <v>5121</v>
      </c>
      <c r="B9" s="104" t="s">
        <v>155</v>
      </c>
      <c r="C9" s="104"/>
      <c r="D9" s="216">
        <v>3663554</v>
      </c>
      <c r="E9" s="191">
        <v>882583.48</v>
      </c>
    </row>
    <row r="10" spans="1:5" ht="12.75">
      <c r="A10" s="106">
        <v>5124</v>
      </c>
      <c r="B10" s="107" t="s">
        <v>156</v>
      </c>
      <c r="C10" s="107"/>
      <c r="D10" s="217">
        <v>879026</v>
      </c>
      <c r="E10" s="192">
        <v>2452546.74</v>
      </c>
    </row>
    <row r="11" spans="1:5" ht="12.75">
      <c r="A11" s="253">
        <v>5124</v>
      </c>
      <c r="B11" s="257" t="s">
        <v>217</v>
      </c>
      <c r="C11" s="254"/>
      <c r="D11" s="255">
        <v>-831</v>
      </c>
      <c r="E11" s="256">
        <v>6833.84</v>
      </c>
    </row>
    <row r="12" spans="1:5" ht="12.75">
      <c r="A12" s="253">
        <v>5311</v>
      </c>
      <c r="B12" s="257" t="s">
        <v>218</v>
      </c>
      <c r="C12" s="254"/>
      <c r="D12" s="255">
        <v>20580</v>
      </c>
      <c r="E12" s="256">
        <v>1633.78</v>
      </c>
    </row>
    <row r="13" spans="1:7" ht="12.75">
      <c r="A13" s="109"/>
      <c r="B13" s="110" t="s">
        <v>157</v>
      </c>
      <c r="C13" s="193"/>
      <c r="D13" s="199">
        <f>SUM(D9:D12)</f>
        <v>4562329</v>
      </c>
      <c r="E13" s="280">
        <f>+E10+E9</f>
        <v>3335130.22</v>
      </c>
      <c r="G13" s="258"/>
    </row>
    <row r="14" spans="1:5" s="129" customFormat="1" ht="12.75">
      <c r="A14" s="120"/>
      <c r="B14" s="136"/>
      <c r="C14" s="120"/>
      <c r="D14" s="179"/>
      <c r="E14" s="183"/>
    </row>
    <row r="15" spans="4:5" ht="12.75">
      <c r="D15" s="180"/>
      <c r="E15" s="184"/>
    </row>
    <row r="16" spans="1:5" ht="12.75">
      <c r="A16" s="187" t="s">
        <v>158</v>
      </c>
      <c r="B16" s="188" t="s">
        <v>219</v>
      </c>
      <c r="C16" s="189"/>
      <c r="D16" s="190">
        <v>40908</v>
      </c>
      <c r="E16" s="190">
        <v>40543</v>
      </c>
    </row>
    <row r="17" spans="1:5" ht="12.75">
      <c r="A17" s="103">
        <v>411</v>
      </c>
      <c r="B17" s="259" t="s">
        <v>220</v>
      </c>
      <c r="C17" s="104"/>
      <c r="D17" s="216">
        <v>1692641</v>
      </c>
      <c r="E17" s="281"/>
    </row>
    <row r="18" spans="1:5" ht="12.75">
      <c r="A18" s="109"/>
      <c r="B18" s="110" t="s">
        <v>157</v>
      </c>
      <c r="C18" s="193"/>
      <c r="D18" s="199">
        <f>+D17</f>
        <v>1692641</v>
      </c>
      <c r="E18" s="282">
        <f>+E17</f>
        <v>0</v>
      </c>
    </row>
    <row r="19" spans="1:5" s="129" customFormat="1" ht="12.75">
      <c r="A19" s="120"/>
      <c r="B19" s="136"/>
      <c r="C19" s="120"/>
      <c r="D19" s="179"/>
      <c r="E19" s="183"/>
    </row>
    <row r="20" spans="1:5" ht="15.75" customHeight="1">
      <c r="A20" s="187" t="s">
        <v>159</v>
      </c>
      <c r="B20" s="188" t="s">
        <v>221</v>
      </c>
      <c r="C20" s="189"/>
      <c r="D20" s="190">
        <v>40908</v>
      </c>
      <c r="E20" s="190">
        <v>40543</v>
      </c>
    </row>
    <row r="21" spans="1:5" ht="12.75">
      <c r="A21" s="103">
        <v>4454</v>
      </c>
      <c r="B21" s="259" t="s">
        <v>271</v>
      </c>
      <c r="C21" s="104"/>
      <c r="D21" s="216">
        <v>521310.46</v>
      </c>
      <c r="E21" s="281"/>
    </row>
    <row r="22" spans="1:5" ht="12.75">
      <c r="A22" s="109"/>
      <c r="B22" s="110" t="s">
        <v>157</v>
      </c>
      <c r="C22" s="193"/>
      <c r="D22" s="199">
        <f>+D21</f>
        <v>521310.46</v>
      </c>
      <c r="E22" s="282">
        <f>+E21</f>
        <v>0</v>
      </c>
    </row>
    <row r="23" spans="4:5" ht="12.75">
      <c r="D23" s="180"/>
      <c r="E23" s="184"/>
    </row>
    <row r="24" spans="1:5" s="95" customFormat="1" ht="12.75">
      <c r="A24" s="112"/>
      <c r="D24" s="181"/>
      <c r="E24" s="185"/>
    </row>
    <row r="25" spans="1:5" ht="12.75">
      <c r="A25" s="200" t="s">
        <v>165</v>
      </c>
      <c r="B25" s="189"/>
      <c r="C25" s="201" t="s">
        <v>161</v>
      </c>
      <c r="D25" s="202" t="s">
        <v>162</v>
      </c>
      <c r="E25" s="203" t="s">
        <v>163</v>
      </c>
    </row>
    <row r="26" spans="1:5" ht="12.75">
      <c r="A26" s="195"/>
      <c r="B26" s="113" t="s">
        <v>223</v>
      </c>
      <c r="C26" s="114"/>
      <c r="D26" s="115"/>
      <c r="E26" s="196"/>
    </row>
    <row r="27" spans="1:5" ht="12.75">
      <c r="A27" s="260" t="s">
        <v>226</v>
      </c>
      <c r="B27" s="259" t="s">
        <v>224</v>
      </c>
      <c r="C27" s="261">
        <v>1351440.31</v>
      </c>
      <c r="D27" s="261">
        <v>-557093</v>
      </c>
      <c r="E27" s="262">
        <f>+C27+D27</f>
        <v>794347.31</v>
      </c>
    </row>
    <row r="28" spans="1:5" ht="12.75">
      <c r="A28" s="260" t="s">
        <v>227</v>
      </c>
      <c r="B28" s="259" t="s">
        <v>228</v>
      </c>
      <c r="C28" s="261">
        <f>3195760.42+320631.08+91459</f>
        <v>3607850.5</v>
      </c>
      <c r="D28" s="261">
        <v>-63333</v>
      </c>
      <c r="E28" s="262">
        <f>+C28+D28</f>
        <v>3544517.5</v>
      </c>
    </row>
    <row r="29" spans="1:6" ht="12.75">
      <c r="A29" s="197"/>
      <c r="B29" s="110" t="s">
        <v>164</v>
      </c>
      <c r="C29" s="198">
        <f>SUM(C27:C28)</f>
        <v>4959290.8100000005</v>
      </c>
      <c r="D29" s="198">
        <f>SUM(D27:D28)</f>
        <v>-620426</v>
      </c>
      <c r="E29" s="198">
        <f>SUM(E27:E28)</f>
        <v>4338864.8100000005</v>
      </c>
      <c r="F29" s="258"/>
    </row>
    <row r="30" spans="1:5" ht="12.75">
      <c r="A30" s="118"/>
      <c r="D30" s="182"/>
      <c r="E30" s="186"/>
    </row>
    <row r="31" spans="1:5" ht="12.75">
      <c r="A31" s="118"/>
      <c r="D31" s="182"/>
      <c r="E31" s="186"/>
    </row>
    <row r="32" spans="1:5" ht="12.75">
      <c r="A32" s="200" t="s">
        <v>171</v>
      </c>
      <c r="B32" s="188" t="s">
        <v>229</v>
      </c>
      <c r="C32" s="189"/>
      <c r="D32" s="190">
        <v>40908</v>
      </c>
      <c r="E32" s="190">
        <v>40543</v>
      </c>
    </row>
    <row r="33" spans="1:5" ht="12.75">
      <c r="A33" s="260" t="s">
        <v>230</v>
      </c>
      <c r="B33" s="259" t="s">
        <v>231</v>
      </c>
      <c r="C33" s="104"/>
      <c r="D33" s="216">
        <v>4569699</v>
      </c>
      <c r="E33" s="191"/>
    </row>
    <row r="34" spans="1:5" ht="12.75">
      <c r="A34" s="204"/>
      <c r="B34" s="110" t="s">
        <v>157</v>
      </c>
      <c r="C34" s="193"/>
      <c r="D34" s="199">
        <f>+D33</f>
        <v>4569699</v>
      </c>
      <c r="E34" s="194"/>
    </row>
    <row r="35" spans="1:5" ht="12.75">
      <c r="A35" s="118"/>
      <c r="D35" s="182"/>
      <c r="E35" s="186"/>
    </row>
    <row r="36" spans="1:5" ht="12.75">
      <c r="A36" s="118"/>
      <c r="B36" s="95"/>
      <c r="D36" s="182"/>
      <c r="E36" s="186"/>
    </row>
    <row r="37" spans="1:5" ht="12.75">
      <c r="A37" s="200" t="s">
        <v>173</v>
      </c>
      <c r="B37" s="188" t="s">
        <v>191</v>
      </c>
      <c r="C37" s="189"/>
      <c r="D37" s="190">
        <v>40908</v>
      </c>
      <c r="E37" s="190">
        <v>40543</v>
      </c>
    </row>
    <row r="38" spans="1:5" ht="12.75">
      <c r="A38" s="195" t="s">
        <v>166</v>
      </c>
      <c r="B38" s="104" t="s">
        <v>167</v>
      </c>
      <c r="C38" s="104"/>
      <c r="D38" s="216">
        <v>512245</v>
      </c>
      <c r="E38" s="191"/>
    </row>
    <row r="39" spans="1:5" ht="12.75">
      <c r="A39" s="204"/>
      <c r="B39" s="110" t="s">
        <v>157</v>
      </c>
      <c r="C39" s="193"/>
      <c r="D39" s="199">
        <f>+D38</f>
        <v>512245</v>
      </c>
      <c r="E39" s="194"/>
    </row>
    <row r="40" spans="1:5" ht="12.75">
      <c r="A40" s="118"/>
      <c r="D40" s="182"/>
      <c r="E40" s="184"/>
    </row>
    <row r="41" spans="1:5" ht="12.75">
      <c r="A41" s="118"/>
      <c r="D41" s="182"/>
      <c r="E41" s="184"/>
    </row>
    <row r="42" spans="1:5" ht="12.75">
      <c r="A42" s="200" t="s">
        <v>174</v>
      </c>
      <c r="B42" s="188" t="s">
        <v>192</v>
      </c>
      <c r="C42" s="189"/>
      <c r="D42" s="190">
        <v>40908</v>
      </c>
      <c r="E42" s="190">
        <v>40543</v>
      </c>
    </row>
    <row r="43" spans="1:5" s="129" customFormat="1" ht="12.75">
      <c r="A43" s="206" t="s">
        <v>168</v>
      </c>
      <c r="B43" s="207" t="s">
        <v>193</v>
      </c>
      <c r="C43" s="208"/>
      <c r="D43" s="263">
        <v>36823</v>
      </c>
      <c r="E43" s="263">
        <v>35818</v>
      </c>
    </row>
    <row r="44" spans="1:5" s="129" customFormat="1" ht="12.75">
      <c r="A44" s="205" t="s">
        <v>272</v>
      </c>
      <c r="B44" s="138" t="s">
        <v>273</v>
      </c>
      <c r="C44" s="139"/>
      <c r="D44" s="264">
        <v>60000</v>
      </c>
      <c r="E44" s="264">
        <v>24500</v>
      </c>
    </row>
    <row r="45" spans="1:5" s="129" customFormat="1" ht="12.75">
      <c r="A45" s="209" t="s">
        <v>169</v>
      </c>
      <c r="B45" s="138" t="s">
        <v>194</v>
      </c>
      <c r="C45" s="211"/>
      <c r="D45" s="265">
        <v>24500</v>
      </c>
      <c r="E45" s="265"/>
    </row>
    <row r="46" spans="1:5" s="129" customFormat="1" ht="12.75">
      <c r="A46" s="209" t="s">
        <v>170</v>
      </c>
      <c r="B46" s="210" t="s">
        <v>195</v>
      </c>
      <c r="C46" s="211"/>
      <c r="D46" s="265">
        <v>26930</v>
      </c>
      <c r="E46" s="265">
        <f>52938+13519</f>
        <v>66457</v>
      </c>
    </row>
    <row r="47" spans="1:6" ht="12.75">
      <c r="A47" s="212"/>
      <c r="B47" s="213" t="s">
        <v>157</v>
      </c>
      <c r="C47" s="214"/>
      <c r="D47" s="215">
        <f>SUM(D43:D46)</f>
        <v>148253</v>
      </c>
      <c r="E47" s="284">
        <f>SUM(E43:E46)</f>
        <v>126775</v>
      </c>
      <c r="F47" s="266"/>
    </row>
    <row r="48" spans="1:5" ht="12.75">
      <c r="A48" s="118"/>
      <c r="D48" s="182"/>
      <c r="E48" s="184"/>
    </row>
    <row r="49" spans="1:5" ht="15.75" customHeight="1">
      <c r="A49" s="187" t="s">
        <v>159</v>
      </c>
      <c r="B49" s="188" t="s">
        <v>221</v>
      </c>
      <c r="C49" s="189"/>
      <c r="D49" s="190">
        <v>40908</v>
      </c>
      <c r="E49" s="190">
        <v>40543</v>
      </c>
    </row>
    <row r="50" spans="1:5" ht="12.75">
      <c r="A50" s="103">
        <v>455</v>
      </c>
      <c r="B50" s="259" t="s">
        <v>222</v>
      </c>
      <c r="C50" s="104"/>
      <c r="D50" s="216">
        <v>605595</v>
      </c>
      <c r="E50" s="281"/>
    </row>
    <row r="51" spans="1:5" ht="12.75">
      <c r="A51" s="109"/>
      <c r="B51" s="110" t="s">
        <v>157</v>
      </c>
      <c r="C51" s="193"/>
      <c r="D51" s="199">
        <f>+D50</f>
        <v>605595</v>
      </c>
      <c r="E51" s="282">
        <f>+E50</f>
        <v>0</v>
      </c>
    </row>
    <row r="52" spans="1:5" ht="12.75">
      <c r="A52" s="118"/>
      <c r="D52" s="182"/>
      <c r="E52" s="184"/>
    </row>
    <row r="53" spans="1:6" ht="15">
      <c r="A53" s="118"/>
      <c r="B53" s="235"/>
      <c r="D53" s="235"/>
      <c r="E53" s="95"/>
      <c r="F53" s="96"/>
    </row>
    <row r="54" spans="1:6" ht="15.75">
      <c r="A54" s="118"/>
      <c r="B54" s="237"/>
      <c r="D54" s="237"/>
      <c r="F54" s="98"/>
    </row>
    <row r="55" spans="1:4" ht="18">
      <c r="A55" s="118"/>
      <c r="B55" s="100"/>
      <c r="D55" s="119"/>
    </row>
    <row r="56" spans="1:4" ht="15">
      <c r="A56" s="121"/>
      <c r="D56" s="119"/>
    </row>
    <row r="57" spans="1:4" ht="15.75">
      <c r="A57" s="122" t="s">
        <v>172</v>
      </c>
      <c r="B57" s="102" t="s">
        <v>277</v>
      </c>
      <c r="C57" s="99"/>
      <c r="D57" s="101"/>
    </row>
    <row r="58" spans="1:4" ht="12.75">
      <c r="A58" s="123"/>
      <c r="B58" s="124"/>
      <c r="C58" s="124"/>
      <c r="D58" s="125"/>
    </row>
    <row r="59" spans="1:4" ht="12.75">
      <c r="A59" s="123"/>
      <c r="B59" s="124"/>
      <c r="C59" s="124"/>
      <c r="D59" s="125"/>
    </row>
    <row r="60" spans="1:5" s="129" customFormat="1" ht="15.75">
      <c r="A60" s="228" t="s">
        <v>154</v>
      </c>
      <c r="B60" s="268" t="s">
        <v>232</v>
      </c>
      <c r="C60" s="229"/>
      <c r="D60" s="190">
        <v>40908</v>
      </c>
      <c r="E60" s="190">
        <v>40543</v>
      </c>
    </row>
    <row r="61" spans="1:5" s="129" customFormat="1" ht="12.75">
      <c r="A61" s="225">
        <v>70401</v>
      </c>
      <c r="B61" s="226" t="s">
        <v>233</v>
      </c>
      <c r="C61" s="226"/>
      <c r="D61" s="227">
        <v>3969160</v>
      </c>
      <c r="E61" s="227">
        <v>3440598</v>
      </c>
    </row>
    <row r="62" spans="1:5" s="129" customFormat="1" ht="12.75">
      <c r="A62" s="220">
        <v>70402</v>
      </c>
      <c r="B62" s="151" t="s">
        <v>234</v>
      </c>
      <c r="C62" s="151"/>
      <c r="D62" s="218">
        <v>9820084.17</v>
      </c>
      <c r="E62" s="218">
        <v>10936593.98</v>
      </c>
    </row>
    <row r="63" spans="1:5" s="129" customFormat="1" ht="12.75">
      <c r="A63" s="298">
        <v>70403</v>
      </c>
      <c r="B63" s="299" t="s">
        <v>264</v>
      </c>
      <c r="C63" s="299"/>
      <c r="D63" s="300">
        <v>118500</v>
      </c>
      <c r="E63" s="301"/>
    </row>
    <row r="64" spans="1:5" s="95" customFormat="1" ht="12.75">
      <c r="A64" s="221"/>
      <c r="B64" s="222" t="s">
        <v>164</v>
      </c>
      <c r="C64" s="222"/>
      <c r="D64" s="223">
        <f>SUM(D61:D63)</f>
        <v>13907744.17</v>
      </c>
      <c r="E64" s="285">
        <f>SUM(E61:E62)</f>
        <v>14377191.98</v>
      </c>
    </row>
    <row r="65" spans="1:4" ht="12.75">
      <c r="A65" s="123"/>
      <c r="B65" s="124"/>
      <c r="C65" s="124"/>
      <c r="D65" s="125"/>
    </row>
    <row r="66" spans="1:5" s="129" customFormat="1" ht="12.75">
      <c r="A66" s="126"/>
      <c r="B66" s="126"/>
      <c r="C66" s="126"/>
      <c r="D66" s="127"/>
      <c r="E66" s="128"/>
    </row>
    <row r="67" spans="1:4" ht="12.75">
      <c r="A67" s="123"/>
      <c r="B67" s="124"/>
      <c r="C67" s="124"/>
      <c r="D67" s="130"/>
    </row>
    <row r="68" spans="1:5" s="129" customFormat="1" ht="12.75">
      <c r="A68" s="228" t="s">
        <v>158</v>
      </c>
      <c r="B68" s="267" t="s">
        <v>235</v>
      </c>
      <c r="C68" s="229"/>
      <c r="D68" s="190">
        <v>40908</v>
      </c>
      <c r="E68" s="190">
        <v>40543</v>
      </c>
    </row>
    <row r="69" spans="1:5" s="129" customFormat="1" ht="12.75">
      <c r="A69" s="225">
        <v>641</v>
      </c>
      <c r="B69" s="226" t="s">
        <v>175</v>
      </c>
      <c r="C69" s="226"/>
      <c r="D69" s="227">
        <v>2940500</v>
      </c>
      <c r="E69" s="227">
        <v>1810000</v>
      </c>
    </row>
    <row r="70" spans="1:5" s="129" customFormat="1" ht="12.75">
      <c r="A70" s="220">
        <v>644</v>
      </c>
      <c r="B70" s="151" t="s">
        <v>176</v>
      </c>
      <c r="C70" s="151"/>
      <c r="D70" s="218">
        <v>233924</v>
      </c>
      <c r="E70" s="218">
        <v>184771</v>
      </c>
    </row>
    <row r="71" spans="1:5" s="95" customFormat="1" ht="12.75">
      <c r="A71" s="221"/>
      <c r="B71" s="222" t="s">
        <v>164</v>
      </c>
      <c r="C71" s="222"/>
      <c r="D71" s="223">
        <f>D69+D70</f>
        <v>3174424</v>
      </c>
      <c r="E71" s="285">
        <f>SUM(E69:E70)</f>
        <v>1994771</v>
      </c>
    </row>
    <row r="72" spans="1:4" s="129" customFormat="1" ht="12.75">
      <c r="A72" s="126"/>
      <c r="B72" s="131"/>
      <c r="C72" s="131"/>
      <c r="D72" s="127"/>
    </row>
    <row r="73" spans="1:4" s="129" customFormat="1" ht="12.75">
      <c r="A73" s="126"/>
      <c r="B73" s="131"/>
      <c r="C73" s="131"/>
      <c r="D73" s="127"/>
    </row>
    <row r="74" spans="1:5" ht="12.75">
      <c r="A74" s="187" t="s">
        <v>159</v>
      </c>
      <c r="B74" s="269" t="s">
        <v>241</v>
      </c>
      <c r="C74" s="229"/>
      <c r="D74" s="190">
        <v>40908</v>
      </c>
      <c r="E74" s="190">
        <v>40543</v>
      </c>
    </row>
    <row r="75" spans="1:5" ht="12.75">
      <c r="A75" s="184">
        <v>604</v>
      </c>
      <c r="B75" s="270" t="s">
        <v>242</v>
      </c>
      <c r="C75" s="104"/>
      <c r="D75" s="233"/>
      <c r="E75" s="294">
        <v>4008</v>
      </c>
    </row>
    <row r="76" spans="1:5" ht="12.75">
      <c r="A76" s="184">
        <v>607</v>
      </c>
      <c r="B76" s="270" t="s">
        <v>243</v>
      </c>
      <c r="C76" s="107"/>
      <c r="D76">
        <v>770980</v>
      </c>
      <c r="E76" s="295">
        <v>743500</v>
      </c>
    </row>
    <row r="77" spans="1:5" ht="12.75">
      <c r="A77" s="271" t="s">
        <v>244</v>
      </c>
      <c r="B77" s="132" t="s">
        <v>225</v>
      </c>
      <c r="C77" s="107"/>
      <c r="D77" s="116"/>
      <c r="E77" s="295">
        <v>235050</v>
      </c>
    </row>
    <row r="78" spans="1:5" ht="12.75">
      <c r="A78" s="271" t="s">
        <v>245</v>
      </c>
      <c r="B78" s="132" t="s">
        <v>246</v>
      </c>
      <c r="C78" s="107"/>
      <c r="D78" s="116">
        <v>119067</v>
      </c>
      <c r="E78" s="295">
        <v>11833</v>
      </c>
    </row>
    <row r="79" spans="1:5" ht="12.75">
      <c r="A79" s="271" t="s">
        <v>247</v>
      </c>
      <c r="B79" s="132" t="s">
        <v>248</v>
      </c>
      <c r="C79" s="107"/>
      <c r="D79" s="116">
        <v>769971.5</v>
      </c>
      <c r="E79" s="295">
        <v>295000</v>
      </c>
    </row>
    <row r="80" spans="1:5" ht="12.75">
      <c r="A80" s="271" t="s">
        <v>249</v>
      </c>
      <c r="B80" s="132" t="s">
        <v>250</v>
      </c>
      <c r="C80" s="107"/>
      <c r="D80" s="116">
        <v>480000</v>
      </c>
      <c r="E80" s="295">
        <v>780000</v>
      </c>
    </row>
    <row r="81" spans="1:5" ht="12.75">
      <c r="A81" s="272" t="s">
        <v>251</v>
      </c>
      <c r="B81" s="259" t="s">
        <v>252</v>
      </c>
      <c r="C81" s="107"/>
      <c r="D81" s="116">
        <v>97150</v>
      </c>
      <c r="E81" s="295">
        <v>635870</v>
      </c>
    </row>
    <row r="82" spans="1:5" ht="12.75">
      <c r="A82" s="272" t="s">
        <v>265</v>
      </c>
      <c r="B82" s="259" t="s">
        <v>266</v>
      </c>
      <c r="C82" s="107"/>
      <c r="D82" s="116">
        <v>3267</v>
      </c>
      <c r="E82" s="295"/>
    </row>
    <row r="83" spans="1:5" ht="12.75">
      <c r="A83" s="272" t="s">
        <v>253</v>
      </c>
      <c r="B83" s="259" t="s">
        <v>225</v>
      </c>
      <c r="C83" s="107"/>
      <c r="D83" s="116">
        <v>4952417</v>
      </c>
      <c r="E83" s="295">
        <v>49280.33</v>
      </c>
    </row>
    <row r="84" spans="1:5" ht="12.75">
      <c r="A84" s="272" t="s">
        <v>254</v>
      </c>
      <c r="B84" s="259" t="s">
        <v>255</v>
      </c>
      <c r="C84" s="107"/>
      <c r="D84" s="116"/>
      <c r="E84" s="295">
        <v>5503971</v>
      </c>
    </row>
    <row r="85" spans="1:5" ht="12.75">
      <c r="A85" s="272" t="s">
        <v>256</v>
      </c>
      <c r="B85" s="259" t="s">
        <v>257</v>
      </c>
      <c r="C85" s="107"/>
      <c r="D85" s="116">
        <v>438000</v>
      </c>
      <c r="E85" s="295">
        <v>273412</v>
      </c>
    </row>
    <row r="86" spans="1:5" ht="12.75">
      <c r="A86" s="273" t="s">
        <v>177</v>
      </c>
      <c r="B86" s="104" t="s">
        <v>178</v>
      </c>
      <c r="C86" s="107"/>
      <c r="D86" s="116">
        <v>421233.7</v>
      </c>
      <c r="E86" s="295">
        <v>705745</v>
      </c>
    </row>
    <row r="87" spans="1:5" ht="12.75">
      <c r="A87" s="272" t="s">
        <v>258</v>
      </c>
      <c r="B87" s="259" t="s">
        <v>259</v>
      </c>
      <c r="C87" s="107"/>
      <c r="D87" s="116">
        <v>250000</v>
      </c>
      <c r="E87" s="295">
        <v>840000</v>
      </c>
    </row>
    <row r="88" spans="1:5" ht="12.75">
      <c r="A88" s="271" t="s">
        <v>179</v>
      </c>
      <c r="B88" s="132" t="s">
        <v>180</v>
      </c>
      <c r="C88" s="107"/>
      <c r="D88" s="116">
        <v>39847.68</v>
      </c>
      <c r="E88" s="295">
        <v>46389</v>
      </c>
    </row>
    <row r="89" spans="1:5" ht="12.75">
      <c r="A89" s="274" t="s">
        <v>196</v>
      </c>
      <c r="B89" s="107" t="s">
        <v>197</v>
      </c>
      <c r="C89" s="107"/>
      <c r="D89" s="116">
        <v>29883</v>
      </c>
      <c r="E89" s="295">
        <v>31420</v>
      </c>
    </row>
    <row r="90" spans="1:5" ht="12.75">
      <c r="A90" s="271" t="s">
        <v>260</v>
      </c>
      <c r="B90" s="132" t="s">
        <v>261</v>
      </c>
      <c r="C90" s="107"/>
      <c r="D90" s="116">
        <v>225119</v>
      </c>
      <c r="E90" s="295">
        <v>483900</v>
      </c>
    </row>
    <row r="91" spans="1:5" ht="12.75">
      <c r="A91" s="271" t="s">
        <v>267</v>
      </c>
      <c r="B91" s="305" t="s">
        <v>269</v>
      </c>
      <c r="C91" s="107"/>
      <c r="D91" s="116">
        <v>325625</v>
      </c>
      <c r="E91" s="295">
        <v>135614</v>
      </c>
    </row>
    <row r="92" spans="1:5" ht="12.75">
      <c r="A92" s="302" t="s">
        <v>268</v>
      </c>
      <c r="B92" s="257" t="s">
        <v>270</v>
      </c>
      <c r="C92" s="254"/>
      <c r="D92" s="303">
        <v>6100</v>
      </c>
      <c r="E92" s="304"/>
    </row>
    <row r="93" spans="1:5" s="95" customFormat="1" ht="12.75">
      <c r="A93" s="231"/>
      <c r="B93" s="110" t="s">
        <v>164</v>
      </c>
      <c r="C93" s="110"/>
      <c r="D93" s="198">
        <f>SUM(D75:D92)</f>
        <v>8928660.879999999</v>
      </c>
      <c r="E93" s="296">
        <f>SUM(E75:E91)</f>
        <v>10774992.33</v>
      </c>
    </row>
    <row r="94" spans="1:5" s="128" customFormat="1" ht="12.75">
      <c r="A94" s="136"/>
      <c r="B94" s="136"/>
      <c r="C94" s="136"/>
      <c r="D94" s="137"/>
      <c r="E94" s="136"/>
    </row>
    <row r="95" ht="12.75">
      <c r="D95" s="119"/>
    </row>
    <row r="96" spans="1:5" ht="12.75">
      <c r="A96" s="187" t="s">
        <v>159</v>
      </c>
      <c r="B96" s="234"/>
      <c r="C96" s="229"/>
      <c r="D96" s="190">
        <v>40908</v>
      </c>
      <c r="E96" s="190">
        <v>40543</v>
      </c>
    </row>
    <row r="97" spans="1:5" ht="12.75">
      <c r="A97" s="232" t="s">
        <v>198</v>
      </c>
      <c r="B97" s="104" t="s">
        <v>201</v>
      </c>
      <c r="C97" s="104"/>
      <c r="D97" s="233">
        <v>1967.09</v>
      </c>
      <c r="E97" s="105">
        <v>278.13</v>
      </c>
    </row>
    <row r="98" spans="1:5" ht="12.75">
      <c r="A98" s="230" t="s">
        <v>199</v>
      </c>
      <c r="B98" s="132" t="s">
        <v>200</v>
      </c>
      <c r="C98" s="107"/>
      <c r="D98" s="116">
        <v>-35.75</v>
      </c>
      <c r="E98" s="108">
        <v>-439.18</v>
      </c>
    </row>
    <row r="99" spans="1:5" s="95" customFormat="1" ht="12.75">
      <c r="A99" s="231"/>
      <c r="B99" s="110" t="s">
        <v>164</v>
      </c>
      <c r="C99" s="110"/>
      <c r="D99" s="198">
        <f>SUM(D97:D98)</f>
        <v>1931.34</v>
      </c>
      <c r="E99" s="224">
        <f>SUM(E97:E98)</f>
        <v>-161.05</v>
      </c>
    </row>
    <row r="100" spans="1:5" s="128" customFormat="1" ht="12.75">
      <c r="A100" s="136"/>
      <c r="B100" s="136"/>
      <c r="C100" s="136"/>
      <c r="D100" s="137"/>
      <c r="E100" s="136"/>
    </row>
    <row r="101" ht="12.75">
      <c r="D101" s="119"/>
    </row>
    <row r="102" spans="1:5" ht="12.75">
      <c r="A102" s="187" t="s">
        <v>160</v>
      </c>
      <c r="B102" s="234"/>
      <c r="C102" s="229"/>
      <c r="D102" s="190">
        <v>40908</v>
      </c>
      <c r="E102" s="190">
        <v>40543</v>
      </c>
    </row>
    <row r="103" spans="1:5" ht="12.75">
      <c r="A103" s="232" t="s">
        <v>202</v>
      </c>
      <c r="B103" s="259" t="s">
        <v>262</v>
      </c>
      <c r="C103" s="104"/>
      <c r="D103" s="233">
        <v>157827.75</v>
      </c>
      <c r="E103" s="105">
        <v>188175.95</v>
      </c>
    </row>
    <row r="104" spans="1:5" ht="12.75">
      <c r="A104" s="275"/>
      <c r="B104" s="104" t="s">
        <v>203</v>
      </c>
      <c r="C104" s="276"/>
      <c r="D104" s="277">
        <v>-123303.5</v>
      </c>
      <c r="E104" s="278">
        <v>-48566</v>
      </c>
    </row>
    <row r="105" spans="1:5" s="95" customFormat="1" ht="12.75">
      <c r="A105" s="231"/>
      <c r="B105" s="110" t="s">
        <v>164</v>
      </c>
      <c r="C105" s="110"/>
      <c r="D105" s="198">
        <f>+D103+D104</f>
        <v>34524.25</v>
      </c>
      <c r="E105" s="224">
        <f>SUM(E103:E104)</f>
        <v>139609.95</v>
      </c>
    </row>
    <row r="106" spans="1:5" s="128" customFormat="1" ht="12.75">
      <c r="A106" s="136"/>
      <c r="B106" s="136"/>
      <c r="C106" s="136"/>
      <c r="D106" s="137"/>
      <c r="E106" s="136"/>
    </row>
    <row r="107" spans="1:5" s="128" customFormat="1" ht="12.75">
      <c r="A107" s="136"/>
      <c r="B107" s="136"/>
      <c r="C107" s="136"/>
      <c r="D107" s="137"/>
      <c r="E107" s="136"/>
    </row>
    <row r="108" spans="1:5" s="128" customFormat="1" ht="12.75">
      <c r="A108" s="136"/>
      <c r="B108" s="136"/>
      <c r="C108" s="136"/>
      <c r="D108" s="137"/>
      <c r="E108" s="136"/>
    </row>
    <row r="109" ht="12.75">
      <c r="D109" s="119"/>
    </row>
    <row r="110" spans="1:5" ht="12.75">
      <c r="A110" s="187"/>
      <c r="B110" s="188" t="s">
        <v>274</v>
      </c>
      <c r="C110" s="189"/>
      <c r="D110" s="190">
        <v>40908</v>
      </c>
      <c r="E110" s="190">
        <v>40543</v>
      </c>
    </row>
    <row r="111" spans="1:5" ht="12.75">
      <c r="A111" s="133">
        <v>1</v>
      </c>
      <c r="B111" s="132" t="s">
        <v>181</v>
      </c>
      <c r="C111" s="107"/>
      <c r="D111" s="219">
        <f>+'10.PASH STANDARTET'!C23</f>
        <v>1411101.790000001</v>
      </c>
      <c r="E111" s="108"/>
    </row>
    <row r="112" spans="1:5" ht="12.75">
      <c r="A112" s="133"/>
      <c r="B112" s="134" t="s">
        <v>182</v>
      </c>
      <c r="C112" s="107"/>
      <c r="D112" s="219">
        <f>+D113+D114</f>
        <v>225119</v>
      </c>
      <c r="E112" s="108"/>
    </row>
    <row r="113" spans="1:5" ht="12.75">
      <c r="A113" s="133">
        <v>658</v>
      </c>
      <c r="B113" s="132" t="s">
        <v>225</v>
      </c>
      <c r="C113" s="107"/>
      <c r="D113" s="117">
        <f>+D90-6100</f>
        <v>219019</v>
      </c>
      <c r="E113" s="108"/>
    </row>
    <row r="114" spans="1:5" ht="12.75">
      <c r="A114" s="133">
        <v>657</v>
      </c>
      <c r="B114" s="132" t="s">
        <v>275</v>
      </c>
      <c r="C114" s="107"/>
      <c r="D114" s="117">
        <f>+D92</f>
        <v>6100</v>
      </c>
      <c r="E114" s="108"/>
    </row>
    <row r="115" spans="1:5" ht="12.75">
      <c r="A115" s="133"/>
      <c r="B115" s="134" t="s">
        <v>183</v>
      </c>
      <c r="C115" s="107"/>
      <c r="D115" s="219">
        <f>+D111+D112</f>
        <v>1636220.790000001</v>
      </c>
      <c r="E115" s="108"/>
    </row>
    <row r="116" spans="1:5" ht="12.75">
      <c r="A116" s="106"/>
      <c r="B116" s="132" t="s">
        <v>184</v>
      </c>
      <c r="C116" s="107"/>
      <c r="D116" s="116">
        <f>+D115*10%</f>
        <v>163622.0790000001</v>
      </c>
      <c r="E116" s="108"/>
    </row>
    <row r="117" spans="1:5" ht="12.75">
      <c r="A117" s="109"/>
      <c r="B117" s="110" t="s">
        <v>185</v>
      </c>
      <c r="C117" s="110"/>
      <c r="D117" s="198">
        <f>D111-D116</f>
        <v>1247479.7110000008</v>
      </c>
      <c r="E117" s="111"/>
    </row>
    <row r="118" ht="12.75">
      <c r="D118" s="119"/>
    </row>
    <row r="119" ht="12.75">
      <c r="D119" s="119"/>
    </row>
    <row r="120" ht="12.75">
      <c r="D120" s="97"/>
    </row>
    <row r="121" spans="2:4" ht="15">
      <c r="B121" s="235"/>
      <c r="D121" s="235"/>
    </row>
    <row r="122" spans="2:4" ht="15.75">
      <c r="B122" s="237"/>
      <c r="D122" s="237"/>
    </row>
  </sheetData>
  <sheetProtection/>
  <printOptions/>
  <pageMargins left="0.17" right="0.17" top="0.17" bottom="0.17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7C80"/>
  </sheetPr>
  <dimension ref="A1:M101"/>
  <sheetViews>
    <sheetView tabSelected="1" zoomScalePageLayoutView="0" workbookViewId="0" topLeftCell="A100">
      <selection activeCell="K54" sqref="K54"/>
    </sheetView>
  </sheetViews>
  <sheetFormatPr defaultColWidth="9.140625" defaultRowHeight="12.75"/>
  <cols>
    <col min="1" max="1" width="3.7109375" style="32" customWidth="1"/>
    <col min="2" max="2" width="2.00390625" style="32" customWidth="1"/>
    <col min="3" max="3" width="3.140625" style="32" customWidth="1"/>
    <col min="4" max="4" width="6.421875" style="32" customWidth="1"/>
    <col min="5" max="8" width="9.140625" style="32" customWidth="1"/>
    <col min="9" max="9" width="14.28125" style="32" customWidth="1"/>
    <col min="10" max="10" width="3.7109375" style="32" customWidth="1"/>
    <col min="11" max="11" width="16.57421875" style="238" customWidth="1"/>
    <col min="12" max="12" width="15.57421875" style="32" customWidth="1"/>
    <col min="13" max="13" width="12.7109375" style="32" bestFit="1" customWidth="1"/>
    <col min="14" max="16384" width="9.140625" style="32" customWidth="1"/>
  </cols>
  <sheetData>
    <row r="1" ht="21">
      <c r="H1" s="178" t="s">
        <v>206</v>
      </c>
    </row>
    <row r="2" spans="1:13" ht="14.25" customHeight="1" thickBot="1">
      <c r="A2" s="361" t="s">
        <v>263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3"/>
    </row>
    <row r="3" spans="1:13" ht="30.75" customHeight="1" thickBot="1">
      <c r="A3" s="57"/>
      <c r="B3" s="78"/>
      <c r="C3" s="77"/>
      <c r="D3" s="348" t="s">
        <v>141</v>
      </c>
      <c r="E3" s="364"/>
      <c r="F3" s="364"/>
      <c r="G3" s="364"/>
      <c r="H3" s="364"/>
      <c r="I3" s="364"/>
      <c r="J3" s="365"/>
      <c r="K3" s="239" t="s">
        <v>108</v>
      </c>
      <c r="L3" s="55" t="s">
        <v>107</v>
      </c>
      <c r="M3" s="33"/>
    </row>
    <row r="4" spans="1:13" ht="13.5" customHeight="1">
      <c r="A4" s="351"/>
      <c r="B4" s="351"/>
      <c r="C4" s="36"/>
      <c r="D4" s="54" t="s">
        <v>26</v>
      </c>
      <c r="E4" s="53" t="s">
        <v>9</v>
      </c>
      <c r="F4" s="363" t="s">
        <v>140</v>
      </c>
      <c r="G4" s="363"/>
      <c r="H4" s="363"/>
      <c r="I4" s="363"/>
      <c r="J4" s="363"/>
      <c r="K4" s="240"/>
      <c r="L4" s="76"/>
      <c r="M4" s="33"/>
    </row>
    <row r="5" spans="1:13" ht="15" customHeight="1">
      <c r="A5" s="340" t="s">
        <v>9</v>
      </c>
      <c r="B5" s="340"/>
      <c r="C5" s="65"/>
      <c r="D5" s="38" t="s">
        <v>21</v>
      </c>
      <c r="E5" s="37" t="s">
        <v>9</v>
      </c>
      <c r="F5" s="339" t="s">
        <v>186</v>
      </c>
      <c r="G5" s="339"/>
      <c r="H5" s="339"/>
      <c r="I5" s="339"/>
      <c r="J5" s="339"/>
      <c r="K5" s="241">
        <f>+'SHENIMET '!D13</f>
        <v>4562329</v>
      </c>
      <c r="L5" s="73">
        <v>3343597.84</v>
      </c>
      <c r="M5" s="33"/>
    </row>
    <row r="6" spans="1:13" ht="15" customHeight="1">
      <c r="A6" s="340" t="s">
        <v>9</v>
      </c>
      <c r="B6" s="340"/>
      <c r="C6" s="65"/>
      <c r="D6" s="38" t="s">
        <v>22</v>
      </c>
      <c r="E6" s="37" t="s">
        <v>9</v>
      </c>
      <c r="F6" s="339" t="s">
        <v>139</v>
      </c>
      <c r="G6" s="339"/>
      <c r="H6" s="339"/>
      <c r="I6" s="339"/>
      <c r="J6" s="339"/>
      <c r="K6" s="242">
        <v>0</v>
      </c>
      <c r="L6" s="66">
        <v>0</v>
      </c>
      <c r="M6" s="33"/>
    </row>
    <row r="7" spans="1:13" ht="15">
      <c r="A7" s="340" t="s">
        <v>9</v>
      </c>
      <c r="B7" s="340"/>
      <c r="C7" s="65"/>
      <c r="D7" s="38" t="s">
        <v>9</v>
      </c>
      <c r="E7" s="37" t="s">
        <v>34</v>
      </c>
      <c r="F7" s="344" t="s">
        <v>105</v>
      </c>
      <c r="G7" s="344"/>
      <c r="H7" s="344"/>
      <c r="I7" s="344"/>
      <c r="J7" s="344"/>
      <c r="K7" s="243">
        <v>0</v>
      </c>
      <c r="L7" s="66">
        <v>0</v>
      </c>
      <c r="M7" s="33"/>
    </row>
    <row r="8" spans="1:13" ht="15" customHeight="1">
      <c r="A8" s="340" t="s">
        <v>9</v>
      </c>
      <c r="B8" s="340"/>
      <c r="C8" s="65"/>
      <c r="D8" s="38" t="s">
        <v>9</v>
      </c>
      <c r="E8" s="37" t="s">
        <v>87</v>
      </c>
      <c r="F8" s="344" t="s">
        <v>138</v>
      </c>
      <c r="G8" s="344"/>
      <c r="H8" s="344"/>
      <c r="I8" s="344"/>
      <c r="J8" s="344"/>
      <c r="K8" s="243">
        <v>0</v>
      </c>
      <c r="L8" s="66">
        <v>0</v>
      </c>
      <c r="M8" s="33"/>
    </row>
    <row r="9" spans="1:13" ht="15" customHeight="1">
      <c r="A9" s="59"/>
      <c r="B9" s="72"/>
      <c r="C9" s="71"/>
      <c r="D9" s="51"/>
      <c r="E9" s="74"/>
      <c r="F9" s="46" t="s">
        <v>100</v>
      </c>
      <c r="G9" s="52"/>
      <c r="H9" s="52"/>
      <c r="I9" s="52"/>
      <c r="J9" s="51"/>
      <c r="K9" s="244">
        <f>K5+K6</f>
        <v>4562329</v>
      </c>
      <c r="L9" s="50">
        <v>3343597.84</v>
      </c>
      <c r="M9" s="33"/>
    </row>
    <row r="10" spans="1:13" ht="15" customHeight="1">
      <c r="A10" s="340" t="s">
        <v>9</v>
      </c>
      <c r="B10" s="340"/>
      <c r="C10" s="65"/>
      <c r="D10" s="38" t="s">
        <v>23</v>
      </c>
      <c r="E10" s="37" t="s">
        <v>9</v>
      </c>
      <c r="F10" s="339" t="s">
        <v>137</v>
      </c>
      <c r="G10" s="339"/>
      <c r="H10" s="339"/>
      <c r="I10" s="339"/>
      <c r="J10" s="339"/>
      <c r="K10" s="241"/>
      <c r="L10" s="66"/>
      <c r="M10" s="33"/>
    </row>
    <row r="11" spans="1:13" ht="15" customHeight="1">
      <c r="A11" s="340" t="s">
        <v>9</v>
      </c>
      <c r="B11" s="340"/>
      <c r="C11" s="65"/>
      <c r="D11" s="38" t="s">
        <v>9</v>
      </c>
      <c r="E11" s="37" t="s">
        <v>34</v>
      </c>
      <c r="F11" s="360" t="s">
        <v>208</v>
      </c>
      <c r="G11" s="344"/>
      <c r="H11" s="344"/>
      <c r="I11" s="344"/>
      <c r="J11" s="344"/>
      <c r="K11" s="243">
        <f>+'SHENIMET '!D18</f>
        <v>1692641</v>
      </c>
      <c r="L11" s="43">
        <v>311350.01</v>
      </c>
      <c r="M11" s="75"/>
    </row>
    <row r="12" spans="1:13" ht="15" customHeight="1">
      <c r="A12" s="340" t="s">
        <v>9</v>
      </c>
      <c r="B12" s="340"/>
      <c r="C12" s="65"/>
      <c r="D12" s="38" t="s">
        <v>9</v>
      </c>
      <c r="E12" s="37" t="s">
        <v>87</v>
      </c>
      <c r="F12" s="360" t="s">
        <v>207</v>
      </c>
      <c r="G12" s="344"/>
      <c r="H12" s="344"/>
      <c r="I12" s="344"/>
      <c r="J12" s="344"/>
      <c r="K12" s="243"/>
      <c r="L12" s="43"/>
      <c r="M12" s="33"/>
    </row>
    <row r="13" spans="1:13" ht="15" customHeight="1">
      <c r="A13" s="340" t="s">
        <v>9</v>
      </c>
      <c r="B13" s="340"/>
      <c r="C13" s="65"/>
      <c r="D13" s="38" t="s">
        <v>9</v>
      </c>
      <c r="E13" s="37" t="s">
        <v>98</v>
      </c>
      <c r="F13" s="360" t="s">
        <v>209</v>
      </c>
      <c r="G13" s="344"/>
      <c r="H13" s="344"/>
      <c r="I13" s="344"/>
      <c r="J13" s="344"/>
      <c r="K13" s="243">
        <f>+'SHENIMET '!D22</f>
        <v>521310.46</v>
      </c>
      <c r="L13" s="67">
        <v>52860.38</v>
      </c>
      <c r="M13" s="33"/>
    </row>
    <row r="14" spans="1:13" ht="15" customHeight="1">
      <c r="A14" s="340" t="s">
        <v>9</v>
      </c>
      <c r="B14" s="340"/>
      <c r="C14" s="65"/>
      <c r="D14" s="38" t="s">
        <v>9</v>
      </c>
      <c r="E14" s="37" t="s">
        <v>97</v>
      </c>
      <c r="F14" s="344" t="s">
        <v>136</v>
      </c>
      <c r="G14" s="344"/>
      <c r="H14" s="344"/>
      <c r="I14" s="344"/>
      <c r="J14" s="344"/>
      <c r="K14" s="243"/>
      <c r="L14" s="67"/>
      <c r="M14" s="33"/>
    </row>
    <row r="15" spans="1:13" ht="15" customHeight="1">
      <c r="A15" s="59"/>
      <c r="B15" s="72"/>
      <c r="C15" s="71"/>
      <c r="D15" s="51"/>
      <c r="E15" s="74"/>
      <c r="F15" s="46" t="s">
        <v>93</v>
      </c>
      <c r="G15" s="52"/>
      <c r="H15" s="52"/>
      <c r="I15" s="52"/>
      <c r="J15" s="51"/>
      <c r="K15" s="244">
        <f>+K11+K13</f>
        <v>2213951.46</v>
      </c>
      <c r="L15" s="50">
        <v>364210.39</v>
      </c>
      <c r="M15" s="33"/>
    </row>
    <row r="16" spans="1:13" ht="15">
      <c r="A16" s="340" t="s">
        <v>9</v>
      </c>
      <c r="B16" s="340"/>
      <c r="C16" s="65"/>
      <c r="D16" s="38" t="s">
        <v>24</v>
      </c>
      <c r="E16" s="37" t="s">
        <v>9</v>
      </c>
      <c r="F16" s="339" t="s">
        <v>135</v>
      </c>
      <c r="G16" s="339"/>
      <c r="H16" s="339"/>
      <c r="I16" s="339"/>
      <c r="J16" s="339"/>
      <c r="K16" s="241"/>
      <c r="L16" s="66"/>
      <c r="M16" s="33"/>
    </row>
    <row r="17" spans="1:13" ht="15">
      <c r="A17" s="340" t="s">
        <v>9</v>
      </c>
      <c r="B17" s="340"/>
      <c r="C17" s="65"/>
      <c r="D17" s="38" t="s">
        <v>9</v>
      </c>
      <c r="E17" s="37" t="s">
        <v>34</v>
      </c>
      <c r="F17" s="344" t="s">
        <v>134</v>
      </c>
      <c r="G17" s="344"/>
      <c r="H17" s="344"/>
      <c r="I17" s="344"/>
      <c r="J17" s="344"/>
      <c r="K17" s="243">
        <v>0</v>
      </c>
      <c r="L17" s="43">
        <v>0</v>
      </c>
      <c r="M17" s="33"/>
    </row>
    <row r="18" spans="1:13" ht="15" customHeight="1">
      <c r="A18" s="340" t="s">
        <v>9</v>
      </c>
      <c r="B18" s="340"/>
      <c r="C18" s="65"/>
      <c r="D18" s="38" t="s">
        <v>9</v>
      </c>
      <c r="E18" s="37" t="s">
        <v>87</v>
      </c>
      <c r="F18" s="344" t="s">
        <v>133</v>
      </c>
      <c r="G18" s="344"/>
      <c r="H18" s="344"/>
      <c r="I18" s="344"/>
      <c r="J18" s="344"/>
      <c r="K18" s="243">
        <v>0</v>
      </c>
      <c r="L18" s="43">
        <v>0</v>
      </c>
      <c r="M18" s="33"/>
    </row>
    <row r="19" spans="1:13" ht="15" customHeight="1">
      <c r="A19" s="340" t="s">
        <v>9</v>
      </c>
      <c r="B19" s="340"/>
      <c r="C19" s="65"/>
      <c r="D19" s="38" t="s">
        <v>9</v>
      </c>
      <c r="E19" s="37" t="s">
        <v>98</v>
      </c>
      <c r="F19" s="344" t="s">
        <v>132</v>
      </c>
      <c r="G19" s="344"/>
      <c r="H19" s="344"/>
      <c r="I19" s="344"/>
      <c r="J19" s="344"/>
      <c r="K19" s="243">
        <v>0</v>
      </c>
      <c r="L19" s="43">
        <v>0</v>
      </c>
      <c r="M19" s="33"/>
    </row>
    <row r="20" spans="1:13" ht="15" customHeight="1">
      <c r="A20" s="340" t="s">
        <v>9</v>
      </c>
      <c r="B20" s="340"/>
      <c r="C20" s="65"/>
      <c r="D20" s="38" t="s">
        <v>9</v>
      </c>
      <c r="E20" s="37" t="s">
        <v>97</v>
      </c>
      <c r="F20" s="344" t="s">
        <v>131</v>
      </c>
      <c r="G20" s="344"/>
      <c r="H20" s="344"/>
      <c r="I20" s="344"/>
      <c r="J20" s="344"/>
      <c r="K20" s="243">
        <v>0</v>
      </c>
      <c r="L20" s="43">
        <v>0</v>
      </c>
      <c r="M20" s="33"/>
    </row>
    <row r="21" spans="1:13" ht="15" customHeight="1">
      <c r="A21" s="340" t="s">
        <v>9</v>
      </c>
      <c r="B21" s="340"/>
      <c r="C21" s="65"/>
      <c r="D21" s="38" t="s">
        <v>9</v>
      </c>
      <c r="E21" s="37" t="s">
        <v>95</v>
      </c>
      <c r="F21" s="344" t="s">
        <v>130</v>
      </c>
      <c r="G21" s="344"/>
      <c r="H21" s="344"/>
      <c r="I21" s="344"/>
      <c r="J21" s="344"/>
      <c r="K21" s="243">
        <v>0</v>
      </c>
      <c r="L21" s="43">
        <v>0</v>
      </c>
      <c r="M21" s="33"/>
    </row>
    <row r="22" spans="1:13" ht="15" customHeight="1">
      <c r="A22" s="59"/>
      <c r="B22" s="72"/>
      <c r="C22" s="71"/>
      <c r="D22" s="51"/>
      <c r="E22" s="70"/>
      <c r="F22" s="46" t="s">
        <v>129</v>
      </c>
      <c r="G22" s="52"/>
      <c r="H22" s="52"/>
      <c r="I22" s="52"/>
      <c r="J22" s="51"/>
      <c r="K22" s="244">
        <v>0</v>
      </c>
      <c r="L22" s="50">
        <v>0</v>
      </c>
      <c r="M22" s="33"/>
    </row>
    <row r="23" spans="1:13" ht="15" customHeight="1">
      <c r="A23" s="340" t="s">
        <v>9</v>
      </c>
      <c r="B23" s="340"/>
      <c r="C23" s="65"/>
      <c r="D23" s="38" t="s">
        <v>28</v>
      </c>
      <c r="E23" s="37" t="s">
        <v>9</v>
      </c>
      <c r="F23" s="339" t="s">
        <v>128</v>
      </c>
      <c r="G23" s="339"/>
      <c r="H23" s="339"/>
      <c r="I23" s="339"/>
      <c r="J23" s="339"/>
      <c r="K23" s="242">
        <v>0</v>
      </c>
      <c r="L23" s="66">
        <v>0</v>
      </c>
      <c r="M23" s="33"/>
    </row>
    <row r="24" spans="1:13" ht="15" customHeight="1">
      <c r="A24" s="340" t="s">
        <v>9</v>
      </c>
      <c r="B24" s="340"/>
      <c r="C24" s="65"/>
      <c r="D24" s="38" t="s">
        <v>29</v>
      </c>
      <c r="E24" s="37" t="s">
        <v>9</v>
      </c>
      <c r="F24" s="339" t="s">
        <v>127</v>
      </c>
      <c r="G24" s="339"/>
      <c r="H24" s="339"/>
      <c r="I24" s="339"/>
      <c r="J24" s="339"/>
      <c r="K24" s="242">
        <v>0</v>
      </c>
      <c r="L24" s="66">
        <v>0</v>
      </c>
      <c r="M24" s="33"/>
    </row>
    <row r="25" spans="1:13" ht="15" customHeight="1">
      <c r="A25" s="340" t="s">
        <v>9</v>
      </c>
      <c r="B25" s="340"/>
      <c r="C25" s="65"/>
      <c r="D25" s="38" t="s">
        <v>30</v>
      </c>
      <c r="E25" s="37" t="s">
        <v>9</v>
      </c>
      <c r="F25" s="339" t="s">
        <v>187</v>
      </c>
      <c r="G25" s="339"/>
      <c r="H25" s="339"/>
      <c r="I25" s="339"/>
      <c r="J25" s="339"/>
      <c r="K25" s="243"/>
      <c r="L25" s="43"/>
      <c r="M25" s="33"/>
    </row>
    <row r="26" spans="1:13" ht="15" customHeight="1">
      <c r="A26" s="59"/>
      <c r="B26" s="59"/>
      <c r="C26" s="65"/>
      <c r="D26" s="38"/>
      <c r="E26" s="37"/>
      <c r="F26" s="352" t="s">
        <v>126</v>
      </c>
      <c r="G26" s="353"/>
      <c r="H26" s="353"/>
      <c r="I26" s="353"/>
      <c r="J26" s="354"/>
      <c r="K26" s="244">
        <f>+K15+K9</f>
        <v>6776280.46</v>
      </c>
      <c r="L26" s="50">
        <v>3707808.23</v>
      </c>
      <c r="M26" s="33"/>
    </row>
    <row r="27" spans="1:13" ht="14.25" customHeight="1">
      <c r="A27" s="351"/>
      <c r="B27" s="351"/>
      <c r="C27" s="36"/>
      <c r="D27" s="42" t="s">
        <v>27</v>
      </c>
      <c r="E27" s="41" t="s">
        <v>9</v>
      </c>
      <c r="F27" s="357" t="s">
        <v>125</v>
      </c>
      <c r="G27" s="357"/>
      <c r="H27" s="357"/>
      <c r="I27" s="357"/>
      <c r="J27" s="357"/>
      <c r="K27" s="245">
        <f>K34</f>
        <v>0</v>
      </c>
      <c r="L27" s="69">
        <v>0</v>
      </c>
      <c r="M27" s="33"/>
    </row>
    <row r="28" spans="1:13" ht="15" customHeight="1">
      <c r="A28" s="340" t="s">
        <v>9</v>
      </c>
      <c r="B28" s="340"/>
      <c r="C28" s="65"/>
      <c r="D28" s="38" t="s">
        <v>21</v>
      </c>
      <c r="E28" s="37" t="s">
        <v>9</v>
      </c>
      <c r="F28" s="339" t="s">
        <v>124</v>
      </c>
      <c r="G28" s="339"/>
      <c r="H28" s="339"/>
      <c r="I28" s="339"/>
      <c r="J28" s="339"/>
      <c r="K28" s="242">
        <v>0</v>
      </c>
      <c r="L28" s="66">
        <v>0</v>
      </c>
      <c r="M28" s="33"/>
    </row>
    <row r="29" spans="1:13" ht="28.5" customHeight="1">
      <c r="A29" s="340" t="s">
        <v>9</v>
      </c>
      <c r="B29" s="340"/>
      <c r="C29" s="65"/>
      <c r="D29" s="38" t="s">
        <v>9</v>
      </c>
      <c r="E29" s="37" t="s">
        <v>34</v>
      </c>
      <c r="F29" s="360" t="s">
        <v>210</v>
      </c>
      <c r="G29" s="344"/>
      <c r="H29" s="344"/>
      <c r="I29" s="344"/>
      <c r="J29" s="344"/>
      <c r="K29" s="243"/>
      <c r="L29" s="67"/>
      <c r="M29" s="33"/>
    </row>
    <row r="30" spans="1:13" ht="19.5" customHeight="1">
      <c r="A30" s="340" t="s">
        <v>9</v>
      </c>
      <c r="B30" s="340"/>
      <c r="C30" s="65"/>
      <c r="D30" s="38" t="s">
        <v>9</v>
      </c>
      <c r="E30" s="37" t="s">
        <v>87</v>
      </c>
      <c r="F30" s="344" t="s">
        <v>123</v>
      </c>
      <c r="G30" s="344"/>
      <c r="H30" s="344"/>
      <c r="I30" s="344"/>
      <c r="J30" s="344"/>
      <c r="K30" s="243">
        <v>0</v>
      </c>
      <c r="L30" s="67">
        <v>0</v>
      </c>
      <c r="M30" s="33"/>
    </row>
    <row r="31" spans="1:13" ht="15" customHeight="1">
      <c r="A31" s="340" t="s">
        <v>9</v>
      </c>
      <c r="B31" s="340"/>
      <c r="C31" s="65"/>
      <c r="D31" s="38" t="s">
        <v>9</v>
      </c>
      <c r="E31" s="37" t="s">
        <v>98</v>
      </c>
      <c r="F31" s="344" t="s">
        <v>122</v>
      </c>
      <c r="G31" s="344"/>
      <c r="H31" s="344"/>
      <c r="I31" s="344"/>
      <c r="J31" s="344"/>
      <c r="K31" s="243">
        <v>0</v>
      </c>
      <c r="L31" s="67">
        <v>0</v>
      </c>
      <c r="M31" s="33"/>
    </row>
    <row r="32" spans="1:13" ht="15" customHeight="1">
      <c r="A32" s="340" t="s">
        <v>9</v>
      </c>
      <c r="B32" s="340"/>
      <c r="C32" s="65"/>
      <c r="D32" s="38" t="s">
        <v>9</v>
      </c>
      <c r="E32" s="37" t="s">
        <v>97</v>
      </c>
      <c r="F32" s="360" t="s">
        <v>211</v>
      </c>
      <c r="G32" s="344"/>
      <c r="H32" s="344"/>
      <c r="I32" s="344"/>
      <c r="J32" s="344"/>
      <c r="K32" s="243"/>
      <c r="L32" s="67">
        <v>731475</v>
      </c>
      <c r="M32" s="33"/>
    </row>
    <row r="33" spans="1:13" ht="15" customHeight="1">
      <c r="A33" s="59"/>
      <c r="B33" s="59"/>
      <c r="C33" s="65"/>
      <c r="D33" s="38"/>
      <c r="E33" s="37"/>
      <c r="F33" s="46" t="s">
        <v>85</v>
      </c>
      <c r="G33" s="45"/>
      <c r="H33" s="45"/>
      <c r="I33" s="45"/>
      <c r="J33" s="44"/>
      <c r="K33" s="244">
        <f>+K32</f>
        <v>0</v>
      </c>
      <c r="L33" s="50">
        <v>731475</v>
      </c>
      <c r="M33" s="33"/>
    </row>
    <row r="34" spans="1:13" ht="15" customHeight="1">
      <c r="A34" s="340" t="s">
        <v>9</v>
      </c>
      <c r="B34" s="340"/>
      <c r="C34" s="65"/>
      <c r="D34" s="38" t="s">
        <v>22</v>
      </c>
      <c r="E34" s="37" t="s">
        <v>9</v>
      </c>
      <c r="F34" s="347" t="s">
        <v>212</v>
      </c>
      <c r="G34" s="339"/>
      <c r="H34" s="339"/>
      <c r="I34" s="339"/>
      <c r="J34" s="339"/>
      <c r="K34" s="246"/>
      <c r="L34" s="66"/>
      <c r="M34" s="33"/>
    </row>
    <row r="35" spans="1:13" ht="15">
      <c r="A35" s="340" t="s">
        <v>9</v>
      </c>
      <c r="B35" s="340"/>
      <c r="C35" s="65"/>
      <c r="D35" s="38" t="s">
        <v>9</v>
      </c>
      <c r="E35" s="37" t="s">
        <v>34</v>
      </c>
      <c r="F35" s="344" t="s">
        <v>121</v>
      </c>
      <c r="G35" s="344"/>
      <c r="H35" s="344"/>
      <c r="I35" s="344"/>
      <c r="J35" s="344"/>
      <c r="K35" s="243"/>
      <c r="L35" s="43"/>
      <c r="M35" s="33"/>
    </row>
    <row r="36" spans="1:13" ht="15">
      <c r="A36" s="340" t="s">
        <v>9</v>
      </c>
      <c r="B36" s="340"/>
      <c r="C36" s="65"/>
      <c r="D36" s="38" t="s">
        <v>9</v>
      </c>
      <c r="E36" s="37" t="s">
        <v>87</v>
      </c>
      <c r="F36" s="344" t="s">
        <v>120</v>
      </c>
      <c r="G36" s="344"/>
      <c r="H36" s="344"/>
      <c r="I36" s="344"/>
      <c r="J36" s="344"/>
      <c r="K36" s="243"/>
      <c r="L36" s="68"/>
      <c r="M36" s="33"/>
    </row>
    <row r="37" spans="1:13" ht="15" customHeight="1">
      <c r="A37" s="340" t="s">
        <v>9</v>
      </c>
      <c r="B37" s="340"/>
      <c r="C37" s="65"/>
      <c r="D37" s="38" t="s">
        <v>9</v>
      </c>
      <c r="E37" s="37" t="s">
        <v>98</v>
      </c>
      <c r="F37" s="366" t="s">
        <v>119</v>
      </c>
      <c r="G37" s="366"/>
      <c r="H37" s="366"/>
      <c r="I37" s="366"/>
      <c r="J37" s="366"/>
      <c r="K37" s="243"/>
      <c r="L37" s="68"/>
      <c r="M37" s="33"/>
    </row>
    <row r="38" spans="1:13" ht="17.25" customHeight="1">
      <c r="A38" s="340" t="s">
        <v>9</v>
      </c>
      <c r="B38" s="340"/>
      <c r="C38" s="65"/>
      <c r="D38" s="38" t="s">
        <v>9</v>
      </c>
      <c r="E38" s="37" t="s">
        <v>97</v>
      </c>
      <c r="F38" s="366" t="s">
        <v>118</v>
      </c>
      <c r="G38" s="366"/>
      <c r="H38" s="366"/>
      <c r="I38" s="366"/>
      <c r="J38" s="366"/>
      <c r="K38" s="243">
        <f>+'SHENIMET '!E29</f>
        <v>4338864.8100000005</v>
      </c>
      <c r="L38" s="66">
        <v>1556450.08</v>
      </c>
      <c r="M38" s="33"/>
    </row>
    <row r="39" spans="1:13" ht="13.5" customHeight="1">
      <c r="A39" s="59"/>
      <c r="B39" s="59"/>
      <c r="C39" s="65"/>
      <c r="D39" s="38"/>
      <c r="E39" s="37"/>
      <c r="F39" s="352" t="s">
        <v>100</v>
      </c>
      <c r="G39" s="355"/>
      <c r="H39" s="355"/>
      <c r="I39" s="355"/>
      <c r="J39" s="356"/>
      <c r="K39" s="244">
        <f>+K38+K37</f>
        <v>4338864.8100000005</v>
      </c>
      <c r="L39" s="50">
        <v>1556450.08</v>
      </c>
      <c r="M39" s="33"/>
    </row>
    <row r="40" spans="1:13" ht="15" customHeight="1">
      <c r="A40" s="340" t="s">
        <v>9</v>
      </c>
      <c r="B40" s="340"/>
      <c r="C40" s="65"/>
      <c r="D40" s="38" t="s">
        <v>23</v>
      </c>
      <c r="E40" s="37" t="s">
        <v>9</v>
      </c>
      <c r="F40" s="339" t="s">
        <v>117</v>
      </c>
      <c r="G40" s="339"/>
      <c r="H40" s="339"/>
      <c r="I40" s="339"/>
      <c r="J40" s="339"/>
      <c r="K40" s="242">
        <v>0</v>
      </c>
      <c r="L40" s="66">
        <v>0</v>
      </c>
      <c r="M40" s="33"/>
    </row>
    <row r="41" spans="1:13" ht="15" customHeight="1">
      <c r="A41" s="340" t="s">
        <v>9</v>
      </c>
      <c r="B41" s="340"/>
      <c r="C41" s="65"/>
      <c r="D41" s="38" t="s">
        <v>24</v>
      </c>
      <c r="E41" s="37" t="s">
        <v>9</v>
      </c>
      <c r="F41" s="339" t="s">
        <v>116</v>
      </c>
      <c r="G41" s="339"/>
      <c r="H41" s="339"/>
      <c r="I41" s="339"/>
      <c r="J41" s="339"/>
      <c r="K41" s="242">
        <f>+K43</f>
        <v>0</v>
      </c>
      <c r="L41" s="66">
        <v>0</v>
      </c>
      <c r="M41" s="33"/>
    </row>
    <row r="42" spans="1:13" ht="15">
      <c r="A42" s="340" t="s">
        <v>9</v>
      </c>
      <c r="B42" s="340"/>
      <c r="C42" s="65"/>
      <c r="D42" s="38" t="s">
        <v>9</v>
      </c>
      <c r="E42" s="37" t="s">
        <v>34</v>
      </c>
      <c r="F42" s="344" t="s">
        <v>115</v>
      </c>
      <c r="G42" s="344"/>
      <c r="H42" s="344"/>
      <c r="I42" s="344"/>
      <c r="J42" s="344"/>
      <c r="K42" s="243">
        <v>0</v>
      </c>
      <c r="L42" s="67">
        <v>0</v>
      </c>
      <c r="M42" s="33"/>
    </row>
    <row r="43" spans="1:13" ht="15" customHeight="1">
      <c r="A43" s="340" t="s">
        <v>9</v>
      </c>
      <c r="B43" s="340"/>
      <c r="C43" s="65"/>
      <c r="D43" s="38" t="s">
        <v>9</v>
      </c>
      <c r="E43" s="37" t="s">
        <v>87</v>
      </c>
      <c r="F43" s="360" t="s">
        <v>213</v>
      </c>
      <c r="G43" s="344"/>
      <c r="H43" s="344"/>
      <c r="I43" s="344"/>
      <c r="J43" s="344"/>
      <c r="K43" s="243"/>
      <c r="L43" s="67"/>
      <c r="M43" s="33"/>
    </row>
    <row r="44" spans="1:13" ht="15" customHeight="1">
      <c r="A44" s="340" t="s">
        <v>9</v>
      </c>
      <c r="B44" s="340"/>
      <c r="C44" s="65"/>
      <c r="D44" s="38" t="s">
        <v>9</v>
      </c>
      <c r="E44" s="37" t="s">
        <v>98</v>
      </c>
      <c r="F44" s="344" t="s">
        <v>114</v>
      </c>
      <c r="G44" s="344"/>
      <c r="H44" s="344"/>
      <c r="I44" s="344"/>
      <c r="J44" s="344"/>
      <c r="K44" s="243">
        <v>0</v>
      </c>
      <c r="L44" s="67">
        <v>0</v>
      </c>
      <c r="M44" s="33"/>
    </row>
    <row r="45" spans="1:13" ht="15" customHeight="1">
      <c r="A45" s="340" t="s">
        <v>9</v>
      </c>
      <c r="B45" s="340"/>
      <c r="C45" s="65"/>
      <c r="D45" s="38" t="s">
        <v>28</v>
      </c>
      <c r="E45" s="37" t="s">
        <v>9</v>
      </c>
      <c r="F45" s="339" t="s">
        <v>113</v>
      </c>
      <c r="G45" s="339"/>
      <c r="H45" s="339"/>
      <c r="I45" s="339"/>
      <c r="J45" s="339"/>
      <c r="K45" s="242">
        <v>0</v>
      </c>
      <c r="L45" s="66">
        <v>0</v>
      </c>
      <c r="M45" s="33"/>
    </row>
    <row r="46" spans="1:13" ht="15" customHeight="1">
      <c r="A46" s="340" t="s">
        <v>9</v>
      </c>
      <c r="B46" s="340"/>
      <c r="C46" s="65"/>
      <c r="D46" s="38" t="s">
        <v>29</v>
      </c>
      <c r="E46" s="37" t="s">
        <v>9</v>
      </c>
      <c r="F46" s="339" t="s">
        <v>112</v>
      </c>
      <c r="G46" s="339"/>
      <c r="H46" s="339"/>
      <c r="I46" s="339"/>
      <c r="J46" s="339"/>
      <c r="K46" s="242">
        <v>0</v>
      </c>
      <c r="L46" s="66">
        <v>0</v>
      </c>
      <c r="M46" s="33"/>
    </row>
    <row r="47" spans="1:13" ht="15" customHeight="1">
      <c r="A47" s="59"/>
      <c r="B47" s="59"/>
      <c r="C47" s="65"/>
      <c r="D47" s="64"/>
      <c r="E47" s="63"/>
      <c r="F47" s="341" t="s">
        <v>111</v>
      </c>
      <c r="G47" s="342"/>
      <c r="H47" s="342"/>
      <c r="I47" s="342"/>
      <c r="J47" s="343"/>
      <c r="K47" s="247">
        <f>+K33+K39</f>
        <v>4338864.8100000005</v>
      </c>
      <c r="L47" s="62">
        <v>2287925.08</v>
      </c>
      <c r="M47" s="33"/>
    </row>
    <row r="48" spans="1:13" ht="15" customHeight="1" thickBot="1">
      <c r="A48" s="351" t="s">
        <v>9</v>
      </c>
      <c r="B48" s="351"/>
      <c r="C48" s="36"/>
      <c r="D48" s="35" t="s">
        <v>9</v>
      </c>
      <c r="E48" s="61" t="s">
        <v>9</v>
      </c>
      <c r="F48" s="345" t="s">
        <v>110</v>
      </c>
      <c r="G48" s="345"/>
      <c r="H48" s="345"/>
      <c r="I48" s="345"/>
      <c r="J48" s="345"/>
      <c r="K48" s="248">
        <f>+K47+K26</f>
        <v>11115145.27</v>
      </c>
      <c r="L48" s="60">
        <v>5995733.3100000005</v>
      </c>
      <c r="M48" s="33"/>
    </row>
    <row r="49" spans="1:13" ht="15" customHeight="1">
      <c r="A49" s="59"/>
      <c r="B49" s="59"/>
      <c r="C49" s="59"/>
      <c r="D49" s="59"/>
      <c r="E49" s="33"/>
      <c r="F49" s="59"/>
      <c r="G49" s="59"/>
      <c r="H49" s="59"/>
      <c r="I49" s="59"/>
      <c r="J49" s="59"/>
      <c r="K49" s="249"/>
      <c r="L49" s="58"/>
      <c r="M49" s="33"/>
    </row>
    <row r="50" spans="1:13" ht="15" customHeight="1">
      <c r="A50" s="59"/>
      <c r="B50" s="59"/>
      <c r="C50" s="59"/>
      <c r="D50" s="59"/>
      <c r="E50" s="235"/>
      <c r="G50"/>
      <c r="K50" s="250"/>
      <c r="L50" s="58"/>
      <c r="M50" s="33"/>
    </row>
    <row r="51" spans="1:13" ht="15" customHeight="1">
      <c r="A51" s="59"/>
      <c r="B51" s="59"/>
      <c r="C51" s="59"/>
      <c r="D51" s="59"/>
      <c r="E51" s="237"/>
      <c r="G51"/>
      <c r="K51" s="251"/>
      <c r="L51" s="58"/>
      <c r="M51" s="33"/>
    </row>
    <row r="52" ht="21">
      <c r="H52" s="178" t="s">
        <v>206</v>
      </c>
    </row>
    <row r="53" spans="1:13" ht="14.25" customHeight="1" thickBot="1">
      <c r="A53" s="361" t="s">
        <v>263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3"/>
    </row>
    <row r="54" spans="1:13" ht="30.75" thickBot="1">
      <c r="A54" s="57"/>
      <c r="B54" s="57"/>
      <c r="C54" s="56"/>
      <c r="D54" s="348" t="s">
        <v>109</v>
      </c>
      <c r="E54" s="349"/>
      <c r="F54" s="349"/>
      <c r="G54" s="349"/>
      <c r="H54" s="349"/>
      <c r="I54" s="349"/>
      <c r="J54" s="350"/>
      <c r="K54" s="239" t="s">
        <v>108</v>
      </c>
      <c r="L54" s="55" t="s">
        <v>107</v>
      </c>
      <c r="M54" s="33"/>
    </row>
    <row r="55" spans="1:13" ht="15" customHeight="1">
      <c r="A55" s="351"/>
      <c r="B55" s="351"/>
      <c r="C55" s="36"/>
      <c r="D55" s="54" t="s">
        <v>26</v>
      </c>
      <c r="E55" s="53" t="s">
        <v>9</v>
      </c>
      <c r="F55" s="363" t="s">
        <v>106</v>
      </c>
      <c r="G55" s="363"/>
      <c r="H55" s="363"/>
      <c r="I55" s="363"/>
      <c r="J55" s="363"/>
      <c r="K55" s="240">
        <f>K62</f>
        <v>5835790</v>
      </c>
      <c r="L55" s="240">
        <f>L62</f>
        <v>1963857.8</v>
      </c>
      <c r="M55" s="33"/>
    </row>
    <row r="56" spans="1:13" ht="15">
      <c r="A56" s="346"/>
      <c r="B56" s="346"/>
      <c r="C56" s="39"/>
      <c r="D56" s="38" t="s">
        <v>21</v>
      </c>
      <c r="E56" s="37" t="s">
        <v>9</v>
      </c>
      <c r="F56" s="339" t="s">
        <v>105</v>
      </c>
      <c r="G56" s="339"/>
      <c r="H56" s="339"/>
      <c r="I56" s="339"/>
      <c r="J56" s="339"/>
      <c r="K56" s="242">
        <v>0</v>
      </c>
      <c r="L56" s="242">
        <v>0</v>
      </c>
      <c r="M56" s="33"/>
    </row>
    <row r="57" spans="1:13" ht="15">
      <c r="A57" s="346"/>
      <c r="B57" s="346"/>
      <c r="C57" s="39"/>
      <c r="D57" s="38" t="s">
        <v>22</v>
      </c>
      <c r="E57" s="37" t="s">
        <v>9</v>
      </c>
      <c r="F57" s="339" t="s">
        <v>104</v>
      </c>
      <c r="G57" s="339"/>
      <c r="H57" s="339"/>
      <c r="I57" s="339"/>
      <c r="J57" s="339"/>
      <c r="K57" s="242">
        <v>0</v>
      </c>
      <c r="L57" s="242">
        <v>0</v>
      </c>
      <c r="M57" s="33"/>
    </row>
    <row r="58" spans="1:13" ht="15" customHeight="1">
      <c r="A58" s="346"/>
      <c r="B58" s="346"/>
      <c r="C58" s="39"/>
      <c r="D58" s="38" t="s">
        <v>9</v>
      </c>
      <c r="E58" s="37" t="s">
        <v>34</v>
      </c>
      <c r="F58" s="366" t="s">
        <v>103</v>
      </c>
      <c r="G58" s="366"/>
      <c r="H58" s="366"/>
      <c r="I58" s="366"/>
      <c r="J58" s="366"/>
      <c r="K58" s="243">
        <v>0</v>
      </c>
      <c r="L58" s="243">
        <v>0</v>
      </c>
      <c r="M58" s="33"/>
    </row>
    <row r="59" spans="1:13" ht="15" customHeight="1">
      <c r="A59" s="346"/>
      <c r="B59" s="346"/>
      <c r="C59" s="39"/>
      <c r="D59" s="38" t="s">
        <v>9</v>
      </c>
      <c r="E59" s="37" t="s">
        <v>87</v>
      </c>
      <c r="F59" s="344" t="s">
        <v>102</v>
      </c>
      <c r="G59" s="344"/>
      <c r="H59" s="344"/>
      <c r="I59" s="344"/>
      <c r="J59" s="344"/>
      <c r="K59" s="243">
        <v>0</v>
      </c>
      <c r="L59" s="243">
        <v>0</v>
      </c>
      <c r="M59" s="33"/>
    </row>
    <row r="60" spans="1:13" ht="15" customHeight="1">
      <c r="A60" s="346"/>
      <c r="B60" s="346"/>
      <c r="C60" s="39"/>
      <c r="D60" s="38" t="s">
        <v>9</v>
      </c>
      <c r="E60" s="37" t="s">
        <v>98</v>
      </c>
      <c r="F60" s="344" t="s">
        <v>101</v>
      </c>
      <c r="G60" s="344"/>
      <c r="H60" s="344"/>
      <c r="I60" s="344"/>
      <c r="J60" s="344"/>
      <c r="K60" s="243">
        <v>0</v>
      </c>
      <c r="L60" s="243">
        <v>0</v>
      </c>
      <c r="M60" s="33"/>
    </row>
    <row r="61" spans="1:13" ht="15" customHeight="1">
      <c r="A61" s="40"/>
      <c r="B61" s="40"/>
      <c r="C61" s="39"/>
      <c r="D61" s="38"/>
      <c r="E61" s="37"/>
      <c r="F61" s="46" t="s">
        <v>100</v>
      </c>
      <c r="G61" s="52"/>
      <c r="H61" s="52"/>
      <c r="I61" s="52"/>
      <c r="J61" s="51"/>
      <c r="K61" s="243">
        <v>0</v>
      </c>
      <c r="L61" s="243">
        <v>0</v>
      </c>
      <c r="M61" s="33"/>
    </row>
    <row r="62" spans="1:13" ht="15" customHeight="1">
      <c r="A62" s="346"/>
      <c r="B62" s="346"/>
      <c r="C62" s="39"/>
      <c r="D62" s="38" t="s">
        <v>23</v>
      </c>
      <c r="E62" s="37" t="s">
        <v>9</v>
      </c>
      <c r="F62" s="347" t="s">
        <v>99</v>
      </c>
      <c r="G62" s="347"/>
      <c r="H62" s="347"/>
      <c r="I62" s="347"/>
      <c r="J62" s="347"/>
      <c r="K62" s="252">
        <f>SUM(K63:K67)</f>
        <v>5835790</v>
      </c>
      <c r="L62" s="252">
        <f>SUM(L63:L67)</f>
        <v>1963857.8</v>
      </c>
      <c r="M62" s="33"/>
    </row>
    <row r="63" spans="1:13" ht="15" customHeight="1">
      <c r="A63" s="346"/>
      <c r="B63" s="346"/>
      <c r="C63" s="39"/>
      <c r="D63" s="38" t="s">
        <v>9</v>
      </c>
      <c r="E63" s="37" t="s">
        <v>34</v>
      </c>
      <c r="F63" s="360" t="s">
        <v>214</v>
      </c>
      <c r="G63" s="344"/>
      <c r="H63" s="344"/>
      <c r="I63" s="344"/>
      <c r="J63" s="344"/>
      <c r="K63" s="243">
        <f>+'SHENIMET '!D34</f>
        <v>4569699</v>
      </c>
      <c r="L63" s="243">
        <f>1457310.8-1</f>
        <v>1457309.8</v>
      </c>
      <c r="M63" s="33"/>
    </row>
    <row r="64" spans="1:13" ht="15" customHeight="1">
      <c r="A64" s="346"/>
      <c r="B64" s="346"/>
      <c r="C64" s="39"/>
      <c r="D64" s="38" t="s">
        <v>9</v>
      </c>
      <c r="E64" s="37" t="s">
        <v>87</v>
      </c>
      <c r="F64" s="344" t="s">
        <v>189</v>
      </c>
      <c r="G64" s="344"/>
      <c r="H64" s="344"/>
      <c r="I64" s="344"/>
      <c r="J64" s="344"/>
      <c r="K64" s="243">
        <f>+'SHENIMET '!D39</f>
        <v>512245</v>
      </c>
      <c r="L64" s="243">
        <v>363679</v>
      </c>
      <c r="M64" s="33"/>
    </row>
    <row r="65" spans="1:13" ht="15" customHeight="1">
      <c r="A65" s="346"/>
      <c r="B65" s="346"/>
      <c r="C65" s="39"/>
      <c r="D65" s="38" t="s">
        <v>9</v>
      </c>
      <c r="E65" s="37" t="s">
        <v>98</v>
      </c>
      <c r="F65" s="344" t="s">
        <v>190</v>
      </c>
      <c r="G65" s="344"/>
      <c r="H65" s="344"/>
      <c r="I65" s="344"/>
      <c r="J65" s="344"/>
      <c r="K65" s="243">
        <f>+'SHENIMET '!D47</f>
        <v>148253</v>
      </c>
      <c r="L65" s="243">
        <f>35818+24500+16094+52938+13519</f>
        <v>142869</v>
      </c>
      <c r="M65" s="33"/>
    </row>
    <row r="66" spans="1:13" ht="15">
      <c r="A66" s="346"/>
      <c r="B66" s="346"/>
      <c r="C66" s="39"/>
      <c r="D66" s="38" t="s">
        <v>9</v>
      </c>
      <c r="E66" s="37" t="s">
        <v>97</v>
      </c>
      <c r="F66" s="344" t="s">
        <v>96</v>
      </c>
      <c r="G66" s="344"/>
      <c r="H66" s="344"/>
      <c r="I66" s="344"/>
      <c r="J66" s="344"/>
      <c r="K66" s="243">
        <f>+'SHENIMET '!D51-2</f>
        <v>605593</v>
      </c>
      <c r="L66" s="243"/>
      <c r="M66" s="33"/>
    </row>
    <row r="67" spans="1:13" ht="15" customHeight="1">
      <c r="A67" s="346"/>
      <c r="B67" s="346"/>
      <c r="C67" s="39"/>
      <c r="D67" s="38" t="s">
        <v>9</v>
      </c>
      <c r="E67" s="37" t="s">
        <v>95</v>
      </c>
      <c r="F67" s="344" t="s">
        <v>94</v>
      </c>
      <c r="G67" s="344"/>
      <c r="H67" s="344"/>
      <c r="I67" s="344"/>
      <c r="J67" s="344"/>
      <c r="K67" s="243"/>
      <c r="L67" s="243"/>
      <c r="M67" s="33"/>
    </row>
    <row r="68" spans="1:13" ht="15" customHeight="1">
      <c r="A68" s="40"/>
      <c r="B68" s="40"/>
      <c r="C68" s="39"/>
      <c r="D68" s="38"/>
      <c r="E68" s="37"/>
      <c r="F68" s="46" t="s">
        <v>93</v>
      </c>
      <c r="G68" s="52"/>
      <c r="H68" s="52"/>
      <c r="I68" s="52"/>
      <c r="J68" s="51"/>
      <c r="K68" s="244">
        <f>SUM(K63:K67)</f>
        <v>5835790</v>
      </c>
      <c r="L68" s="244">
        <f>SUM(L63:L67)</f>
        <v>1963857.8</v>
      </c>
      <c r="M68" s="33"/>
    </row>
    <row r="69" spans="1:13" ht="15" customHeight="1">
      <c r="A69" s="346"/>
      <c r="B69" s="346"/>
      <c r="C69" s="39"/>
      <c r="D69" s="38" t="s">
        <v>24</v>
      </c>
      <c r="E69" s="37" t="s">
        <v>9</v>
      </c>
      <c r="F69" s="339" t="s">
        <v>83</v>
      </c>
      <c r="G69" s="339"/>
      <c r="H69" s="339"/>
      <c r="I69" s="339"/>
      <c r="J69" s="339"/>
      <c r="K69" s="244">
        <v>0</v>
      </c>
      <c r="L69" s="244">
        <v>0</v>
      </c>
      <c r="M69" s="33"/>
    </row>
    <row r="70" spans="1:13" ht="15" customHeight="1">
      <c r="A70" s="346"/>
      <c r="B70" s="346"/>
      <c r="C70" s="39"/>
      <c r="D70" s="38" t="s">
        <v>28</v>
      </c>
      <c r="E70" s="37" t="s">
        <v>9</v>
      </c>
      <c r="F70" s="339" t="s">
        <v>92</v>
      </c>
      <c r="G70" s="339"/>
      <c r="H70" s="339"/>
      <c r="I70" s="339"/>
      <c r="J70" s="339"/>
      <c r="K70" s="242">
        <v>0</v>
      </c>
      <c r="L70" s="242">
        <v>0</v>
      </c>
      <c r="M70" s="33"/>
    </row>
    <row r="71" spans="1:13" ht="15" customHeight="1">
      <c r="A71" s="40"/>
      <c r="B71" s="40"/>
      <c r="C71" s="39"/>
      <c r="D71" s="38"/>
      <c r="E71" s="37"/>
      <c r="F71" s="352" t="s">
        <v>91</v>
      </c>
      <c r="G71" s="353"/>
      <c r="H71" s="353"/>
      <c r="I71" s="353"/>
      <c r="J71" s="354"/>
      <c r="K71" s="244">
        <f>K62</f>
        <v>5835790</v>
      </c>
      <c r="L71" s="244">
        <f>L62</f>
        <v>1963857.8</v>
      </c>
      <c r="M71" s="33"/>
    </row>
    <row r="72" spans="1:13" ht="15" customHeight="1">
      <c r="A72" s="40"/>
      <c r="B72" s="40"/>
      <c r="C72" s="39"/>
      <c r="D72" s="38"/>
      <c r="E72" s="37"/>
      <c r="F72" s="49"/>
      <c r="G72" s="48"/>
      <c r="H72" s="48"/>
      <c r="I72" s="48"/>
      <c r="J72" s="47"/>
      <c r="K72" s="242"/>
      <c r="L72" s="242"/>
      <c r="M72" s="33"/>
    </row>
    <row r="73" spans="1:13" ht="15" customHeight="1">
      <c r="A73" s="351"/>
      <c r="B73" s="351"/>
      <c r="C73" s="36"/>
      <c r="D73" s="42" t="s">
        <v>27</v>
      </c>
      <c r="E73" s="41" t="s">
        <v>9</v>
      </c>
      <c r="F73" s="357" t="s">
        <v>90</v>
      </c>
      <c r="G73" s="357"/>
      <c r="H73" s="357"/>
      <c r="I73" s="357"/>
      <c r="J73" s="357"/>
      <c r="K73" s="245">
        <f>SUM(K74:K80)</f>
        <v>0</v>
      </c>
      <c r="L73" s="245">
        <f>SUM(L74:L80)</f>
        <v>0</v>
      </c>
      <c r="M73" s="33"/>
    </row>
    <row r="74" spans="1:13" ht="15" customHeight="1">
      <c r="A74" s="346"/>
      <c r="B74" s="346"/>
      <c r="C74" s="39"/>
      <c r="D74" s="38" t="s">
        <v>21</v>
      </c>
      <c r="E74" s="37" t="s">
        <v>9</v>
      </c>
      <c r="F74" s="339" t="s">
        <v>89</v>
      </c>
      <c r="G74" s="339"/>
      <c r="H74" s="339"/>
      <c r="I74" s="339"/>
      <c r="J74" s="339"/>
      <c r="K74" s="242">
        <v>0</v>
      </c>
      <c r="L74" s="242">
        <v>0</v>
      </c>
      <c r="M74" s="33"/>
    </row>
    <row r="75" spans="1:13" ht="15" customHeight="1">
      <c r="A75" s="346"/>
      <c r="B75" s="346"/>
      <c r="C75" s="39"/>
      <c r="D75" s="38" t="s">
        <v>9</v>
      </c>
      <c r="E75" s="37" t="s">
        <v>34</v>
      </c>
      <c r="F75" s="344" t="s">
        <v>88</v>
      </c>
      <c r="G75" s="344"/>
      <c r="H75" s="344"/>
      <c r="I75" s="344"/>
      <c r="J75" s="344"/>
      <c r="K75" s="243">
        <v>0</v>
      </c>
      <c r="L75" s="243">
        <v>0</v>
      </c>
      <c r="M75" s="33"/>
    </row>
    <row r="76" spans="1:13" ht="15" customHeight="1">
      <c r="A76" s="346"/>
      <c r="B76" s="346"/>
      <c r="C76" s="39"/>
      <c r="D76" s="38" t="s">
        <v>9</v>
      </c>
      <c r="E76" s="37" t="s">
        <v>87</v>
      </c>
      <c r="F76" s="344" t="s">
        <v>86</v>
      </c>
      <c r="G76" s="344"/>
      <c r="H76" s="344"/>
      <c r="I76" s="344"/>
      <c r="J76" s="344"/>
      <c r="K76" s="243">
        <v>0</v>
      </c>
      <c r="L76" s="243">
        <v>0</v>
      </c>
      <c r="M76" s="33"/>
    </row>
    <row r="77" spans="1:13" ht="15" customHeight="1">
      <c r="A77" s="40"/>
      <c r="B77" s="40"/>
      <c r="C77" s="39"/>
      <c r="D77" s="38"/>
      <c r="E77" s="37"/>
      <c r="F77" s="46" t="s">
        <v>85</v>
      </c>
      <c r="G77" s="45"/>
      <c r="H77" s="45"/>
      <c r="I77" s="45"/>
      <c r="J77" s="44"/>
      <c r="K77" s="243"/>
      <c r="L77" s="243"/>
      <c r="M77" s="33"/>
    </row>
    <row r="78" spans="1:13" ht="15" customHeight="1">
      <c r="A78" s="346"/>
      <c r="B78" s="346"/>
      <c r="C78" s="39"/>
      <c r="D78" s="38" t="s">
        <v>22</v>
      </c>
      <c r="E78" s="37" t="s">
        <v>9</v>
      </c>
      <c r="F78" s="347" t="s">
        <v>215</v>
      </c>
      <c r="G78" s="339"/>
      <c r="H78" s="339"/>
      <c r="I78" s="339"/>
      <c r="J78" s="339"/>
      <c r="K78" s="242"/>
      <c r="L78" s="242"/>
      <c r="M78" s="33"/>
    </row>
    <row r="79" spans="1:13" ht="15" customHeight="1">
      <c r="A79" s="346"/>
      <c r="B79" s="346"/>
      <c r="C79" s="39"/>
      <c r="D79" s="38" t="s">
        <v>23</v>
      </c>
      <c r="E79" s="37" t="s">
        <v>9</v>
      </c>
      <c r="F79" s="339" t="s">
        <v>84</v>
      </c>
      <c r="G79" s="339"/>
      <c r="H79" s="339"/>
      <c r="I79" s="339"/>
      <c r="J79" s="339"/>
      <c r="K79" s="242">
        <v>0</v>
      </c>
      <c r="L79" s="242">
        <v>0</v>
      </c>
      <c r="M79" s="33"/>
    </row>
    <row r="80" spans="1:13" ht="15" customHeight="1">
      <c r="A80" s="346"/>
      <c r="B80" s="346"/>
      <c r="C80" s="39"/>
      <c r="D80" s="38" t="s">
        <v>24</v>
      </c>
      <c r="E80" s="37" t="s">
        <v>9</v>
      </c>
      <c r="F80" s="339" t="s">
        <v>83</v>
      </c>
      <c r="G80" s="339"/>
      <c r="H80" s="339"/>
      <c r="I80" s="339"/>
      <c r="J80" s="339"/>
      <c r="K80" s="244">
        <v>0</v>
      </c>
      <c r="L80" s="244">
        <v>0</v>
      </c>
      <c r="M80" s="33"/>
    </row>
    <row r="81" spans="1:13" ht="15" customHeight="1">
      <c r="A81" s="40"/>
      <c r="B81" s="40"/>
      <c r="C81" s="39"/>
      <c r="D81" s="38"/>
      <c r="E81" s="37"/>
      <c r="F81" s="341" t="s">
        <v>82</v>
      </c>
      <c r="G81" s="358"/>
      <c r="H81" s="358"/>
      <c r="I81" s="358"/>
      <c r="J81" s="359"/>
      <c r="K81" s="244">
        <f>SUM(K74:K80)</f>
        <v>0</v>
      </c>
      <c r="L81" s="244">
        <f>SUM(L74:L80)</f>
        <v>0</v>
      </c>
      <c r="M81" s="33"/>
    </row>
    <row r="82" spans="1:13" ht="15" customHeight="1">
      <c r="A82" s="40"/>
      <c r="B82" s="40"/>
      <c r="C82" s="39"/>
      <c r="D82" s="38"/>
      <c r="E82" s="37"/>
      <c r="F82" s="341" t="s">
        <v>81</v>
      </c>
      <c r="G82" s="358"/>
      <c r="H82" s="358"/>
      <c r="I82" s="358"/>
      <c r="J82" s="359"/>
      <c r="K82" s="244">
        <f>K71+K73</f>
        <v>5835790</v>
      </c>
      <c r="L82" s="244">
        <f>L71+L73</f>
        <v>1963857.8</v>
      </c>
      <c r="M82" s="33"/>
    </row>
    <row r="83" spans="1:13" ht="15" customHeight="1">
      <c r="A83" s="346"/>
      <c r="B83" s="346"/>
      <c r="C83" s="36"/>
      <c r="D83" s="42" t="s">
        <v>31</v>
      </c>
      <c r="E83" s="41" t="s">
        <v>9</v>
      </c>
      <c r="F83" s="357" t="s">
        <v>80</v>
      </c>
      <c r="G83" s="357"/>
      <c r="H83" s="357"/>
      <c r="I83" s="357"/>
      <c r="J83" s="357"/>
      <c r="K83" s="245">
        <f>K86+K90+K93+K92</f>
        <v>5279354.790000001</v>
      </c>
      <c r="L83" s="245">
        <f>L86+L90+L93+L92</f>
        <v>4031875.283</v>
      </c>
      <c r="M83" s="33"/>
    </row>
    <row r="84" spans="1:13" ht="15" customHeight="1">
      <c r="A84" s="346"/>
      <c r="B84" s="346"/>
      <c r="C84" s="39"/>
      <c r="D84" s="38" t="s">
        <v>21</v>
      </c>
      <c r="E84" s="37" t="s">
        <v>9</v>
      </c>
      <c r="F84" s="339" t="s">
        <v>79</v>
      </c>
      <c r="G84" s="339"/>
      <c r="H84" s="339"/>
      <c r="I84" s="339"/>
      <c r="J84" s="339"/>
      <c r="K84" s="242">
        <v>0</v>
      </c>
      <c r="L84" s="242">
        <v>0</v>
      </c>
      <c r="M84" s="33"/>
    </row>
    <row r="85" spans="1:13" ht="15" customHeight="1">
      <c r="A85" s="346"/>
      <c r="B85" s="346"/>
      <c r="C85" s="39"/>
      <c r="D85" s="38" t="s">
        <v>22</v>
      </c>
      <c r="E85" s="37" t="s">
        <v>9</v>
      </c>
      <c r="F85" s="339" t="s">
        <v>78</v>
      </c>
      <c r="G85" s="339"/>
      <c r="H85" s="339"/>
      <c r="I85" s="339"/>
      <c r="J85" s="339"/>
      <c r="K85" s="242">
        <v>0</v>
      </c>
      <c r="L85" s="242">
        <v>0</v>
      </c>
      <c r="M85" s="33"/>
    </row>
    <row r="86" spans="1:13" ht="15" customHeight="1">
      <c r="A86" s="346"/>
      <c r="B86" s="346"/>
      <c r="C86" s="39"/>
      <c r="D86" s="38" t="s">
        <v>23</v>
      </c>
      <c r="E86" s="37" t="s">
        <v>9</v>
      </c>
      <c r="F86" s="339" t="s">
        <v>77</v>
      </c>
      <c r="G86" s="339"/>
      <c r="H86" s="339"/>
      <c r="I86" s="339"/>
      <c r="J86" s="339"/>
      <c r="K86" s="242">
        <v>3917894</v>
      </c>
      <c r="L86" s="242">
        <v>100000</v>
      </c>
      <c r="M86" s="33"/>
    </row>
    <row r="87" spans="1:13" ht="15" customHeight="1">
      <c r="A87" s="346"/>
      <c r="B87" s="346"/>
      <c r="C87" s="39"/>
      <c r="D87" s="38" t="s">
        <v>24</v>
      </c>
      <c r="E87" s="37" t="s">
        <v>9</v>
      </c>
      <c r="F87" s="339" t="s">
        <v>76</v>
      </c>
      <c r="G87" s="339"/>
      <c r="H87" s="339"/>
      <c r="I87" s="339"/>
      <c r="J87" s="339"/>
      <c r="K87" s="242"/>
      <c r="L87" s="242">
        <v>0</v>
      </c>
      <c r="M87" s="33"/>
    </row>
    <row r="88" spans="1:13" ht="15" customHeight="1">
      <c r="A88" s="346"/>
      <c r="B88" s="346"/>
      <c r="C88" s="39"/>
      <c r="D88" s="38" t="s">
        <v>28</v>
      </c>
      <c r="E88" s="37" t="s">
        <v>9</v>
      </c>
      <c r="F88" s="339" t="s">
        <v>75</v>
      </c>
      <c r="G88" s="339"/>
      <c r="H88" s="339"/>
      <c r="I88" s="339"/>
      <c r="J88" s="339"/>
      <c r="K88" s="242"/>
      <c r="L88" s="242">
        <v>0</v>
      </c>
      <c r="M88" s="33"/>
    </row>
    <row r="89" spans="1:13" ht="15" customHeight="1">
      <c r="A89" s="346"/>
      <c r="B89" s="346"/>
      <c r="C89" s="39"/>
      <c r="D89" s="38" t="s">
        <v>29</v>
      </c>
      <c r="E89" s="37" t="s">
        <v>9</v>
      </c>
      <c r="F89" s="339" t="s">
        <v>74</v>
      </c>
      <c r="G89" s="339"/>
      <c r="H89" s="339"/>
      <c r="I89" s="339"/>
      <c r="J89" s="339"/>
      <c r="K89" s="242"/>
      <c r="L89" s="242">
        <v>0</v>
      </c>
      <c r="M89" s="33"/>
    </row>
    <row r="90" spans="1:13" ht="15" customHeight="1">
      <c r="A90" s="346"/>
      <c r="B90" s="346"/>
      <c r="C90" s="39"/>
      <c r="D90" s="38" t="s">
        <v>30</v>
      </c>
      <c r="E90" s="37" t="s">
        <v>9</v>
      </c>
      <c r="F90" s="339" t="s">
        <v>73</v>
      </c>
      <c r="G90" s="339"/>
      <c r="H90" s="339"/>
      <c r="I90" s="339"/>
      <c r="J90" s="339"/>
      <c r="K90" s="244">
        <v>113981</v>
      </c>
      <c r="L90" s="244"/>
      <c r="M90" s="33"/>
    </row>
    <row r="91" spans="1:13" ht="15" customHeight="1">
      <c r="A91" s="346"/>
      <c r="B91" s="346"/>
      <c r="C91" s="39"/>
      <c r="D91" s="38" t="s">
        <v>32</v>
      </c>
      <c r="E91" s="37" t="s">
        <v>9</v>
      </c>
      <c r="F91" s="339" t="s">
        <v>72</v>
      </c>
      <c r="G91" s="339"/>
      <c r="H91" s="339"/>
      <c r="I91" s="339"/>
      <c r="J91" s="339"/>
      <c r="K91" s="242"/>
      <c r="L91" s="242">
        <v>0</v>
      </c>
      <c r="M91" s="33"/>
    </row>
    <row r="92" spans="1:13" ht="15" customHeight="1">
      <c r="A92" s="346"/>
      <c r="B92" s="346"/>
      <c r="C92" s="39"/>
      <c r="D92" s="38" t="s">
        <v>25</v>
      </c>
      <c r="E92" s="37" t="s">
        <v>9</v>
      </c>
      <c r="F92" s="339" t="s">
        <v>71</v>
      </c>
      <c r="G92" s="339"/>
      <c r="H92" s="339"/>
      <c r="I92" s="339"/>
      <c r="J92" s="339"/>
      <c r="K92" s="242"/>
      <c r="L92" s="242">
        <v>2544619</v>
      </c>
      <c r="M92" s="33"/>
    </row>
    <row r="93" spans="1:13" ht="15" customHeight="1">
      <c r="A93" s="346"/>
      <c r="B93" s="346"/>
      <c r="C93" s="39"/>
      <c r="D93" s="38" t="s">
        <v>33</v>
      </c>
      <c r="E93" s="37" t="s">
        <v>9</v>
      </c>
      <c r="F93" s="339" t="s">
        <v>70</v>
      </c>
      <c r="G93" s="339"/>
      <c r="H93" s="339"/>
      <c r="I93" s="339"/>
      <c r="J93" s="339"/>
      <c r="K93" s="252">
        <f>+'10.PASH STANDARTET'!C25</f>
        <v>1247479.790000001</v>
      </c>
      <c r="L93" s="252">
        <f>+'10.PASH STANDARTET'!D25</f>
        <v>1387256.283</v>
      </c>
      <c r="M93" s="33"/>
    </row>
    <row r="94" spans="1:13" ht="15" customHeight="1">
      <c r="A94" s="40"/>
      <c r="B94" s="40"/>
      <c r="C94" s="39"/>
      <c r="D94" s="38"/>
      <c r="E94" s="37"/>
      <c r="F94" s="352" t="s">
        <v>69</v>
      </c>
      <c r="G94" s="355"/>
      <c r="H94" s="355"/>
      <c r="I94" s="355"/>
      <c r="J94" s="356"/>
      <c r="K94" s="244">
        <f>+K86+K90+K93</f>
        <v>5279354.790000001</v>
      </c>
      <c r="L94" s="244">
        <f>+L86+L92+L93</f>
        <v>4031875.283</v>
      </c>
      <c r="M94" s="33"/>
    </row>
    <row r="95" spans="1:13" ht="15" customHeight="1" thickBot="1">
      <c r="A95" s="351"/>
      <c r="B95" s="351"/>
      <c r="C95" s="36"/>
      <c r="D95" s="35" t="s">
        <v>9</v>
      </c>
      <c r="E95" s="34" t="s">
        <v>9</v>
      </c>
      <c r="F95" s="345" t="s">
        <v>68</v>
      </c>
      <c r="G95" s="345"/>
      <c r="H95" s="345"/>
      <c r="I95" s="345"/>
      <c r="J95" s="345"/>
      <c r="K95" s="248">
        <f>K55+K73+K83</f>
        <v>11115144.790000001</v>
      </c>
      <c r="L95" s="248">
        <f>L55+L73+L83</f>
        <v>5995733.083</v>
      </c>
      <c r="M95" s="33"/>
    </row>
    <row r="96" ht="3.75" customHeight="1"/>
    <row r="97" spans="4:8" ht="15">
      <c r="D97" s="1"/>
      <c r="E97" s="1"/>
      <c r="F97" s="1"/>
      <c r="G97" s="10"/>
      <c r="H97" s="11"/>
    </row>
    <row r="98" spans="4:13" ht="12" customHeight="1">
      <c r="D98" s="1"/>
      <c r="E98" s="1"/>
      <c r="F98" s="1"/>
      <c r="G98" s="10"/>
      <c r="H98" s="11"/>
      <c r="L98" s="238"/>
      <c r="M98" s="279"/>
    </row>
    <row r="99" spans="4:11" ht="15">
      <c r="D99" s="1"/>
      <c r="E99" s="235"/>
      <c r="G99"/>
      <c r="K99" s="250"/>
    </row>
    <row r="100" spans="4:11" ht="15.75">
      <c r="D100" s="1"/>
      <c r="E100" s="237"/>
      <c r="G100"/>
      <c r="K100" s="251"/>
    </row>
    <row r="101" spans="4:8" ht="15">
      <c r="D101" s="2"/>
      <c r="E101" s="2"/>
      <c r="F101"/>
      <c r="G101"/>
      <c r="H101"/>
    </row>
  </sheetData>
  <sheetProtection/>
  <mergeCells count="153">
    <mergeCell ref="A37:B37"/>
    <mergeCell ref="F37:J37"/>
    <mergeCell ref="F29:J29"/>
    <mergeCell ref="A23:B23"/>
    <mergeCell ref="F26:J26"/>
    <mergeCell ref="A36:B36"/>
    <mergeCell ref="A34:B34"/>
    <mergeCell ref="A31:B31"/>
    <mergeCell ref="A27:B27"/>
    <mergeCell ref="A24:B24"/>
    <mergeCell ref="A13:B13"/>
    <mergeCell ref="A14:B14"/>
    <mergeCell ref="A16:B16"/>
    <mergeCell ref="A12:B12"/>
    <mergeCell ref="F16:J16"/>
    <mergeCell ref="A21:B21"/>
    <mergeCell ref="A17:B17"/>
    <mergeCell ref="F18:J18"/>
    <mergeCell ref="F17:J17"/>
    <mergeCell ref="A20:B20"/>
    <mergeCell ref="A18:B18"/>
    <mergeCell ref="A19:B19"/>
    <mergeCell ref="F39:J39"/>
    <mergeCell ref="F13:J13"/>
    <mergeCell ref="F36:J36"/>
    <mergeCell ref="F30:J30"/>
    <mergeCell ref="F31:J31"/>
    <mergeCell ref="F35:J35"/>
    <mergeCell ref="F19:J19"/>
    <mergeCell ref="F20:J20"/>
    <mergeCell ref="F21:J21"/>
    <mergeCell ref="F14:J14"/>
    <mergeCell ref="F38:J38"/>
    <mergeCell ref="A38:B38"/>
    <mergeCell ref="F34:J34"/>
    <mergeCell ref="F24:J24"/>
    <mergeCell ref="F28:J28"/>
    <mergeCell ref="A32:B32"/>
    <mergeCell ref="A29:B29"/>
    <mergeCell ref="A30:B30"/>
    <mergeCell ref="A28:B28"/>
    <mergeCell ref="A25:B25"/>
    <mergeCell ref="F25:J25"/>
    <mergeCell ref="F27:J27"/>
    <mergeCell ref="F32:J32"/>
    <mergeCell ref="F23:J23"/>
    <mergeCell ref="A6:B6"/>
    <mergeCell ref="F6:J6"/>
    <mergeCell ref="A43:B43"/>
    <mergeCell ref="A42:B42"/>
    <mergeCell ref="A41:B41"/>
    <mergeCell ref="A40:B40"/>
    <mergeCell ref="F41:J41"/>
    <mergeCell ref="F42:J42"/>
    <mergeCell ref="F43:J43"/>
    <mergeCell ref="F40:J40"/>
    <mergeCell ref="F11:J11"/>
    <mergeCell ref="A8:B8"/>
    <mergeCell ref="F8:J8"/>
    <mergeCell ref="F10:J10"/>
    <mergeCell ref="A10:B10"/>
    <mergeCell ref="F55:J55"/>
    <mergeCell ref="A55:B55"/>
    <mergeCell ref="A53:L53"/>
    <mergeCell ref="A45:B45"/>
    <mergeCell ref="A35:B35"/>
    <mergeCell ref="A5:B5"/>
    <mergeCell ref="F5:J5"/>
    <mergeCell ref="A11:B11"/>
    <mergeCell ref="F58:J58"/>
    <mergeCell ref="A56:B56"/>
    <mergeCell ref="F56:J56"/>
    <mergeCell ref="A58:B58"/>
    <mergeCell ref="A57:B57"/>
    <mergeCell ref="A44:B44"/>
    <mergeCell ref="A48:B48"/>
    <mergeCell ref="A65:B65"/>
    <mergeCell ref="A84:B84"/>
    <mergeCell ref="F84:J84"/>
    <mergeCell ref="F12:J12"/>
    <mergeCell ref="A2:L2"/>
    <mergeCell ref="A4:B4"/>
    <mergeCell ref="F4:J4"/>
    <mergeCell ref="D3:J3"/>
    <mergeCell ref="F7:J7"/>
    <mergeCell ref="A7:B7"/>
    <mergeCell ref="F85:J85"/>
    <mergeCell ref="A60:B60"/>
    <mergeCell ref="F60:J60"/>
    <mergeCell ref="A66:B66"/>
    <mergeCell ref="F66:J66"/>
    <mergeCell ref="A62:B62"/>
    <mergeCell ref="F62:J62"/>
    <mergeCell ref="A63:B63"/>
    <mergeCell ref="F63:J63"/>
    <mergeCell ref="F64:J64"/>
    <mergeCell ref="A76:B76"/>
    <mergeCell ref="A83:B83"/>
    <mergeCell ref="F74:J74"/>
    <mergeCell ref="F87:J87"/>
    <mergeCell ref="A80:B80"/>
    <mergeCell ref="F80:J80"/>
    <mergeCell ref="F83:J83"/>
    <mergeCell ref="A87:B87"/>
    <mergeCell ref="A74:B74"/>
    <mergeCell ref="A85:B85"/>
    <mergeCell ref="F89:J89"/>
    <mergeCell ref="F70:J70"/>
    <mergeCell ref="F75:J75"/>
    <mergeCell ref="F73:J73"/>
    <mergeCell ref="A79:B79"/>
    <mergeCell ref="F79:J79"/>
    <mergeCell ref="F88:J88"/>
    <mergeCell ref="F81:J81"/>
    <mergeCell ref="F82:J82"/>
    <mergeCell ref="A75:B75"/>
    <mergeCell ref="A70:B70"/>
    <mergeCell ref="F67:J67"/>
    <mergeCell ref="A69:B69"/>
    <mergeCell ref="F69:J69"/>
    <mergeCell ref="F71:J71"/>
    <mergeCell ref="A95:B95"/>
    <mergeCell ref="F95:J95"/>
    <mergeCell ref="A93:B93"/>
    <mergeCell ref="F93:J93"/>
    <mergeCell ref="F94:J94"/>
    <mergeCell ref="A92:B92"/>
    <mergeCell ref="F92:J92"/>
    <mergeCell ref="A86:B86"/>
    <mergeCell ref="F86:J86"/>
    <mergeCell ref="A90:B90"/>
    <mergeCell ref="F90:J90"/>
    <mergeCell ref="A91:B91"/>
    <mergeCell ref="F91:J91"/>
    <mergeCell ref="A88:B88"/>
    <mergeCell ref="A89:B89"/>
    <mergeCell ref="F76:J76"/>
    <mergeCell ref="A78:B78"/>
    <mergeCell ref="F78:J78"/>
    <mergeCell ref="A59:B59"/>
    <mergeCell ref="D54:J54"/>
    <mergeCell ref="F59:J59"/>
    <mergeCell ref="A64:B64"/>
    <mergeCell ref="A67:B67"/>
    <mergeCell ref="F65:J65"/>
    <mergeCell ref="A73:B73"/>
    <mergeCell ref="F45:J45"/>
    <mergeCell ref="A46:B46"/>
    <mergeCell ref="F46:J46"/>
    <mergeCell ref="F57:J57"/>
    <mergeCell ref="F47:J47"/>
    <mergeCell ref="F44:J44"/>
    <mergeCell ref="F48:J48"/>
  </mergeCells>
  <printOptions/>
  <pageMargins left="0.25" right="0.25" top="0.17" bottom="0.17" header="0.17" footer="0.19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NEC</cp:lastModifiedBy>
  <cp:lastPrinted>2012-03-05T15:16:45Z</cp:lastPrinted>
  <dcterms:created xsi:type="dcterms:W3CDTF">2010-04-15T09:54:50Z</dcterms:created>
  <dcterms:modified xsi:type="dcterms:W3CDTF">2012-03-05T15:26:41Z</dcterms:modified>
  <cp:category/>
  <cp:version/>
  <cp:contentType/>
  <cp:contentStatus/>
</cp:coreProperties>
</file>