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firstSheet="1" activeTab="1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Amortizimi" sheetId="8" r:id="rId8"/>
    <sheet name="Pasqyra 1 dhe 2" sheetId="9" r:id="rId9"/>
    <sheet name="Pasqyra 3" sheetId="10" r:id="rId10"/>
    <sheet name="Punimet ne proces" sheetId="11" r:id="rId11"/>
    <sheet name="Inventari" sheetId="12" r:id="rId12"/>
    <sheet name="mjet transporti" sheetId="13" r:id="rId13"/>
  </sheets>
  <externalReferences>
    <externalReference r:id="rId16"/>
  </externalReferences>
  <definedNames>
    <definedName name="_xlnm.Print_Area" localSheetId="2">'Aktivet'!$A$1:$H$50</definedName>
    <definedName name="_xlnm.Print_Area" localSheetId="3">'Pasivet'!$A$1:$H$48</definedName>
    <definedName name="_xlnm.Print_Area" localSheetId="4">'Rezultati'!$A$1:$J$50</definedName>
  </definedNames>
  <calcPr fullCalcOnLoad="1"/>
</workbook>
</file>

<file path=xl/sharedStrings.xml><?xml version="1.0" encoding="utf-8"?>
<sst xmlns="http://schemas.openxmlformats.org/spreadsheetml/2006/main" count="811" uniqueCount="531">
  <si>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</si>
  <si>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</si>
  <si>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</si>
  <si>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</si>
  <si>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</si>
  <si>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</si>
  <si>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</si>
  <si>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</si>
  <si>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</si>
  <si>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</si>
  <si>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</si>
  <si>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</si>
  <si>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</si>
  <si>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</si>
  <si>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</si>
  <si>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</si>
  <si>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</si>
  <si>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</si>
  <si>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</si>
  <si>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</si>
  <si>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</si>
  <si>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</si>
  <si>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</si>
  <si>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</si>
  <si>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</si>
  <si>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</si>
  <si>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</si>
  <si>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</si>
  <si>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</si>
  <si>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</si>
  <si>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</si>
  <si>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</si>
  <si>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</si>
  <si>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</si>
  <si>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</si>
  <si>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</si>
  <si>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</si>
  <si>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</si>
  <si>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</si>
  <si>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</si>
  <si>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</si>
  <si>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</si>
  <si>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</si>
  <si>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</si>
  <si>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</si>
  <si>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</si>
  <si>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</si>
  <si>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</si>
  <si>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</si>
  <si>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</si>
  <si>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</si>
  <si>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</si>
  <si>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</si>
  <si>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</si>
  <si>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</si>
  <si>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</si>
  <si>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</si>
  <si>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</si>
  <si>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</si>
  <si>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</si>
  <si>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</si>
  <si>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</si>
  <si>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</si>
  <si>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</si>
  <si>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</si>
  <si>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</si>
  <si>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</si>
  <si>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</si>
  <si>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</si>
  <si>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</si>
  <si>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</si>
  <si>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</si>
  <si>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</si>
  <si>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</si>
  <si>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</si>
  <si>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</si>
  <si>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</si>
  <si>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</si>
  <si>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</si>
  <si>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</si>
  <si>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</si>
  <si>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</si>
  <si>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</si>
  <si>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</si>
  <si>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</si>
  <si>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</si>
  <si>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</si>
  <si>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</si>
  <si>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</si>
  <si>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</si>
  <si>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</si>
  <si>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</si>
  <si>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</si>
  <si>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</si>
  <si>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</si>
  <si>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</si>
  <si>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</si>
  <si>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</si>
  <si>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</si>
  <si>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</si>
  <si>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</si>
  <si>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</si>
  <si>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</si>
  <si>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</si>
  <si>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</si>
  <si>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</si>
  <si>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</si>
  <si>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</si>
  <si>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</si>
  <si>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</si>
  <si>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</si>
  <si>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</si>
  <si>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601,608X</t>
  </si>
  <si>
    <t>68X</t>
  </si>
  <si>
    <t>Te ardhurat dhe shpenzimet financiare nga pjesemarrjet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</si>
  <si>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</si>
  <si>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</si>
  <si>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</si>
  <si>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</si>
  <si>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</si>
  <si>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</si>
  <si>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</si>
  <si>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</si>
  <si>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</si>
  <si>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</si>
  <si>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</si>
  <si>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</si>
  <si>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</si>
  <si>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</si>
  <si>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</si>
  <si>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</si>
  <si>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</si>
  <si>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</si>
  <si>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</si>
  <si>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</si>
  <si>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</si>
  <si>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</si>
  <si>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</si>
  <si>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</si>
  <si>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</si>
  <si>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</si>
  <si>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</si>
  <si>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</si>
  <si>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</si>
  <si>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</si>
  <si>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</si>
  <si>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</si>
  <si>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</si>
  <si>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</si>
  <si>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</si>
  <si>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</si>
  <si>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</si>
  <si>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</si>
  <si>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</si>
  <si>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</si>
  <si>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</si>
  <si>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</si>
  <si>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</si>
  <si>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</si>
  <si>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</si>
  <si>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</si>
  <si>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</si>
  <si>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</si>
  <si>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</si>
  <si>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</si>
  <si>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</si>
  <si>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</si>
  <si>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</si>
  <si>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</si>
  <si>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</si>
  <si>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</si>
  <si>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</si>
  <si>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</si>
  <si>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</si>
  <si>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</si>
  <si>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</si>
  <si>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</si>
  <si>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</si>
  <si>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</si>
  <si>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</si>
  <si>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</si>
  <si>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</si>
  <si>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</si>
  <si>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</si>
  <si>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</si>
  <si>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</si>
  <si>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</si>
  <si>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</si>
  <si>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</si>
  <si>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</si>
  <si>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</si>
  <si>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</si>
  <si>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</si>
  <si>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</si>
  <si>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</si>
  <si>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</si>
  <si>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</si>
  <si>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</si>
  <si>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</si>
  <si>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</si>
  <si>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</si>
  <si>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</si>
  <si>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</si>
  <si>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</si>
  <si>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</si>
  <si>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</si>
  <si>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</si>
  <si>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</si>
  <si>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</si>
  <si>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</si>
  <si>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</si>
  <si>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</si>
  <si>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</si>
  <si>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</si>
  <si>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</si>
  <si>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</si>
  <si>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</si>
  <si>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</si>
  <si>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</si>
  <si>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</si>
  <si>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</si>
  <si>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</si>
  <si>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</si>
  <si>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</si>
  <si>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</si>
  <si>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</si>
  <si>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</si>
  <si>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</si>
  <si>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</si>
  <si>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</si>
  <si>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</si>
  <si>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</si>
  <si>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</si>
  <si>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</si>
  <si>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</si>
  <si>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</si>
  <si>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</si>
  <si>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</si>
  <si>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</si>
  <si>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</si>
  <si>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</si>
  <si>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</si>
  <si>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</si>
  <si>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</si>
  <si>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</si>
  <si>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</si>
  <si>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</si>
  <si>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</si>
  <si>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</si>
  <si>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</si>
  <si>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</si>
  <si>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</si>
  <si>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Fitimi i pa- shperndare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</si>
  <si>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</si>
  <si>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</si>
  <si>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</si>
  <si>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</si>
  <si>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</si>
  <si>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>Emetim i kapitalit aksionar</t>
  </si>
  <si>
    <t xml:space="preserve"> Rezerva rivleresimi i AAGJ</t>
  </si>
  <si>
    <t xml:space="preserve"> Blerje aksionesh thesari</t>
  </si>
  <si>
    <t>Parapagimet e arketuara</t>
  </si>
  <si>
    <t xml:space="preserve">Punime ne proces  m </t>
  </si>
  <si>
    <t>ADMINISTRATORI</t>
  </si>
  <si>
    <t>Fitimi ushtrimit</t>
  </si>
  <si>
    <t>Pozicioni me 31 dhjetor 2009</t>
  </si>
  <si>
    <t>Paisje zyre e informatike</t>
  </si>
  <si>
    <t>Mjete transporti</t>
  </si>
  <si>
    <t>TOTALI</t>
  </si>
  <si>
    <t>Shtesa</t>
  </si>
  <si>
    <t>Pakesime</t>
  </si>
  <si>
    <t>TOTALI I  TE ARDHURAVE(1+2+3+4)</t>
  </si>
  <si>
    <t>Totali shpenzimeve  (  shumat  5-10 )</t>
  </si>
  <si>
    <t>Fitimi (humbja) nga veprimtarite e kryesore (I-II)</t>
  </si>
  <si>
    <t>IV</t>
  </si>
  <si>
    <t xml:space="preserve">shenime </t>
  </si>
  <si>
    <t xml:space="preserve">ADMINISTRATORI </t>
  </si>
  <si>
    <t>Shitje te perjashtuara</t>
  </si>
  <si>
    <t>Te ardhura nga punimet me te tretet</t>
  </si>
  <si>
    <t>Ndrysh.gjend ne  e pun ne proces(situacionet e ndertimit)</t>
  </si>
  <si>
    <t>Shp tjera</t>
  </si>
  <si>
    <t>Te drejta e detyrime tjera</t>
  </si>
  <si>
    <t>Tvsh e situacioneve te ndertimit</t>
  </si>
  <si>
    <t>Parapagime tjera</t>
  </si>
  <si>
    <t>Kapitali themeltar</t>
  </si>
  <si>
    <t>Det per hipotekimin</t>
  </si>
  <si>
    <t>KapitalI Themeltar</t>
  </si>
  <si>
    <t>Zmadhim kapitali</t>
  </si>
  <si>
    <t>Pagesat e huase me afat te gjate</t>
  </si>
  <si>
    <t>Shp te periudhave te ardheshme</t>
  </si>
  <si>
    <t>Lazaj 2002</t>
  </si>
  <si>
    <t>K56410203K</t>
  </si>
  <si>
    <t>Sheshi i Flamurit prane BKT</t>
  </si>
  <si>
    <t xml:space="preserve">NDERTIM </t>
  </si>
  <si>
    <t>Shoqeria  "Lazaj 2002 "  SHPK.</t>
  </si>
  <si>
    <t>MOISI LAZAJ</t>
  </si>
  <si>
    <t>Te ardhura nga Shitjet e sherbimeve</t>
  </si>
  <si>
    <t>Te ardhura te tjera</t>
  </si>
  <si>
    <t>Punimet me n/kontraktor</t>
  </si>
  <si>
    <t>Shpenzime hipotekimi</t>
  </si>
  <si>
    <t>Gjoba</t>
  </si>
  <si>
    <t>Kuota e shpenzimeve per tu shperndare</t>
  </si>
  <si>
    <t>Shpenzimet nga interesat</t>
  </si>
  <si>
    <t>Sasia</t>
  </si>
  <si>
    <t>Gjendje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</si>
  <si>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</si>
  <si>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</si>
  <si>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</si>
  <si>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</si>
  <si>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</si>
  <si>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</si>
  <si>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</si>
  <si>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Shoqeria__Lazaj 2002____________</t>
  </si>
  <si>
    <t>NIPTI__</t>
  </si>
  <si>
    <t>Kaluar tek fitimi i pashperndare</t>
  </si>
  <si>
    <t>NIPT ___________________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</si>
  <si>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</si>
  <si>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</si>
  <si>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</si>
  <si>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</si>
  <si>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</si>
  <si>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</si>
  <si>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</si>
  <si>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</si>
  <si>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</si>
  <si>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</si>
  <si>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</si>
  <si>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</si>
  <si>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</si>
  <si>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</si>
  <si>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</si>
  <si>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</si>
  <si>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</si>
  <si>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</si>
  <si>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</si>
  <si>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</si>
  <si>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</si>
  <si>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</si>
  <si>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</si>
  <si>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</si>
  <si>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</si>
  <si>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</si>
  <si>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</si>
  <si>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</si>
  <si>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</si>
  <si>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</si>
  <si>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</si>
  <si>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</si>
  <si>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</si>
  <si>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</si>
  <si>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</si>
  <si>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</si>
  <si>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</si>
  <si>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</si>
  <si>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</si>
  <si>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</si>
  <si>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</si>
  <si>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</si>
  <si>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</si>
  <si>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</si>
  <si>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</si>
  <si>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</si>
  <si>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</si>
  <si>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</si>
  <si>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</si>
  <si>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</si>
  <si>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</si>
  <si>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</si>
  <si>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</si>
  <si>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</si>
  <si>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</si>
  <si>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</si>
  <si>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</si>
  <si>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</si>
  <si>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</si>
  <si>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</si>
  <si>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</si>
  <si>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</si>
  <si>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</si>
  <si>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</si>
  <si>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</si>
  <si>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k)</t>
  </si>
  <si>
    <t>l)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</si>
  <si>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</si>
  <si>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</si>
  <si>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</si>
  <si>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</si>
  <si>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</si>
  <si>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</si>
  <si>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</si>
  <si>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</si>
  <si>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</si>
  <si>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</si>
  <si>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</si>
  <si>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</si>
  <si>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</si>
  <si>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</si>
  <si>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</si>
  <si>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</si>
  <si>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</si>
  <si>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</si>
  <si>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</si>
  <si>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NIPTI____________________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</si>
  <si>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</si>
  <si>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</si>
  <si>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</si>
  <si>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</si>
  <si>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</si>
  <si>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</si>
  <si>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</si>
  <si>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</si>
  <si>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</si>
  <si>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</si>
  <si>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</si>
  <si>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</si>
  <si>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</si>
  <si>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</si>
  <si>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</si>
  <si>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</si>
  <si>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</si>
  <si>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</si>
  <si>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</si>
  <si>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</si>
  <si>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</si>
  <si>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 xml:space="preserve"> 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</si>
  <si>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</si>
  <si>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</si>
  <si>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</si>
  <si>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</si>
  <si>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</si>
  <si>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</si>
  <si>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</si>
  <si>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</si>
  <si>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</si>
  <si>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</si>
  <si>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</si>
  <si>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</si>
  <si>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</si>
  <si>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</si>
  <si>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</si>
  <si>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</si>
  <si>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</si>
  <si>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</si>
  <si>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</si>
  <si>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</si>
  <si>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</si>
  <si>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</si>
  <si>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</si>
  <si>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</si>
  <si>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</si>
  <si>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</si>
  <si>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</si>
  <si>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</si>
  <si>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</si>
  <si>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</si>
  <si>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</si>
  <si>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</si>
  <si>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</si>
  <si>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</si>
  <si>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Situacionet mujore</t>
  </si>
  <si>
    <t>Pakesimi i gjend per pun e shitura</t>
  </si>
  <si>
    <t>Punime me n/kontraktor</t>
  </si>
  <si>
    <t>Shp per tu shperndare</t>
  </si>
  <si>
    <t>interesa</t>
  </si>
  <si>
    <t>Njesia</t>
  </si>
  <si>
    <t>sasia</t>
  </si>
  <si>
    <t>Cmimi</t>
  </si>
  <si>
    <t>Vlera</t>
  </si>
  <si>
    <t>kg</t>
  </si>
  <si>
    <t>Lloji i automjetit</t>
  </si>
  <si>
    <t>Kapaciteti</t>
  </si>
  <si>
    <t>Targa</t>
  </si>
  <si>
    <t>Vlera historike</t>
  </si>
  <si>
    <t>Shenimi nr 13 shpjegon mbi pasqyren e te ardhurave dhe shpenzimeve</t>
  </si>
  <si>
    <t>NR</t>
  </si>
  <si>
    <t>PASQYRA  ANALITIKE E GJENDJES SE INVENTARIT</t>
  </si>
  <si>
    <t>GRUPI</t>
  </si>
  <si>
    <t>Materiale te para  dhe materiale te tjera</t>
  </si>
  <si>
    <t xml:space="preserve">njesia </t>
  </si>
  <si>
    <t>cmimi</t>
  </si>
  <si>
    <t>pa tvsh</t>
  </si>
  <si>
    <t>A</t>
  </si>
  <si>
    <t>SHUMA   A</t>
  </si>
  <si>
    <t>B</t>
  </si>
  <si>
    <t>Prodhime punime  e sherbime ne proces</t>
  </si>
  <si>
    <t>SHUMA    B</t>
  </si>
  <si>
    <t>C</t>
  </si>
  <si>
    <t>SHUMA    C</t>
  </si>
  <si>
    <t>D</t>
  </si>
  <si>
    <t>TE TJERA GJENDJE INVENTARI</t>
  </si>
  <si>
    <t>SHUMA   D</t>
  </si>
  <si>
    <t xml:space="preserve">E </t>
  </si>
  <si>
    <t>PROVIZIONE PER  ZHVLERESIME(-)</t>
  </si>
  <si>
    <t>SHUMA   E</t>
  </si>
  <si>
    <t>TOTALI (A+B+C+D+E)</t>
  </si>
  <si>
    <t>Ne vleresimin e inventarit u perdor metoda</t>
  </si>
  <si>
    <t>.........................</t>
  </si>
  <si>
    <t>FIRMA"Lazaj 2002,,</t>
  </si>
  <si>
    <t>NIPTI: K56410203K</t>
  </si>
  <si>
    <t>Flamingo 2</t>
  </si>
  <si>
    <t>Pavaresia</t>
  </si>
  <si>
    <t>Kalaja uji i ftohte</t>
  </si>
  <si>
    <t>Orizi Lef Sallata</t>
  </si>
  <si>
    <t>Ambulanca</t>
  </si>
  <si>
    <t>Tvsh e situacioneve</t>
  </si>
  <si>
    <t>(Moisi Lazaj )</t>
  </si>
  <si>
    <t>Shpenzime te periudhave te ardheshme</t>
  </si>
  <si>
    <t>Drita Bregu blerje trualli</t>
  </si>
  <si>
    <t>Viti   2011</t>
  </si>
  <si>
    <t>01.01.2011</t>
  </si>
  <si>
    <t>31.12.2011</t>
  </si>
  <si>
    <t>20 Mars 2012</t>
  </si>
  <si>
    <t>Pasqyrat    Financiare    te    Vitit   2011</t>
  </si>
  <si>
    <t>Pasqyra   e   te   Ardhurave   dhe   Shpenzimeve     2011</t>
  </si>
  <si>
    <t xml:space="preserve">                                  01 Janar - 31 Dhjetor 2011</t>
  </si>
  <si>
    <t>Pasqyra   e   Fluksit   Monetar  -  Metoda  Indirekte   2011</t>
  </si>
  <si>
    <t>Aktivet Afatgjata Materiale  me vlere fillestare   2011</t>
  </si>
  <si>
    <t>Amortizimi A.A.Materiale   2011</t>
  </si>
  <si>
    <t>Vlera Kontabel Neto e A.A.Materiale  2011</t>
  </si>
  <si>
    <t>DHE PRODHIMIT NE PROCES PER VITIN DT. 31.12.2011</t>
  </si>
  <si>
    <t>Inventari i materiale te para per vitin 2011</t>
  </si>
  <si>
    <t>Inventari i automjeteve ne pronesi te subjektit per vitin 2011</t>
  </si>
  <si>
    <t>Viti 2011</t>
  </si>
  <si>
    <t>Pakesimi i gjendj per punim e shitura(Kosto e situac per pj e shitur)</t>
  </si>
  <si>
    <t>Amortizimi</t>
  </si>
  <si>
    <t>Kalaja 2 Turi MZB</t>
  </si>
  <si>
    <t>Kisha ortodokse</t>
  </si>
  <si>
    <t>Pllaka</t>
  </si>
  <si>
    <t>bojra</t>
  </si>
  <si>
    <t>Grafiato</t>
  </si>
  <si>
    <t>m2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</si>
</sst>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_);_(* \(#,##0\);_(* &quot;-&quot;??_);_(@_)"/>
    <numFmt numFmtId="188" formatCode="_-* #,##0.0_L_e_k_-;\-* #,##0.0_L_e_k_-;_-* &quot;-&quot;??_L_e_k_-;_-@_-"/>
    <numFmt numFmtId="189" formatCode="_-* #,##0_L_e_k_-;\-* #,##0_L_e_k_-;_-* &quot;-&quot;??_L_e_k_-;_-@_-"/>
    <numFmt numFmtId="190" formatCode="_-* #,##0_-;\-* #,##0_-;_-* &quot;-&quot;??_-;_-@_-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#,##0_ ;[Red]\-#,##0\ 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52" applyFont="1" applyFill="1">
      <alignment/>
      <protection/>
    </xf>
    <xf numFmtId="0" fontId="0" fillId="0" borderId="0" xfId="50" applyFont="1" applyFill="1">
      <alignment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/>
      <protection/>
    </xf>
    <xf numFmtId="0" fontId="11" fillId="0" borderId="12" xfId="52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0" fillId="0" borderId="14" xfId="52" applyFont="1" applyFill="1" applyBorder="1" applyAlignment="1">
      <alignment horizontal="center"/>
      <protection/>
    </xf>
    <xf numFmtId="0" fontId="12" fillId="0" borderId="10" xfId="52" applyFont="1" applyFill="1" applyBorder="1">
      <alignment/>
      <protection/>
    </xf>
    <xf numFmtId="3" fontId="12" fillId="0" borderId="10" xfId="45" applyNumberFormat="1" applyFont="1" applyFill="1" applyBorder="1" applyAlignment="1">
      <alignment/>
    </xf>
    <xf numFmtId="3" fontId="12" fillId="0" borderId="15" xfId="45" applyNumberFormat="1" applyFont="1" applyFill="1" applyBorder="1" applyAlignment="1">
      <alignment/>
    </xf>
    <xf numFmtId="3" fontId="12" fillId="0" borderId="16" xfId="45" applyNumberFormat="1" applyFont="1" applyFill="1" applyBorder="1" applyAlignment="1">
      <alignment/>
    </xf>
    <xf numFmtId="0" fontId="12" fillId="0" borderId="0" xfId="50" applyFont="1" applyFill="1">
      <alignment/>
      <protection/>
    </xf>
    <xf numFmtId="3" fontId="12" fillId="0" borderId="0" xfId="50" applyNumberFormat="1" applyFont="1" applyFill="1">
      <alignment/>
      <protection/>
    </xf>
    <xf numFmtId="3" fontId="12" fillId="0" borderId="17" xfId="45" applyNumberFormat="1" applyFont="1" applyFill="1" applyBorder="1" applyAlignment="1">
      <alignment/>
    </xf>
    <xf numFmtId="0" fontId="3" fillId="0" borderId="0" xfId="50" applyFont="1" applyFill="1">
      <alignment/>
      <protection/>
    </xf>
    <xf numFmtId="3" fontId="10" fillId="0" borderId="0" xfId="50" applyNumberFormat="1" applyFont="1" applyFill="1">
      <alignment/>
      <protection/>
    </xf>
    <xf numFmtId="3" fontId="3" fillId="0" borderId="0" xfId="50" applyNumberFormat="1" applyFont="1" applyFill="1">
      <alignment/>
      <protection/>
    </xf>
    <xf numFmtId="3" fontId="0" fillId="0" borderId="0" xfId="50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2" fillId="0" borderId="11" xfId="45" applyNumberFormat="1" applyFont="1" applyFill="1" applyBorder="1" applyAlignment="1">
      <alignment/>
    </xf>
    <xf numFmtId="3" fontId="12" fillId="0" borderId="29" xfId="45" applyNumberFormat="1" applyFont="1" applyFill="1" applyBorder="1" applyAlignment="1">
      <alignment/>
    </xf>
    <xf numFmtId="3" fontId="12" fillId="0" borderId="30" xfId="45" applyNumberFormat="1" applyFont="1" applyFill="1" applyBorder="1" applyAlignment="1">
      <alignment/>
    </xf>
    <xf numFmtId="3" fontId="12" fillId="0" borderId="14" xfId="45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/>
    </xf>
    <xf numFmtId="3" fontId="20" fillId="0" borderId="0" xfId="0" applyNumberFormat="1" applyFont="1" applyAlignment="1">
      <alignment/>
    </xf>
    <xf numFmtId="0" fontId="17" fillId="0" borderId="23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85" fontId="17" fillId="0" borderId="0" xfId="47" applyFont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/>
    </xf>
    <xf numFmtId="187" fontId="17" fillId="0" borderId="36" xfId="47" applyNumberFormat="1" applyFont="1" applyBorder="1" applyAlignment="1">
      <alignment/>
    </xf>
    <xf numFmtId="187" fontId="17" fillId="0" borderId="37" xfId="47" applyNumberFormat="1" applyFont="1" applyBorder="1" applyAlignment="1">
      <alignment/>
    </xf>
    <xf numFmtId="0" fontId="0" fillId="0" borderId="35" xfId="0" applyFont="1" applyBorder="1" applyAlignment="1">
      <alignment vertical="center" wrapText="1"/>
    </xf>
    <xf numFmtId="187" fontId="0" fillId="0" borderId="36" xfId="47" applyNumberFormat="1" applyFont="1" applyBorder="1" applyAlignment="1">
      <alignment vertical="center" wrapText="1"/>
    </xf>
    <xf numFmtId="0" fontId="0" fillId="0" borderId="35" xfId="0" applyFont="1" applyBorder="1" applyAlignment="1">
      <alignment/>
    </xf>
    <xf numFmtId="187" fontId="0" fillId="0" borderId="36" xfId="47" applyNumberFormat="1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17" fillId="0" borderId="38" xfId="0" applyFont="1" applyBorder="1" applyAlignment="1">
      <alignment vertical="center" wrapText="1"/>
    </xf>
    <xf numFmtId="187" fontId="17" fillId="0" borderId="39" xfId="47" applyNumberFormat="1" applyFont="1" applyBorder="1" applyAlignment="1">
      <alignment vertical="center" wrapText="1"/>
    </xf>
    <xf numFmtId="187" fontId="17" fillId="0" borderId="40" xfId="47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89" fontId="0" fillId="0" borderId="10" xfId="47" applyNumberFormat="1" applyFont="1" applyBorder="1" applyAlignment="1">
      <alignment vertical="center"/>
    </xf>
    <xf numFmtId="189" fontId="0" fillId="0" borderId="28" xfId="47" applyNumberFormat="1" applyFont="1" applyBorder="1" applyAlignment="1">
      <alignment vertical="center"/>
    </xf>
    <xf numFmtId="189" fontId="0" fillId="0" borderId="27" xfId="47" applyNumberFormat="1" applyFont="1" applyBorder="1" applyAlignment="1">
      <alignment vertical="center"/>
    </xf>
    <xf numFmtId="189" fontId="0" fillId="0" borderId="10" xfId="47" applyNumberFormat="1" applyFont="1" applyBorder="1" applyAlignment="1">
      <alignment/>
    </xf>
    <xf numFmtId="189" fontId="0" fillId="0" borderId="0" xfId="47" applyNumberFormat="1" applyFont="1" applyAlignment="1">
      <alignment/>
    </xf>
    <xf numFmtId="14" fontId="5" fillId="0" borderId="21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3" fontId="17" fillId="0" borderId="26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11" xfId="0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" fontId="0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8" fillId="0" borderId="14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4" xfId="0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6" xfId="44" applyNumberFormat="1" applyBorder="1" applyAlignment="1">
      <alignment/>
    </xf>
    <xf numFmtId="0" fontId="0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3" fontId="18" fillId="0" borderId="42" xfId="44" applyNumberFormat="1" applyFont="1" applyBorder="1" applyAlignment="1">
      <alignment vertical="center"/>
    </xf>
    <xf numFmtId="3" fontId="18" fillId="0" borderId="43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17" fillId="0" borderId="10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18" fillId="0" borderId="42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2" fontId="30" fillId="0" borderId="0" xfId="51" applyNumberFormat="1" applyFont="1" applyBorder="1" applyAlignment="1">
      <alignment wrapText="1"/>
      <protection/>
    </xf>
    <xf numFmtId="0" fontId="17" fillId="0" borderId="26" xfId="51" applyFont="1" applyBorder="1" applyAlignment="1">
      <alignment horizontal="center"/>
      <protection/>
    </xf>
    <xf numFmtId="2" fontId="31" fillId="0" borderId="22" xfId="51" applyNumberFormat="1" applyFont="1" applyBorder="1" applyAlignment="1">
      <alignment horizontal="center" wrapText="1"/>
      <protection/>
    </xf>
    <xf numFmtId="0" fontId="21" fillId="0" borderId="28" xfId="51" applyFont="1" applyBorder="1" applyAlignment="1">
      <alignment horizontal="center" vertical="center" wrapText="1"/>
      <protection/>
    </xf>
    <xf numFmtId="0" fontId="17" fillId="0" borderId="44" xfId="51" applyFont="1" applyBorder="1" applyAlignment="1">
      <alignment horizontal="center"/>
      <protection/>
    </xf>
    <xf numFmtId="0" fontId="17" fillId="0" borderId="45" xfId="51" applyFont="1" applyBorder="1" applyAlignment="1">
      <alignment horizontal="left" wrapText="1"/>
      <protection/>
    </xf>
    <xf numFmtId="0" fontId="0" fillId="0" borderId="46" xfId="51" applyFont="1" applyBorder="1" applyAlignment="1">
      <alignment horizontal="center"/>
      <protection/>
    </xf>
    <xf numFmtId="0" fontId="0" fillId="0" borderId="14" xfId="51" applyFont="1" applyBorder="1" applyAlignment="1">
      <alignment horizontal="left" wrapText="1"/>
      <protection/>
    </xf>
    <xf numFmtId="0" fontId="0" fillId="0" borderId="47" xfId="51" applyFont="1" applyBorder="1" applyAlignment="1">
      <alignment horizontal="center"/>
      <protection/>
    </xf>
    <xf numFmtId="0" fontId="18" fillId="0" borderId="14" xfId="51" applyFont="1" applyBorder="1" applyAlignment="1">
      <alignment horizontal="left" wrapText="1"/>
      <protection/>
    </xf>
    <xf numFmtId="0" fontId="17" fillId="0" borderId="29" xfId="51" applyFont="1" applyBorder="1" applyAlignment="1">
      <alignment horizontal="center"/>
      <protection/>
    </xf>
    <xf numFmtId="0" fontId="17" fillId="0" borderId="14" xfId="51" applyFont="1" applyBorder="1" applyAlignment="1">
      <alignment horizontal="left" wrapText="1"/>
      <protection/>
    </xf>
    <xf numFmtId="0" fontId="0" fillId="0" borderId="27" xfId="51" applyFont="1" applyBorder="1" applyAlignment="1">
      <alignment horizontal="left" wrapText="1"/>
      <protection/>
    </xf>
    <xf numFmtId="0" fontId="0" fillId="0" borderId="48" xfId="51" applyFont="1" applyBorder="1" applyAlignment="1">
      <alignment horizontal="center"/>
      <protection/>
    </xf>
    <xf numFmtId="0" fontId="0" fillId="0" borderId="25" xfId="51" applyFont="1" applyBorder="1" applyAlignment="1">
      <alignment horizontal="left" wrapText="1"/>
      <protection/>
    </xf>
    <xf numFmtId="0" fontId="17" fillId="0" borderId="29" xfId="51" applyFont="1" applyBorder="1" applyAlignment="1">
      <alignment horizontal="center" vertical="center"/>
      <protection/>
    </xf>
    <xf numFmtId="0" fontId="17" fillId="0" borderId="47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wrapText="1"/>
      <protection/>
    </xf>
    <xf numFmtId="0" fontId="17" fillId="0" borderId="46" xfId="51" applyFont="1" applyBorder="1" applyAlignment="1">
      <alignment horizontal="center"/>
      <protection/>
    </xf>
    <xf numFmtId="0" fontId="27" fillId="0" borderId="10" xfId="51" applyFont="1" applyBorder="1" applyAlignment="1">
      <alignment horizontal="left" wrapText="1"/>
      <protection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7" fillId="0" borderId="47" xfId="51" applyFont="1" applyBorder="1" applyAlignment="1">
      <alignment horizontal="center"/>
      <protection/>
    </xf>
    <xf numFmtId="0" fontId="17" fillId="0" borderId="10" xfId="51" applyFont="1" applyBorder="1" applyAlignment="1">
      <alignment horizontal="left" wrapText="1"/>
      <protection/>
    </xf>
    <xf numFmtId="0" fontId="17" fillId="0" borderId="48" xfId="51" applyFont="1" applyBorder="1" applyAlignment="1">
      <alignment horizontal="center"/>
      <protection/>
    </xf>
    <xf numFmtId="0" fontId="17" fillId="0" borderId="27" xfId="51" applyFont="1" applyBorder="1" applyAlignment="1">
      <alignment horizontal="left" wrapText="1"/>
      <protection/>
    </xf>
    <xf numFmtId="0" fontId="17" fillId="0" borderId="15" xfId="51" applyFont="1" applyBorder="1" applyAlignment="1">
      <alignment horizontal="center"/>
      <protection/>
    </xf>
    <xf numFmtId="0" fontId="17" fillId="0" borderId="49" xfId="51" applyFont="1" applyBorder="1" applyAlignment="1">
      <alignment horizontal="left" wrapText="1"/>
      <protection/>
    </xf>
    <xf numFmtId="0" fontId="17" fillId="0" borderId="0" xfId="51" applyFont="1" applyBorder="1" applyAlignment="1">
      <alignment horizontal="center"/>
      <protection/>
    </xf>
    <xf numFmtId="0" fontId="17" fillId="0" borderId="0" xfId="51" applyFont="1" applyBorder="1" applyAlignment="1">
      <alignment horizontal="left" wrapText="1"/>
      <protection/>
    </xf>
    <xf numFmtId="0" fontId="17" fillId="0" borderId="0" xfId="51" applyFont="1" applyBorder="1" applyAlignment="1">
      <alignment horizontal="left"/>
      <protection/>
    </xf>
    <xf numFmtId="0" fontId="3" fillId="0" borderId="26" xfId="51" applyFont="1" applyBorder="1">
      <alignment/>
      <protection/>
    </xf>
    <xf numFmtId="2" fontId="31" fillId="0" borderId="26" xfId="51" applyNumberFormat="1" applyFont="1" applyBorder="1" applyAlignment="1">
      <alignment horizontal="center" wrapText="1"/>
      <protection/>
    </xf>
    <xf numFmtId="0" fontId="21" fillId="0" borderId="26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/>
      <protection/>
    </xf>
    <xf numFmtId="0" fontId="21" fillId="0" borderId="45" xfId="51" applyFont="1" applyBorder="1" applyAlignment="1">
      <alignment horizontal="left" wrapText="1"/>
      <protection/>
    </xf>
    <xf numFmtId="0" fontId="3" fillId="0" borderId="29" xfId="51" applyFont="1" applyBorder="1" applyAlignment="1">
      <alignment horizontal="left"/>
      <protection/>
    </xf>
    <xf numFmtId="0" fontId="3" fillId="0" borderId="10" xfId="53" applyFont="1" applyFill="1" applyBorder="1" applyAlignment="1">
      <alignment horizontal="left" wrapText="1"/>
      <protection/>
    </xf>
    <xf numFmtId="0" fontId="21" fillId="0" borderId="10" xfId="51" applyFont="1" applyBorder="1" applyAlignment="1">
      <alignment horizontal="left"/>
      <protection/>
    </xf>
    <xf numFmtId="0" fontId="21" fillId="0" borderId="30" xfId="51" applyFont="1" applyBorder="1" applyAlignment="1">
      <alignment horizontal="left"/>
      <protection/>
    </xf>
    <xf numFmtId="0" fontId="3" fillId="0" borderId="10" xfId="51" applyFont="1" applyBorder="1" applyAlignment="1">
      <alignment horizontal="left" wrapText="1"/>
      <protection/>
    </xf>
    <xf numFmtId="0" fontId="21" fillId="0" borderId="29" xfId="51" applyFont="1" applyBorder="1" applyAlignment="1">
      <alignment horizontal="center"/>
      <protection/>
    </xf>
    <xf numFmtId="0" fontId="21" fillId="0" borderId="10" xfId="51" applyFont="1" applyBorder="1" applyAlignment="1">
      <alignment horizontal="left" wrapText="1"/>
      <protection/>
    </xf>
    <xf numFmtId="0" fontId="3" fillId="0" borderId="29" xfId="51" applyFont="1" applyBorder="1" applyAlignment="1">
      <alignment horizontal="center"/>
      <protection/>
    </xf>
    <xf numFmtId="0" fontId="3" fillId="0" borderId="10" xfId="51" applyFont="1" applyBorder="1" applyAlignment="1">
      <alignment horizontal="left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5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27" xfId="51" applyFont="1" applyBorder="1" applyAlignment="1">
      <alignment horizontal="center" vertical="center" wrapText="1"/>
      <protection/>
    </xf>
    <xf numFmtId="0" fontId="21" fillId="0" borderId="51" xfId="51" applyFont="1" applyBorder="1" applyAlignment="1">
      <alignment horizontal="center" vertical="center" wrapText="1"/>
      <protection/>
    </xf>
    <xf numFmtId="0" fontId="21" fillId="0" borderId="29" xfId="51" applyFont="1" applyBorder="1">
      <alignment/>
      <protection/>
    </xf>
    <xf numFmtId="0" fontId="3" fillId="0" borderId="29" xfId="0" applyFont="1" applyBorder="1" applyAlignment="1">
      <alignment/>
    </xf>
    <xf numFmtId="0" fontId="3" fillId="0" borderId="29" xfId="51" applyFont="1" applyBorder="1">
      <alignment/>
      <protection/>
    </xf>
    <xf numFmtId="0" fontId="3" fillId="0" borderId="15" xfId="51" applyFont="1" applyBorder="1">
      <alignment/>
      <protection/>
    </xf>
    <xf numFmtId="0" fontId="21" fillId="0" borderId="49" xfId="51" applyFont="1" applyBorder="1" applyAlignment="1">
      <alignment horizontal="left"/>
      <protection/>
    </xf>
    <xf numFmtId="0" fontId="3" fillId="0" borderId="49" xfId="51" applyFont="1" applyBorder="1" applyAlignment="1">
      <alignment horizontal="left"/>
      <protection/>
    </xf>
    <xf numFmtId="0" fontId="21" fillId="0" borderId="16" xfId="51" applyFont="1" applyBorder="1" applyAlignment="1">
      <alignment horizontal="left"/>
      <protection/>
    </xf>
    <xf numFmtId="0" fontId="3" fillId="0" borderId="0" xfId="0" applyFont="1" applyAlignment="1">
      <alignment/>
    </xf>
    <xf numFmtId="0" fontId="21" fillId="0" borderId="0" xfId="51" applyFont="1" applyBorder="1" applyAlignment="1">
      <alignment horizontal="left"/>
      <protection/>
    </xf>
    <xf numFmtId="0" fontId="25" fillId="0" borderId="0" xfId="51" applyFont="1" applyBorder="1" applyAlignment="1">
      <alignment horizontal="left"/>
      <protection/>
    </xf>
    <xf numFmtId="0" fontId="0" fillId="0" borderId="0" xfId="51" applyFont="1">
      <alignment/>
      <protection/>
    </xf>
    <xf numFmtId="0" fontId="0" fillId="0" borderId="1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ill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45" xfId="51" applyNumberFormat="1" applyFont="1" applyBorder="1" applyAlignment="1">
      <alignment horizontal="left"/>
      <protection/>
    </xf>
    <xf numFmtId="3" fontId="0" fillId="0" borderId="13" xfId="51" applyNumberFormat="1" applyFont="1" applyBorder="1" applyAlignment="1">
      <alignment horizontal="left"/>
      <protection/>
    </xf>
    <xf numFmtId="3" fontId="0" fillId="0" borderId="10" xfId="51" applyNumberFormat="1" applyFont="1" applyBorder="1" applyAlignment="1">
      <alignment horizontal="left"/>
      <protection/>
    </xf>
    <xf numFmtId="3" fontId="0" fillId="0" borderId="30" xfId="51" applyNumberFormat="1" applyFont="1" applyBorder="1" applyAlignment="1">
      <alignment horizontal="left"/>
      <protection/>
    </xf>
    <xf numFmtId="3" fontId="0" fillId="0" borderId="49" xfId="51" applyNumberFormat="1" applyFont="1" applyBorder="1" applyAlignment="1">
      <alignment horizontal="left"/>
      <protection/>
    </xf>
    <xf numFmtId="3" fontId="17" fillId="0" borderId="0" xfId="51" applyNumberFormat="1" applyFont="1" applyBorder="1" applyAlignment="1">
      <alignment horizontal="left"/>
      <protection/>
    </xf>
    <xf numFmtId="3" fontId="21" fillId="0" borderId="45" xfId="51" applyNumberFormat="1" applyFont="1" applyBorder="1" applyAlignment="1">
      <alignment horizontal="left"/>
      <protection/>
    </xf>
    <xf numFmtId="3" fontId="21" fillId="0" borderId="10" xfId="51" applyNumberFormat="1" applyFont="1" applyBorder="1" applyAlignment="1">
      <alignment horizontal="left"/>
      <protection/>
    </xf>
    <xf numFmtId="3" fontId="21" fillId="0" borderId="30" xfId="51" applyNumberFormat="1" applyFont="1" applyBorder="1" applyAlignment="1">
      <alignment horizontal="left"/>
      <protection/>
    </xf>
    <xf numFmtId="3" fontId="21" fillId="0" borderId="10" xfId="51" applyNumberFormat="1" applyFont="1" applyBorder="1" applyAlignment="1">
      <alignment horizontal="left" wrapText="1"/>
      <protection/>
    </xf>
    <xf numFmtId="3" fontId="21" fillId="0" borderId="30" xfId="51" applyNumberFormat="1" applyFont="1" applyBorder="1" applyAlignment="1">
      <alignment horizontal="left" wrapText="1"/>
      <protection/>
    </xf>
    <xf numFmtId="3" fontId="3" fillId="0" borderId="10" xfId="51" applyNumberFormat="1" applyFont="1" applyBorder="1" applyAlignment="1">
      <alignment horizontal="left"/>
      <protection/>
    </xf>
    <xf numFmtId="3" fontId="3" fillId="0" borderId="30" xfId="51" applyNumberFormat="1" applyFont="1" applyBorder="1" applyAlignment="1">
      <alignment horizontal="left"/>
      <protection/>
    </xf>
    <xf numFmtId="3" fontId="25" fillId="0" borderId="0" xfId="51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/>
    </xf>
    <xf numFmtId="190" fontId="17" fillId="0" borderId="10" xfId="47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90" fontId="0" fillId="0" borderId="10" xfId="47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0" fillId="0" borderId="22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9" fontId="0" fillId="0" borderId="26" xfId="47" applyNumberFormat="1" applyFont="1" applyBorder="1" applyAlignment="1">
      <alignment horizontal="center" vertical="center"/>
    </xf>
    <xf numFmtId="189" fontId="0" fillId="0" borderId="27" xfId="47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2" fontId="17" fillId="0" borderId="11" xfId="51" applyNumberFormat="1" applyFont="1" applyBorder="1" applyAlignment="1">
      <alignment horizontal="center" wrapText="1"/>
      <protection/>
    </xf>
    <xf numFmtId="2" fontId="17" fillId="0" borderId="23" xfId="51" applyNumberFormat="1" applyFont="1" applyBorder="1" applyAlignment="1">
      <alignment horizontal="center" wrapText="1"/>
      <protection/>
    </xf>
    <xf numFmtId="2" fontId="17" fillId="0" borderId="14" xfId="51" applyNumberFormat="1" applyFont="1" applyBorder="1" applyAlignment="1">
      <alignment horizontal="center" wrapText="1"/>
      <protection/>
    </xf>
    <xf numFmtId="2" fontId="31" fillId="0" borderId="0" xfId="51" applyNumberFormat="1" applyFont="1" applyBorder="1" applyAlignment="1">
      <alignment horizontal="center" wrapText="1"/>
      <protection/>
    </xf>
    <xf numFmtId="2" fontId="31" fillId="0" borderId="22" xfId="51" applyNumberFormat="1" applyFont="1" applyBorder="1" applyAlignment="1">
      <alignment horizontal="center" wrapText="1"/>
      <protection/>
    </xf>
    <xf numFmtId="0" fontId="17" fillId="0" borderId="52" xfId="51" applyFont="1" applyBorder="1" applyAlignment="1">
      <alignment horizontal="left" wrapText="1"/>
      <protection/>
    </xf>
    <xf numFmtId="0" fontId="17" fillId="0" borderId="45" xfId="51" applyFont="1" applyBorder="1" applyAlignment="1">
      <alignment horizontal="left" wrapText="1"/>
      <protection/>
    </xf>
    <xf numFmtId="0" fontId="0" fillId="0" borderId="23" xfId="51" applyFont="1" applyBorder="1" applyAlignment="1">
      <alignment horizontal="left" wrapText="1"/>
      <protection/>
    </xf>
    <xf numFmtId="0" fontId="0" fillId="0" borderId="14" xfId="51" applyFont="1" applyBorder="1" applyAlignment="1">
      <alignment horizontal="left" wrapText="1"/>
      <protection/>
    </xf>
    <xf numFmtId="0" fontId="17" fillId="0" borderId="23" xfId="51" applyFont="1" applyBorder="1" applyAlignment="1">
      <alignment horizontal="left" wrapText="1"/>
      <protection/>
    </xf>
    <xf numFmtId="0" fontId="17" fillId="0" borderId="14" xfId="51" applyFont="1" applyBorder="1" applyAlignment="1">
      <alignment horizontal="left" wrapText="1"/>
      <protection/>
    </xf>
    <xf numFmtId="0" fontId="0" fillId="0" borderId="23" xfId="51" applyFont="1" applyBorder="1" applyAlignment="1">
      <alignment horizontal="center" wrapText="1"/>
      <protection/>
    </xf>
    <xf numFmtId="0" fontId="0" fillId="0" borderId="14" xfId="51" applyFont="1" applyBorder="1" applyAlignment="1">
      <alignment horizontal="center" wrapText="1"/>
      <protection/>
    </xf>
    <xf numFmtId="0" fontId="18" fillId="0" borderId="14" xfId="51" applyFont="1" applyBorder="1" applyAlignment="1">
      <alignment horizontal="left" wrapText="1"/>
      <protection/>
    </xf>
    <xf numFmtId="0" fontId="18" fillId="0" borderId="10" xfId="51" applyFont="1" applyBorder="1" applyAlignment="1">
      <alignment horizontal="left" wrapText="1"/>
      <protection/>
    </xf>
    <xf numFmtId="0" fontId="17" fillId="0" borderId="10" xfId="51" applyFont="1" applyBorder="1" applyAlignment="1">
      <alignment horizontal="left" wrapText="1"/>
      <protection/>
    </xf>
    <xf numFmtId="0" fontId="17" fillId="0" borderId="49" xfId="51" applyFont="1" applyBorder="1" applyAlignment="1">
      <alignment horizontal="left" wrapText="1"/>
      <protection/>
    </xf>
    <xf numFmtId="0" fontId="31" fillId="0" borderId="18" xfId="51" applyFont="1" applyBorder="1" applyAlignment="1">
      <alignment horizontal="center" wrapText="1"/>
      <protection/>
    </xf>
    <xf numFmtId="0" fontId="31" fillId="0" borderId="17" xfId="51" applyFont="1" applyBorder="1" applyAlignment="1">
      <alignment horizontal="center" wrapText="1"/>
      <protection/>
    </xf>
    <xf numFmtId="0" fontId="31" fillId="0" borderId="19" xfId="51" applyFont="1" applyBorder="1" applyAlignment="1">
      <alignment horizontal="center" wrapText="1"/>
      <protection/>
    </xf>
    <xf numFmtId="0" fontId="21" fillId="0" borderId="52" xfId="51" applyFont="1" applyBorder="1" applyAlignment="1">
      <alignment horizontal="left" wrapText="1"/>
      <protection/>
    </xf>
    <xf numFmtId="0" fontId="21" fillId="0" borderId="45" xfId="51" applyFont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21" fillId="0" borderId="10" xfId="53" applyFont="1" applyFill="1" applyBorder="1" applyAlignment="1">
      <alignment horizontal="left" wrapText="1"/>
      <protection/>
    </xf>
    <xf numFmtId="0" fontId="21" fillId="0" borderId="10" xfId="51" applyFont="1" applyBorder="1" applyAlignment="1">
      <alignment horizontal="left" wrapText="1"/>
      <protection/>
    </xf>
    <xf numFmtId="0" fontId="3" fillId="0" borderId="10" xfId="51" applyFont="1" applyBorder="1" applyAlignment="1">
      <alignment horizontal="left" wrapText="1"/>
      <protection/>
    </xf>
    <xf numFmtId="0" fontId="3" fillId="0" borderId="10" xfId="51" applyFont="1" applyBorder="1" applyAlignment="1">
      <alignment horizontal="left"/>
      <protection/>
    </xf>
    <xf numFmtId="0" fontId="21" fillId="0" borderId="10" xfId="51" applyFont="1" applyBorder="1" applyAlignment="1">
      <alignment horizontal="left"/>
      <protection/>
    </xf>
    <xf numFmtId="0" fontId="32" fillId="0" borderId="10" xfId="53" applyFont="1" applyFill="1" applyBorder="1" applyAlignment="1">
      <alignment horizontal="left" wrapText="1"/>
      <protection/>
    </xf>
    <xf numFmtId="0" fontId="32" fillId="0" borderId="10" xfId="51" applyFont="1" applyBorder="1" applyAlignment="1">
      <alignment horizontal="left"/>
      <protection/>
    </xf>
    <xf numFmtId="0" fontId="32" fillId="0" borderId="49" xfId="51" applyFont="1" applyBorder="1" applyAlignment="1">
      <alignment horizontal="left"/>
      <protection/>
    </xf>
    <xf numFmtId="190" fontId="17" fillId="0" borderId="10" xfId="47" applyNumberFormat="1" applyFont="1" applyFill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_21.Aktivet Afatgjata Materiale  09" xfId="44"/>
    <cellStyle name="Comma_Book1" xfId="45"/>
    <cellStyle name="Input" xfId="46"/>
    <cellStyle name="Comma" xfId="47"/>
    <cellStyle name="Comma [0]" xfId="48"/>
    <cellStyle name="Neutrale" xfId="49"/>
    <cellStyle name="Normal_01.Centralizatori  model 08" xfId="50"/>
    <cellStyle name="Normal_asn_2009 Propozimet" xfId="51"/>
    <cellStyle name="Normal_Book1" xfId="52"/>
    <cellStyle name="Normal_Sheet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j\Documents\Albina\SUBJEKTET%202010\Nimava\Punuar%20per%20Bilanci%202010\Bilanci%202010%20Nim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8"/>
      <sheetName val="Kopertina"/>
      <sheetName val="Aktivet"/>
      <sheetName val="Pasivet"/>
      <sheetName val="Rezultati"/>
      <sheetName val="Kapitali"/>
      <sheetName val="KAP."/>
      <sheetName val="M.direkte"/>
      <sheetName val="M.Indirekte"/>
      <sheetName val="Ndihmese Fluksi"/>
      <sheetName val="Shenimet 1"/>
      <sheetName val="mallrat gjendje "/>
      <sheetName val="Amortizimi"/>
      <sheetName val="Bankat"/>
      <sheetName val="Pasq e te ardhurave"/>
      <sheetName val="Pasqyra nr 3"/>
      <sheetName val="Mjete transporti"/>
      <sheetName val="Inv i matr te para"/>
    </sheetNames>
    <sheetDataSet>
      <sheetData sheetId="4">
        <row r="42">
          <cell r="E42" t="str">
            <v>Administratori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3">
      <selection activeCell="AB13" sqref="AB13"/>
    </sheetView>
  </sheetViews>
  <sheetFormatPr defaultColWidth="9.140625" defaultRowHeight="12.75"/>
  <cols>
    <col min="1" max="1" width="5.28125" style="5" customWidth="1"/>
    <col min="2" max="2" width="15.7109375" style="5" customWidth="1"/>
    <col min="3" max="22" width="9.140625" style="5" customWidth="1"/>
    <col min="23" max="23" width="5.28125" style="5" customWidth="1"/>
    <col min="24" max="24" width="15.7109375" style="5" customWidth="1"/>
    <col min="25" max="16384" width="9.140625" style="5" customWidth="1"/>
  </cols>
  <sheetData>
    <row r="1" spans="1:23" ht="19.5" thickBot="1">
      <c r="A1" s="4"/>
      <c r="C1" s="6"/>
      <c r="D1" s="7"/>
      <c r="E1" s="6"/>
      <c r="F1" s="6"/>
      <c r="G1" s="8" t="s">
        <v>124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/>
    </row>
    <row r="2" spans="1:24" ht="12.75">
      <c r="A2" s="9" t="s">
        <v>125</v>
      </c>
      <c r="B2" s="9" t="s">
        <v>126</v>
      </c>
      <c r="C2" s="9" t="s">
        <v>127</v>
      </c>
      <c r="D2" s="9" t="s">
        <v>29</v>
      </c>
      <c r="E2" s="9" t="s">
        <v>28</v>
      </c>
      <c r="F2" s="9" t="s">
        <v>128</v>
      </c>
      <c r="G2" s="9" t="s">
        <v>129</v>
      </c>
      <c r="H2" s="9" t="s">
        <v>130</v>
      </c>
      <c r="I2" s="9" t="s">
        <v>131</v>
      </c>
      <c r="J2" s="9" t="s">
        <v>132</v>
      </c>
      <c r="K2" s="10"/>
      <c r="L2" s="11" t="s">
        <v>133</v>
      </c>
      <c r="M2" s="12" t="s">
        <v>134</v>
      </c>
      <c r="N2" s="13"/>
      <c r="O2" s="9" t="s">
        <v>132</v>
      </c>
      <c r="P2" s="9" t="s">
        <v>131</v>
      </c>
      <c r="Q2" s="9" t="s">
        <v>130</v>
      </c>
      <c r="R2" s="9" t="s">
        <v>129</v>
      </c>
      <c r="S2" s="9" t="s">
        <v>128</v>
      </c>
      <c r="T2" s="9" t="s">
        <v>28</v>
      </c>
      <c r="U2" s="9" t="s">
        <v>29</v>
      </c>
      <c r="V2" s="9" t="s">
        <v>127</v>
      </c>
      <c r="W2" s="9" t="s">
        <v>125</v>
      </c>
      <c r="X2" s="9" t="s">
        <v>126</v>
      </c>
    </row>
    <row r="3" spans="1:24" ht="13.5">
      <c r="A3" s="14">
        <v>101</v>
      </c>
      <c r="B3" s="14" t="s">
        <v>135</v>
      </c>
      <c r="C3" s="15"/>
      <c r="D3" s="15"/>
      <c r="E3" s="15"/>
      <c r="F3" s="15"/>
      <c r="G3" s="15"/>
      <c r="H3" s="15"/>
      <c r="I3" s="15">
        <f aca="true" t="shared" si="0" ref="I3:I71">C3+D3+E3+F3+G3+H3</f>
        <v>0</v>
      </c>
      <c r="J3" s="15"/>
      <c r="K3" s="154">
        <f aca="true" t="shared" si="1" ref="K3:K82">(I3+J3)-(O3+P3)</f>
        <v>0</v>
      </c>
      <c r="L3" s="155"/>
      <c r="M3" s="156"/>
      <c r="N3" s="157">
        <f aca="true" t="shared" si="2" ref="N3:N82">(O3+P3)-(I3+J3)</f>
        <v>0</v>
      </c>
      <c r="O3" s="15"/>
      <c r="P3" s="15">
        <f aca="true" t="shared" si="3" ref="P3:P71">Q3+R3+S3+T3+U3+V3</f>
        <v>0</v>
      </c>
      <c r="Q3" s="15"/>
      <c r="R3" s="15"/>
      <c r="S3" s="15"/>
      <c r="T3" s="15"/>
      <c r="U3" s="15"/>
      <c r="V3" s="15"/>
      <c r="W3" s="14">
        <v>101</v>
      </c>
      <c r="X3" s="14" t="s">
        <v>135</v>
      </c>
    </row>
    <row r="4" spans="1:24" ht="13.5">
      <c r="A4" s="14">
        <v>1071</v>
      </c>
      <c r="B4" s="14" t="s">
        <v>136</v>
      </c>
      <c r="C4" s="15"/>
      <c r="D4" s="15"/>
      <c r="E4" s="15"/>
      <c r="F4" s="15"/>
      <c r="G4" s="15"/>
      <c r="H4" s="15"/>
      <c r="I4" s="15">
        <f t="shared" si="0"/>
        <v>0</v>
      </c>
      <c r="J4" s="15"/>
      <c r="K4" s="154">
        <f>(I4+J4)-(O4+P4)</f>
        <v>0</v>
      </c>
      <c r="L4" s="155"/>
      <c r="M4" s="156"/>
      <c r="N4" s="157">
        <f t="shared" si="2"/>
        <v>0</v>
      </c>
      <c r="O4" s="15"/>
      <c r="P4" s="15">
        <f t="shared" si="3"/>
        <v>0</v>
      </c>
      <c r="Q4" s="15"/>
      <c r="R4" s="15"/>
      <c r="S4" s="15"/>
      <c r="T4" s="15"/>
      <c r="U4" s="15"/>
      <c r="V4" s="15"/>
      <c r="W4" s="14">
        <v>1071</v>
      </c>
      <c r="X4" s="14" t="s">
        <v>136</v>
      </c>
    </row>
    <row r="5" spans="1:24" ht="13.5">
      <c r="A5" s="14">
        <v>1073</v>
      </c>
      <c r="B5" s="14" t="s">
        <v>214</v>
      </c>
      <c r="C5" s="15"/>
      <c r="D5" s="15"/>
      <c r="E5" s="15"/>
      <c r="F5" s="15"/>
      <c r="G5" s="15"/>
      <c r="H5" s="15"/>
      <c r="I5" s="15">
        <f t="shared" si="0"/>
        <v>0</v>
      </c>
      <c r="J5" s="15"/>
      <c r="K5" s="154">
        <f>(I5+J5)-(O5+P5)</f>
        <v>0</v>
      </c>
      <c r="L5" s="155"/>
      <c r="M5" s="156"/>
      <c r="N5" s="157">
        <f t="shared" si="2"/>
        <v>0</v>
      </c>
      <c r="O5" s="15"/>
      <c r="P5" s="15">
        <f t="shared" si="3"/>
        <v>0</v>
      </c>
      <c r="Q5" s="15"/>
      <c r="R5" s="15"/>
      <c r="S5" s="15"/>
      <c r="T5" s="15"/>
      <c r="U5" s="15"/>
      <c r="V5" s="15"/>
      <c r="W5" s="14">
        <v>1073</v>
      </c>
      <c r="X5" s="14" t="s">
        <v>214</v>
      </c>
    </row>
    <row r="6" spans="1:24" ht="13.5">
      <c r="A6" s="14">
        <v>1078</v>
      </c>
      <c r="B6" s="14" t="s">
        <v>137</v>
      </c>
      <c r="C6" s="15"/>
      <c r="D6" s="15"/>
      <c r="E6" s="15"/>
      <c r="F6" s="15"/>
      <c r="G6" s="15"/>
      <c r="H6" s="15"/>
      <c r="I6" s="15">
        <f t="shared" si="0"/>
        <v>0</v>
      </c>
      <c r="J6" s="15"/>
      <c r="K6" s="154">
        <f>(I6+J6)-(O6+P6)</f>
        <v>0</v>
      </c>
      <c r="L6" s="155"/>
      <c r="M6" s="156"/>
      <c r="N6" s="157">
        <f t="shared" si="2"/>
        <v>0</v>
      </c>
      <c r="O6" s="15"/>
      <c r="P6" s="15">
        <f t="shared" si="3"/>
        <v>0</v>
      </c>
      <c r="Q6" s="15"/>
      <c r="R6" s="15"/>
      <c r="S6" s="15"/>
      <c r="T6" s="15"/>
      <c r="U6" s="15"/>
      <c r="V6" s="15"/>
      <c r="W6" s="14">
        <v>1078</v>
      </c>
      <c r="X6" s="14" t="s">
        <v>137</v>
      </c>
    </row>
    <row r="7" spans="1:24" ht="13.5">
      <c r="A7" s="14">
        <v>108</v>
      </c>
      <c r="B7" s="14" t="s">
        <v>138</v>
      </c>
      <c r="C7" s="15"/>
      <c r="D7" s="15"/>
      <c r="E7" s="15"/>
      <c r="F7" s="15"/>
      <c r="G7" s="15"/>
      <c r="H7" s="15"/>
      <c r="I7" s="15">
        <f t="shared" si="0"/>
        <v>0</v>
      </c>
      <c r="J7" s="15"/>
      <c r="K7" s="154">
        <f t="shared" si="1"/>
        <v>0</v>
      </c>
      <c r="L7" s="155"/>
      <c r="M7" s="156"/>
      <c r="N7" s="157">
        <f t="shared" si="2"/>
        <v>0</v>
      </c>
      <c r="O7" s="15"/>
      <c r="P7" s="15">
        <f t="shared" si="3"/>
        <v>0</v>
      </c>
      <c r="Q7" s="15"/>
      <c r="R7" s="15"/>
      <c r="S7" s="15"/>
      <c r="T7" s="15"/>
      <c r="U7" s="15"/>
      <c r="V7" s="15"/>
      <c r="W7" s="14">
        <v>108</v>
      </c>
      <c r="X7" s="14" t="s">
        <v>138</v>
      </c>
    </row>
    <row r="8" spans="1:24" ht="13.5">
      <c r="A8" s="14">
        <v>109</v>
      </c>
      <c r="B8" s="14" t="s">
        <v>139</v>
      </c>
      <c r="C8" s="15"/>
      <c r="D8" s="15"/>
      <c r="E8" s="15"/>
      <c r="F8" s="15"/>
      <c r="G8" s="15"/>
      <c r="H8" s="15"/>
      <c r="I8" s="15">
        <f t="shared" si="0"/>
        <v>0</v>
      </c>
      <c r="J8" s="15"/>
      <c r="K8" s="154">
        <f t="shared" si="1"/>
        <v>0</v>
      </c>
      <c r="L8" s="155"/>
      <c r="M8" s="156"/>
      <c r="N8" s="157">
        <f t="shared" si="2"/>
        <v>0</v>
      </c>
      <c r="O8" s="15"/>
      <c r="P8" s="15">
        <f t="shared" si="3"/>
        <v>0</v>
      </c>
      <c r="Q8" s="15"/>
      <c r="R8" s="15"/>
      <c r="S8" s="15"/>
      <c r="T8" s="15"/>
      <c r="U8" s="15"/>
      <c r="V8" s="15"/>
      <c r="W8" s="14">
        <v>109</v>
      </c>
      <c r="X8" s="14" t="s">
        <v>139</v>
      </c>
    </row>
    <row r="9" spans="1:24" ht="13.5">
      <c r="A9" s="14">
        <v>201</v>
      </c>
      <c r="B9" s="14" t="s">
        <v>242</v>
      </c>
      <c r="C9" s="15"/>
      <c r="D9" s="15"/>
      <c r="E9" s="15"/>
      <c r="F9" s="15"/>
      <c r="G9" s="15"/>
      <c r="H9" s="15"/>
      <c r="I9" s="15">
        <f t="shared" si="0"/>
        <v>0</v>
      </c>
      <c r="J9" s="15"/>
      <c r="K9" s="154">
        <f t="shared" si="1"/>
        <v>0</v>
      </c>
      <c r="L9" s="155"/>
      <c r="M9" s="156"/>
      <c r="N9" s="157">
        <f t="shared" si="2"/>
        <v>0</v>
      </c>
      <c r="O9" s="15"/>
      <c r="P9" s="15">
        <f t="shared" si="3"/>
        <v>0</v>
      </c>
      <c r="Q9" s="15"/>
      <c r="R9" s="15"/>
      <c r="S9" s="15"/>
      <c r="T9" s="15"/>
      <c r="U9" s="15"/>
      <c r="V9" s="15"/>
      <c r="W9" s="14">
        <v>201</v>
      </c>
      <c r="X9" s="14" t="s">
        <v>242</v>
      </c>
    </row>
    <row r="10" spans="1:24" ht="13.5">
      <c r="A10" s="14">
        <v>203</v>
      </c>
      <c r="B10" s="14" t="s">
        <v>243</v>
      </c>
      <c r="C10" s="15"/>
      <c r="D10" s="15"/>
      <c r="E10" s="15"/>
      <c r="F10" s="15"/>
      <c r="G10" s="15"/>
      <c r="H10" s="15"/>
      <c r="I10" s="15">
        <f t="shared" si="0"/>
        <v>0</v>
      </c>
      <c r="J10" s="15"/>
      <c r="K10" s="154">
        <f t="shared" si="1"/>
        <v>0</v>
      </c>
      <c r="L10" s="155"/>
      <c r="M10" s="156"/>
      <c r="N10" s="157">
        <f t="shared" si="2"/>
        <v>0</v>
      </c>
      <c r="O10" s="15"/>
      <c r="P10" s="15">
        <f t="shared" si="3"/>
        <v>0</v>
      </c>
      <c r="Q10" s="15"/>
      <c r="R10" s="15"/>
      <c r="S10" s="15"/>
      <c r="T10" s="15"/>
      <c r="U10" s="15"/>
      <c r="V10" s="15"/>
      <c r="W10" s="14">
        <v>203</v>
      </c>
      <c r="X10" s="14" t="s">
        <v>243</v>
      </c>
    </row>
    <row r="11" spans="1:24" ht="13.5">
      <c r="A11" s="14">
        <v>208</v>
      </c>
      <c r="B11" s="14" t="s">
        <v>244</v>
      </c>
      <c r="C11" s="15"/>
      <c r="D11" s="15"/>
      <c r="E11" s="15"/>
      <c r="F11" s="15"/>
      <c r="G11" s="15"/>
      <c r="H11" s="15"/>
      <c r="I11" s="15">
        <f t="shared" si="0"/>
        <v>0</v>
      </c>
      <c r="J11" s="15"/>
      <c r="K11" s="154">
        <f t="shared" si="1"/>
        <v>0</v>
      </c>
      <c r="L11" s="155"/>
      <c r="M11" s="156"/>
      <c r="N11" s="157">
        <f t="shared" si="2"/>
        <v>0</v>
      </c>
      <c r="O11" s="15"/>
      <c r="P11" s="15">
        <f t="shared" si="3"/>
        <v>0</v>
      </c>
      <c r="Q11" s="15"/>
      <c r="R11" s="15"/>
      <c r="S11" s="15"/>
      <c r="T11" s="15"/>
      <c r="U11" s="15"/>
      <c r="V11" s="15"/>
      <c r="W11" s="14">
        <v>208</v>
      </c>
      <c r="X11" s="14" t="s">
        <v>244</v>
      </c>
    </row>
    <row r="12" spans="1:24" ht="13.5">
      <c r="A12" s="14">
        <v>280</v>
      </c>
      <c r="B12" s="14" t="s">
        <v>245</v>
      </c>
      <c r="C12" s="15"/>
      <c r="D12" s="15"/>
      <c r="E12" s="15"/>
      <c r="F12" s="15"/>
      <c r="G12" s="15"/>
      <c r="H12" s="15"/>
      <c r="I12" s="15">
        <f t="shared" si="0"/>
        <v>0</v>
      </c>
      <c r="J12" s="15"/>
      <c r="K12" s="154">
        <f t="shared" si="1"/>
        <v>0</v>
      </c>
      <c r="L12" s="155"/>
      <c r="M12" s="156"/>
      <c r="N12" s="157">
        <f t="shared" si="2"/>
        <v>0</v>
      </c>
      <c r="O12" s="15"/>
      <c r="P12" s="15">
        <f t="shared" si="3"/>
        <v>0</v>
      </c>
      <c r="Q12" s="15"/>
      <c r="R12" s="15"/>
      <c r="S12" s="15"/>
      <c r="T12" s="15"/>
      <c r="U12" s="15"/>
      <c r="V12" s="15"/>
      <c r="W12" s="14">
        <v>280</v>
      </c>
      <c r="X12" s="14" t="s">
        <v>245</v>
      </c>
    </row>
    <row r="13" spans="1:24" ht="13.5">
      <c r="A13" s="14">
        <v>211</v>
      </c>
      <c r="B13" s="14" t="s">
        <v>23</v>
      </c>
      <c r="C13" s="15"/>
      <c r="D13" s="15"/>
      <c r="E13" s="15"/>
      <c r="F13" s="15"/>
      <c r="G13" s="15"/>
      <c r="H13" s="15"/>
      <c r="I13" s="15">
        <f t="shared" si="0"/>
        <v>0</v>
      </c>
      <c r="J13" s="15"/>
      <c r="K13" s="154">
        <f t="shared" si="1"/>
        <v>0</v>
      </c>
      <c r="L13" s="155"/>
      <c r="M13" s="156"/>
      <c r="N13" s="157">
        <f t="shared" si="2"/>
        <v>0</v>
      </c>
      <c r="O13" s="15"/>
      <c r="P13" s="15">
        <f t="shared" si="3"/>
        <v>0</v>
      </c>
      <c r="Q13" s="15"/>
      <c r="R13" s="15"/>
      <c r="S13" s="15"/>
      <c r="T13" s="15"/>
      <c r="U13" s="15"/>
      <c r="V13" s="15"/>
      <c r="W13" s="14">
        <v>211</v>
      </c>
      <c r="X13" s="14" t="s">
        <v>23</v>
      </c>
    </row>
    <row r="14" spans="1:24" ht="13.5">
      <c r="A14" s="14">
        <v>212</v>
      </c>
      <c r="B14" s="14" t="s">
        <v>5</v>
      </c>
      <c r="C14" s="15"/>
      <c r="D14" s="15"/>
      <c r="E14" s="15"/>
      <c r="F14" s="15"/>
      <c r="G14" s="15"/>
      <c r="H14" s="15"/>
      <c r="I14" s="15">
        <f t="shared" si="0"/>
        <v>0</v>
      </c>
      <c r="J14" s="15"/>
      <c r="K14" s="154">
        <f t="shared" si="1"/>
        <v>0</v>
      </c>
      <c r="L14" s="155"/>
      <c r="M14" s="156"/>
      <c r="N14" s="157">
        <f t="shared" si="2"/>
        <v>0</v>
      </c>
      <c r="O14" s="15"/>
      <c r="P14" s="15">
        <f t="shared" si="3"/>
        <v>0</v>
      </c>
      <c r="Q14" s="15"/>
      <c r="R14" s="15"/>
      <c r="S14" s="15"/>
      <c r="T14" s="15"/>
      <c r="U14" s="15"/>
      <c r="V14" s="15"/>
      <c r="W14" s="14">
        <v>212</v>
      </c>
      <c r="X14" s="14" t="s">
        <v>5</v>
      </c>
    </row>
    <row r="15" spans="1:24" ht="13.5">
      <c r="A15" s="14">
        <v>213</v>
      </c>
      <c r="B15" s="14" t="s">
        <v>140</v>
      </c>
      <c r="C15" s="15"/>
      <c r="D15" s="15"/>
      <c r="E15" s="15"/>
      <c r="F15" s="15"/>
      <c r="G15" s="15"/>
      <c r="H15" s="15"/>
      <c r="I15" s="15">
        <f t="shared" si="0"/>
        <v>0</v>
      </c>
      <c r="J15" s="15"/>
      <c r="K15" s="154">
        <f t="shared" si="1"/>
        <v>0</v>
      </c>
      <c r="L15" s="155"/>
      <c r="M15" s="156"/>
      <c r="N15" s="157">
        <f t="shared" si="2"/>
        <v>0</v>
      </c>
      <c r="O15" s="15"/>
      <c r="P15" s="15">
        <f t="shared" si="3"/>
        <v>0</v>
      </c>
      <c r="Q15" s="15"/>
      <c r="R15" s="15"/>
      <c r="S15" s="15"/>
      <c r="T15" s="15"/>
      <c r="U15" s="15"/>
      <c r="V15" s="15"/>
      <c r="W15" s="14">
        <v>213</v>
      </c>
      <c r="X15" s="14" t="s">
        <v>140</v>
      </c>
    </row>
    <row r="16" spans="1:24" ht="13.5">
      <c r="A16" s="14">
        <v>215</v>
      </c>
      <c r="B16" s="14" t="s">
        <v>141</v>
      </c>
      <c r="C16" s="15"/>
      <c r="D16" s="15"/>
      <c r="E16" s="15"/>
      <c r="F16" s="15"/>
      <c r="G16" s="15"/>
      <c r="H16" s="15"/>
      <c r="I16" s="15">
        <f t="shared" si="0"/>
        <v>0</v>
      </c>
      <c r="J16" s="15"/>
      <c r="K16" s="154">
        <f t="shared" si="1"/>
        <v>0</v>
      </c>
      <c r="L16" s="155"/>
      <c r="M16" s="156"/>
      <c r="N16" s="157">
        <f t="shared" si="2"/>
        <v>0</v>
      </c>
      <c r="O16" s="15"/>
      <c r="P16" s="15">
        <f t="shared" si="3"/>
        <v>0</v>
      </c>
      <c r="Q16" s="15"/>
      <c r="R16" s="15"/>
      <c r="S16" s="15"/>
      <c r="T16" s="15"/>
      <c r="U16" s="15"/>
      <c r="V16" s="15"/>
      <c r="W16" s="14">
        <v>215</v>
      </c>
      <c r="X16" s="14" t="s">
        <v>141</v>
      </c>
    </row>
    <row r="17" spans="1:24" ht="13.5">
      <c r="A17" s="14">
        <v>218</v>
      </c>
      <c r="B17" s="14" t="s">
        <v>142</v>
      </c>
      <c r="C17" s="15"/>
      <c r="D17" s="15"/>
      <c r="E17" s="15"/>
      <c r="F17" s="15"/>
      <c r="G17" s="15"/>
      <c r="H17" s="15"/>
      <c r="I17" s="15">
        <f t="shared" si="0"/>
        <v>0</v>
      </c>
      <c r="J17" s="15"/>
      <c r="K17" s="154">
        <f t="shared" si="1"/>
        <v>0</v>
      </c>
      <c r="L17" s="155"/>
      <c r="M17" s="156"/>
      <c r="N17" s="157">
        <f t="shared" si="2"/>
        <v>0</v>
      </c>
      <c r="O17" s="15"/>
      <c r="P17" s="15">
        <f t="shared" si="3"/>
        <v>0</v>
      </c>
      <c r="Q17" s="15"/>
      <c r="R17" s="15"/>
      <c r="S17" s="15"/>
      <c r="T17" s="15"/>
      <c r="U17" s="15"/>
      <c r="V17" s="15"/>
      <c r="W17" s="14">
        <v>218</v>
      </c>
      <c r="X17" s="14" t="s">
        <v>142</v>
      </c>
    </row>
    <row r="18" spans="1:24" ht="13.5">
      <c r="A18" s="14">
        <v>2812</v>
      </c>
      <c r="B18" s="14" t="s">
        <v>143</v>
      </c>
      <c r="C18" s="15"/>
      <c r="D18" s="15"/>
      <c r="E18" s="15"/>
      <c r="F18" s="15"/>
      <c r="G18" s="15"/>
      <c r="H18" s="15"/>
      <c r="I18" s="15">
        <f t="shared" si="0"/>
        <v>0</v>
      </c>
      <c r="J18" s="15"/>
      <c r="K18" s="154">
        <f t="shared" si="1"/>
        <v>0</v>
      </c>
      <c r="L18" s="155"/>
      <c r="M18" s="156"/>
      <c r="N18" s="157">
        <f t="shared" si="2"/>
        <v>0</v>
      </c>
      <c r="O18" s="15"/>
      <c r="P18" s="15">
        <f t="shared" si="3"/>
        <v>0</v>
      </c>
      <c r="Q18" s="15"/>
      <c r="R18" s="15"/>
      <c r="S18" s="15"/>
      <c r="T18" s="15"/>
      <c r="U18" s="15"/>
      <c r="V18" s="15"/>
      <c r="W18" s="14">
        <v>2812</v>
      </c>
      <c r="X18" s="14" t="s">
        <v>143</v>
      </c>
    </row>
    <row r="19" spans="1:24" ht="13.5">
      <c r="A19" s="14">
        <v>2813</v>
      </c>
      <c r="B19" s="14" t="s">
        <v>144</v>
      </c>
      <c r="C19" s="15"/>
      <c r="D19" s="15"/>
      <c r="E19" s="15"/>
      <c r="F19" s="15"/>
      <c r="G19" s="15"/>
      <c r="H19" s="15"/>
      <c r="I19" s="15">
        <f t="shared" si="0"/>
        <v>0</v>
      </c>
      <c r="J19" s="15"/>
      <c r="K19" s="154">
        <f t="shared" si="1"/>
        <v>0</v>
      </c>
      <c r="L19" s="155"/>
      <c r="M19" s="156"/>
      <c r="N19" s="157">
        <f t="shared" si="2"/>
        <v>0</v>
      </c>
      <c r="O19" s="15"/>
      <c r="P19" s="15">
        <f t="shared" si="3"/>
        <v>0</v>
      </c>
      <c r="Q19" s="15"/>
      <c r="R19" s="15"/>
      <c r="S19" s="15"/>
      <c r="T19" s="15"/>
      <c r="U19" s="15"/>
      <c r="V19" s="15"/>
      <c r="W19" s="14">
        <v>2813</v>
      </c>
      <c r="X19" s="14" t="s">
        <v>144</v>
      </c>
    </row>
    <row r="20" spans="1:24" ht="13.5">
      <c r="A20" s="14">
        <v>2815</v>
      </c>
      <c r="B20" s="14" t="s">
        <v>145</v>
      </c>
      <c r="C20" s="15"/>
      <c r="D20" s="15"/>
      <c r="E20" s="15"/>
      <c r="F20" s="15"/>
      <c r="G20" s="15"/>
      <c r="H20" s="15"/>
      <c r="I20" s="15">
        <f t="shared" si="0"/>
        <v>0</v>
      </c>
      <c r="J20" s="15"/>
      <c r="K20" s="154">
        <f t="shared" si="1"/>
        <v>0</v>
      </c>
      <c r="L20" s="155"/>
      <c r="M20" s="156"/>
      <c r="N20" s="157">
        <f t="shared" si="2"/>
        <v>0</v>
      </c>
      <c r="O20" s="15"/>
      <c r="P20" s="15">
        <f t="shared" si="3"/>
        <v>0</v>
      </c>
      <c r="Q20" s="15"/>
      <c r="R20" s="15"/>
      <c r="S20" s="15"/>
      <c r="T20" s="15"/>
      <c r="U20" s="15"/>
      <c r="V20" s="15"/>
      <c r="W20" s="14">
        <v>2815</v>
      </c>
      <c r="X20" s="14" t="s">
        <v>145</v>
      </c>
    </row>
    <row r="21" spans="1:24" ht="13.5">
      <c r="A21" s="14">
        <v>2818</v>
      </c>
      <c r="B21" s="14" t="s">
        <v>146</v>
      </c>
      <c r="C21" s="15"/>
      <c r="D21" s="15"/>
      <c r="E21" s="15"/>
      <c r="F21" s="15"/>
      <c r="G21" s="15"/>
      <c r="H21" s="15"/>
      <c r="I21" s="15">
        <f t="shared" si="0"/>
        <v>0</v>
      </c>
      <c r="J21" s="15"/>
      <c r="K21" s="154">
        <f t="shared" si="1"/>
        <v>0</v>
      </c>
      <c r="L21" s="155"/>
      <c r="M21" s="156"/>
      <c r="N21" s="157">
        <f t="shared" si="2"/>
        <v>0</v>
      </c>
      <c r="O21" s="15"/>
      <c r="P21" s="15">
        <f t="shared" si="3"/>
        <v>0</v>
      </c>
      <c r="Q21" s="15"/>
      <c r="R21" s="15"/>
      <c r="S21" s="15"/>
      <c r="T21" s="15"/>
      <c r="U21" s="15"/>
      <c r="V21" s="15"/>
      <c r="W21" s="14">
        <v>2818</v>
      </c>
      <c r="X21" s="14" t="s">
        <v>146</v>
      </c>
    </row>
    <row r="22" spans="1:24" ht="13.5">
      <c r="A22" s="14">
        <v>311</v>
      </c>
      <c r="B22" s="14" t="s">
        <v>215</v>
      </c>
      <c r="C22" s="15"/>
      <c r="D22" s="15"/>
      <c r="E22" s="15"/>
      <c r="F22" s="15"/>
      <c r="G22" s="15"/>
      <c r="H22" s="15"/>
      <c r="I22" s="15">
        <f t="shared" si="0"/>
        <v>0</v>
      </c>
      <c r="J22" s="15"/>
      <c r="K22" s="154">
        <f t="shared" si="1"/>
        <v>0</v>
      </c>
      <c r="L22" s="155"/>
      <c r="M22" s="156"/>
      <c r="N22" s="157">
        <f t="shared" si="2"/>
        <v>0</v>
      </c>
      <c r="O22" s="15"/>
      <c r="P22" s="15">
        <f t="shared" si="3"/>
        <v>0</v>
      </c>
      <c r="Q22" s="15"/>
      <c r="R22" s="15"/>
      <c r="S22" s="15"/>
      <c r="T22" s="15"/>
      <c r="U22" s="15"/>
      <c r="V22" s="15"/>
      <c r="W22" s="14">
        <v>311</v>
      </c>
      <c r="X22" s="14" t="s">
        <v>215</v>
      </c>
    </row>
    <row r="23" spans="1:24" ht="13.5">
      <c r="A23" s="14">
        <v>312</v>
      </c>
      <c r="B23" s="14" t="s">
        <v>147</v>
      </c>
      <c r="C23" s="15"/>
      <c r="D23" s="15"/>
      <c r="E23" s="15"/>
      <c r="F23" s="15"/>
      <c r="G23" s="15"/>
      <c r="H23" s="15"/>
      <c r="I23" s="15">
        <f t="shared" si="0"/>
        <v>0</v>
      </c>
      <c r="J23" s="15"/>
      <c r="K23" s="154">
        <f>(I23+J23)-(O23+P23)</f>
        <v>0</v>
      </c>
      <c r="L23" s="155"/>
      <c r="M23" s="156"/>
      <c r="N23" s="157">
        <f t="shared" si="2"/>
        <v>0</v>
      </c>
      <c r="O23" s="15"/>
      <c r="P23" s="15">
        <f t="shared" si="3"/>
        <v>0</v>
      </c>
      <c r="Q23" s="15"/>
      <c r="R23" s="15"/>
      <c r="S23" s="15"/>
      <c r="T23" s="15"/>
      <c r="U23" s="15"/>
      <c r="V23" s="15"/>
      <c r="W23" s="14">
        <v>312</v>
      </c>
      <c r="X23" s="14" t="s">
        <v>147</v>
      </c>
    </row>
    <row r="24" spans="1:24" ht="13.5">
      <c r="A24" s="14">
        <v>327</v>
      </c>
      <c r="B24" s="14" t="s">
        <v>241</v>
      </c>
      <c r="C24" s="15"/>
      <c r="D24" s="15"/>
      <c r="E24" s="15"/>
      <c r="F24" s="15"/>
      <c r="G24" s="15"/>
      <c r="H24" s="15"/>
      <c r="I24" s="15">
        <f t="shared" si="0"/>
        <v>0</v>
      </c>
      <c r="J24" s="15"/>
      <c r="K24" s="154">
        <f>(I24+J24)-(O24+P24)</f>
        <v>0</v>
      </c>
      <c r="L24" s="155"/>
      <c r="M24" s="156"/>
      <c r="N24" s="157">
        <f t="shared" si="2"/>
        <v>0</v>
      </c>
      <c r="O24" s="15"/>
      <c r="P24" s="15">
        <f t="shared" si="3"/>
        <v>0</v>
      </c>
      <c r="Q24" s="15"/>
      <c r="R24" s="15"/>
      <c r="S24" s="15"/>
      <c r="T24" s="15"/>
      <c r="U24" s="15"/>
      <c r="V24" s="15"/>
      <c r="W24" s="14"/>
      <c r="X24" s="14"/>
    </row>
    <row r="25" spans="1:24" ht="13.5">
      <c r="A25" s="14">
        <v>342</v>
      </c>
      <c r="B25" s="14" t="s">
        <v>216</v>
      </c>
      <c r="C25" s="15"/>
      <c r="D25" s="15"/>
      <c r="E25" s="15"/>
      <c r="F25" s="15"/>
      <c r="G25" s="15"/>
      <c r="H25" s="15"/>
      <c r="I25" s="15">
        <f t="shared" si="0"/>
        <v>0</v>
      </c>
      <c r="J25" s="15"/>
      <c r="K25" s="154">
        <f>(I25+J25)-(O25+P25)</f>
        <v>0</v>
      </c>
      <c r="L25" s="155"/>
      <c r="M25" s="156"/>
      <c r="N25" s="157">
        <f t="shared" si="2"/>
        <v>0</v>
      </c>
      <c r="O25" s="15"/>
      <c r="P25" s="15">
        <f t="shared" si="3"/>
        <v>0</v>
      </c>
      <c r="Q25" s="15"/>
      <c r="R25" s="15"/>
      <c r="S25" s="15"/>
      <c r="T25" s="15"/>
      <c r="U25" s="15"/>
      <c r="V25" s="15"/>
      <c r="W25" s="14">
        <v>342</v>
      </c>
      <c r="X25" s="14" t="s">
        <v>216</v>
      </c>
    </row>
    <row r="26" spans="1:24" ht="13.5">
      <c r="A26" s="14">
        <v>351</v>
      </c>
      <c r="B26" s="14" t="s">
        <v>217</v>
      </c>
      <c r="C26" s="15"/>
      <c r="D26" s="15"/>
      <c r="E26" s="15"/>
      <c r="F26" s="15"/>
      <c r="G26" s="15"/>
      <c r="H26" s="15"/>
      <c r="I26" s="15">
        <f t="shared" si="0"/>
        <v>0</v>
      </c>
      <c r="J26" s="15"/>
      <c r="K26" s="154">
        <f t="shared" si="1"/>
        <v>0</v>
      </c>
      <c r="L26" s="155"/>
      <c r="M26" s="156"/>
      <c r="N26" s="157">
        <f t="shared" si="2"/>
        <v>0</v>
      </c>
      <c r="O26" s="15"/>
      <c r="P26" s="15">
        <f t="shared" si="3"/>
        <v>0</v>
      </c>
      <c r="Q26" s="15"/>
      <c r="R26" s="15"/>
      <c r="S26" s="15"/>
      <c r="T26" s="15"/>
      <c r="U26" s="15"/>
      <c r="V26" s="15"/>
      <c r="W26" s="14">
        <v>351</v>
      </c>
      <c r="X26" s="14" t="s">
        <v>217</v>
      </c>
    </row>
    <row r="27" spans="1:24" ht="13.5">
      <c r="A27" s="14">
        <v>401</v>
      </c>
      <c r="B27" s="14" t="s">
        <v>148</v>
      </c>
      <c r="C27" s="15"/>
      <c r="D27" s="15"/>
      <c r="E27" s="15"/>
      <c r="F27" s="15"/>
      <c r="G27" s="15"/>
      <c r="H27" s="15"/>
      <c r="I27" s="15">
        <f t="shared" si="0"/>
        <v>0</v>
      </c>
      <c r="J27" s="15"/>
      <c r="K27" s="154">
        <f t="shared" si="1"/>
        <v>0</v>
      </c>
      <c r="L27" s="155"/>
      <c r="M27" s="156"/>
      <c r="N27" s="157">
        <f t="shared" si="2"/>
        <v>0</v>
      </c>
      <c r="O27" s="15"/>
      <c r="P27" s="15">
        <f t="shared" si="3"/>
        <v>0</v>
      </c>
      <c r="Q27" s="15"/>
      <c r="R27" s="15"/>
      <c r="S27" s="15"/>
      <c r="T27" s="15"/>
      <c r="U27" s="15"/>
      <c r="V27" s="15"/>
      <c r="W27" s="14">
        <v>401</v>
      </c>
      <c r="X27" s="14" t="s">
        <v>148</v>
      </c>
    </row>
    <row r="28" spans="1:24" ht="13.5">
      <c r="A28" s="14">
        <v>409</v>
      </c>
      <c r="B28" s="14" t="s">
        <v>219</v>
      </c>
      <c r="C28" s="15"/>
      <c r="D28" s="15"/>
      <c r="E28" s="15"/>
      <c r="F28" s="15"/>
      <c r="G28" s="15"/>
      <c r="H28" s="15"/>
      <c r="I28" s="15">
        <f t="shared" si="0"/>
        <v>0</v>
      </c>
      <c r="J28" s="15"/>
      <c r="K28" s="154">
        <f t="shared" si="1"/>
        <v>0</v>
      </c>
      <c r="L28" s="155"/>
      <c r="M28" s="156"/>
      <c r="N28" s="157">
        <f t="shared" si="2"/>
        <v>0</v>
      </c>
      <c r="O28" s="15"/>
      <c r="P28" s="15">
        <f t="shared" si="3"/>
        <v>0</v>
      </c>
      <c r="Q28" s="15"/>
      <c r="R28" s="15"/>
      <c r="S28" s="15"/>
      <c r="T28" s="15"/>
      <c r="U28" s="15"/>
      <c r="V28" s="15"/>
      <c r="W28" s="14">
        <v>409</v>
      </c>
      <c r="X28" s="14" t="s">
        <v>219</v>
      </c>
    </row>
    <row r="29" spans="1:24" ht="13.5">
      <c r="A29" s="14">
        <v>411</v>
      </c>
      <c r="B29" s="14" t="s">
        <v>91</v>
      </c>
      <c r="C29" s="15"/>
      <c r="D29" s="15"/>
      <c r="E29" s="15"/>
      <c r="F29" s="15"/>
      <c r="G29" s="15"/>
      <c r="H29" s="15"/>
      <c r="I29" s="15">
        <f t="shared" si="0"/>
        <v>0</v>
      </c>
      <c r="J29" s="15"/>
      <c r="K29" s="154">
        <f t="shared" si="1"/>
        <v>0</v>
      </c>
      <c r="L29" s="155"/>
      <c r="M29" s="156"/>
      <c r="N29" s="157">
        <f t="shared" si="2"/>
        <v>0</v>
      </c>
      <c r="O29" s="15"/>
      <c r="P29" s="15">
        <f t="shared" si="3"/>
        <v>0</v>
      </c>
      <c r="Q29" s="15"/>
      <c r="R29" s="15"/>
      <c r="S29" s="15"/>
      <c r="T29" s="15"/>
      <c r="U29" s="15"/>
      <c r="V29" s="15"/>
      <c r="W29" s="14">
        <v>411</v>
      </c>
      <c r="X29" s="14" t="s">
        <v>91</v>
      </c>
    </row>
    <row r="30" spans="1:24" ht="13.5">
      <c r="A30" s="14">
        <v>418</v>
      </c>
      <c r="B30" s="14" t="s">
        <v>218</v>
      </c>
      <c r="C30" s="15"/>
      <c r="D30" s="15"/>
      <c r="E30" s="15"/>
      <c r="F30" s="15"/>
      <c r="G30" s="15"/>
      <c r="H30" s="15"/>
      <c r="I30" s="15">
        <f t="shared" si="0"/>
        <v>0</v>
      </c>
      <c r="J30" s="15"/>
      <c r="K30" s="154">
        <f t="shared" si="1"/>
        <v>0</v>
      </c>
      <c r="L30" s="155"/>
      <c r="M30" s="156"/>
      <c r="N30" s="157">
        <f t="shared" si="2"/>
        <v>0</v>
      </c>
      <c r="O30" s="15"/>
      <c r="P30" s="15">
        <f t="shared" si="3"/>
        <v>0</v>
      </c>
      <c r="Q30" s="15"/>
      <c r="R30" s="15"/>
      <c r="S30" s="15"/>
      <c r="T30" s="15"/>
      <c r="U30" s="15"/>
      <c r="V30" s="15"/>
      <c r="W30" s="14">
        <v>418</v>
      </c>
      <c r="X30" s="14" t="s">
        <v>218</v>
      </c>
    </row>
    <row r="31" spans="1:24" ht="13.5">
      <c r="A31" s="14">
        <v>421</v>
      </c>
      <c r="B31" s="14" t="s">
        <v>149</v>
      </c>
      <c r="C31" s="15"/>
      <c r="D31" s="15"/>
      <c r="E31" s="15"/>
      <c r="F31" s="15"/>
      <c r="G31" s="15"/>
      <c r="H31" s="15"/>
      <c r="I31" s="15">
        <f t="shared" si="0"/>
        <v>0</v>
      </c>
      <c r="J31" s="15"/>
      <c r="K31" s="154">
        <f t="shared" si="1"/>
        <v>0</v>
      </c>
      <c r="L31" s="155"/>
      <c r="M31" s="156"/>
      <c r="N31" s="157">
        <f t="shared" si="2"/>
        <v>0</v>
      </c>
      <c r="O31" s="15"/>
      <c r="P31" s="15">
        <f t="shared" si="3"/>
        <v>0</v>
      </c>
      <c r="Q31" s="15"/>
      <c r="R31" s="15"/>
      <c r="S31" s="15"/>
      <c r="T31" s="15"/>
      <c r="U31" s="15"/>
      <c r="V31" s="15"/>
      <c r="W31" s="14">
        <v>421</v>
      </c>
      <c r="X31" s="14" t="s">
        <v>149</v>
      </c>
    </row>
    <row r="32" spans="1:24" ht="13.5">
      <c r="A32" s="14">
        <v>431</v>
      </c>
      <c r="B32" s="14" t="s">
        <v>150</v>
      </c>
      <c r="C32" s="15"/>
      <c r="D32" s="15"/>
      <c r="E32" s="15"/>
      <c r="F32" s="15"/>
      <c r="G32" s="15"/>
      <c r="H32" s="15"/>
      <c r="I32" s="15">
        <f t="shared" si="0"/>
        <v>0</v>
      </c>
      <c r="J32" s="15"/>
      <c r="K32" s="154">
        <f t="shared" si="1"/>
        <v>0</v>
      </c>
      <c r="L32" s="155"/>
      <c r="M32" s="156"/>
      <c r="N32" s="157">
        <f t="shared" si="2"/>
        <v>0</v>
      </c>
      <c r="O32" s="15"/>
      <c r="P32" s="15">
        <f t="shared" si="3"/>
        <v>0</v>
      </c>
      <c r="Q32" s="15"/>
      <c r="R32" s="15"/>
      <c r="S32" s="15"/>
      <c r="T32" s="15"/>
      <c r="U32" s="15"/>
      <c r="V32" s="15"/>
      <c r="W32" s="14">
        <v>431</v>
      </c>
      <c r="X32" s="14" t="s">
        <v>150</v>
      </c>
    </row>
    <row r="33" spans="1:24" ht="13.5">
      <c r="A33" s="14">
        <v>442</v>
      </c>
      <c r="B33" s="14" t="s">
        <v>151</v>
      </c>
      <c r="C33" s="15"/>
      <c r="D33" s="15"/>
      <c r="E33" s="15"/>
      <c r="F33" s="15"/>
      <c r="G33" s="15"/>
      <c r="H33" s="15"/>
      <c r="I33" s="15">
        <f t="shared" si="0"/>
        <v>0</v>
      </c>
      <c r="J33" s="15"/>
      <c r="K33" s="154">
        <f t="shared" si="1"/>
        <v>0</v>
      </c>
      <c r="L33" s="155"/>
      <c r="M33" s="156"/>
      <c r="N33" s="157">
        <f t="shared" si="2"/>
        <v>0</v>
      </c>
      <c r="O33" s="15"/>
      <c r="P33" s="15">
        <f t="shared" si="3"/>
        <v>0</v>
      </c>
      <c r="Q33" s="15"/>
      <c r="R33" s="15"/>
      <c r="S33" s="15"/>
      <c r="T33" s="15"/>
      <c r="U33" s="15"/>
      <c r="V33" s="15"/>
      <c r="W33" s="14">
        <v>442</v>
      </c>
      <c r="X33" s="14" t="s">
        <v>151</v>
      </c>
    </row>
    <row r="34" spans="1:24" ht="13.5">
      <c r="A34" s="14">
        <v>444</v>
      </c>
      <c r="B34" s="14" t="s">
        <v>152</v>
      </c>
      <c r="C34" s="15"/>
      <c r="D34" s="15"/>
      <c r="E34" s="15"/>
      <c r="F34" s="15"/>
      <c r="G34" s="15"/>
      <c r="H34" s="15"/>
      <c r="I34" s="15">
        <f t="shared" si="0"/>
        <v>0</v>
      </c>
      <c r="J34" s="15"/>
      <c r="K34" s="154">
        <f t="shared" si="1"/>
        <v>0</v>
      </c>
      <c r="L34" s="155"/>
      <c r="M34" s="156"/>
      <c r="N34" s="157">
        <f t="shared" si="2"/>
        <v>0</v>
      </c>
      <c r="O34" s="15"/>
      <c r="P34" s="15">
        <f t="shared" si="3"/>
        <v>0</v>
      </c>
      <c r="Q34" s="15"/>
      <c r="R34" s="15"/>
      <c r="S34" s="15"/>
      <c r="T34" s="15"/>
      <c r="U34" s="15"/>
      <c r="V34" s="15"/>
      <c r="W34" s="14">
        <v>444</v>
      </c>
      <c r="X34" s="14" t="s">
        <v>152</v>
      </c>
    </row>
    <row r="35" spans="1:24" ht="13.5">
      <c r="A35" s="14">
        <v>445</v>
      </c>
      <c r="B35" s="14" t="s">
        <v>94</v>
      </c>
      <c r="C35" s="15"/>
      <c r="D35" s="15"/>
      <c r="E35" s="15"/>
      <c r="F35" s="15"/>
      <c r="G35" s="15"/>
      <c r="H35" s="15"/>
      <c r="I35" s="15">
        <f t="shared" si="0"/>
        <v>0</v>
      </c>
      <c r="J35" s="15"/>
      <c r="K35" s="154">
        <f t="shared" si="1"/>
        <v>0</v>
      </c>
      <c r="L35" s="155"/>
      <c r="M35" s="156"/>
      <c r="N35" s="157">
        <f t="shared" si="2"/>
        <v>0</v>
      </c>
      <c r="O35" s="15"/>
      <c r="P35" s="15">
        <f t="shared" si="3"/>
        <v>0</v>
      </c>
      <c r="Q35" s="15"/>
      <c r="R35" s="15"/>
      <c r="S35" s="15"/>
      <c r="T35" s="15"/>
      <c r="U35" s="15"/>
      <c r="V35" s="15"/>
      <c r="W35" s="14">
        <v>445</v>
      </c>
      <c r="X35" s="14" t="s">
        <v>94</v>
      </c>
    </row>
    <row r="36" spans="1:24" ht="13.5">
      <c r="A36" s="14">
        <v>449</v>
      </c>
      <c r="B36" s="14" t="s">
        <v>153</v>
      </c>
      <c r="C36" s="15"/>
      <c r="D36" s="15"/>
      <c r="E36" s="15"/>
      <c r="F36" s="15"/>
      <c r="G36" s="15"/>
      <c r="H36" s="15"/>
      <c r="I36" s="15">
        <f t="shared" si="0"/>
        <v>0</v>
      </c>
      <c r="J36" s="15"/>
      <c r="K36" s="154">
        <f t="shared" si="1"/>
        <v>0</v>
      </c>
      <c r="L36" s="155"/>
      <c r="M36" s="156"/>
      <c r="N36" s="157">
        <f t="shared" si="2"/>
        <v>0</v>
      </c>
      <c r="O36" s="15"/>
      <c r="P36" s="15">
        <f t="shared" si="3"/>
        <v>0</v>
      </c>
      <c r="Q36" s="15"/>
      <c r="R36" s="15"/>
      <c r="S36" s="15"/>
      <c r="T36" s="15"/>
      <c r="U36" s="15"/>
      <c r="V36" s="15"/>
      <c r="W36" s="14">
        <v>449</v>
      </c>
      <c r="X36" s="14" t="s">
        <v>153</v>
      </c>
    </row>
    <row r="37" spans="1:24" ht="13.5">
      <c r="A37" s="14">
        <v>455</v>
      </c>
      <c r="B37" s="14" t="s">
        <v>178</v>
      </c>
      <c r="C37" s="15"/>
      <c r="D37" s="15"/>
      <c r="E37" s="15"/>
      <c r="F37" s="15"/>
      <c r="G37" s="15"/>
      <c r="H37" s="15"/>
      <c r="I37" s="15">
        <f t="shared" si="0"/>
        <v>0</v>
      </c>
      <c r="J37" s="15"/>
      <c r="K37" s="154">
        <f t="shared" si="1"/>
        <v>0</v>
      </c>
      <c r="L37" s="155"/>
      <c r="M37" s="156"/>
      <c r="N37" s="157">
        <f t="shared" si="2"/>
        <v>0</v>
      </c>
      <c r="O37" s="15"/>
      <c r="P37" s="15">
        <f t="shared" si="3"/>
        <v>0</v>
      </c>
      <c r="Q37" s="15"/>
      <c r="R37" s="15"/>
      <c r="S37" s="15"/>
      <c r="T37" s="15"/>
      <c r="U37" s="15"/>
      <c r="V37" s="15"/>
      <c r="W37" s="14">
        <v>455</v>
      </c>
      <c r="X37" s="14" t="s">
        <v>178</v>
      </c>
    </row>
    <row r="38" spans="1:24" ht="13.5">
      <c r="A38" s="14">
        <v>457</v>
      </c>
      <c r="B38" s="14" t="s">
        <v>220</v>
      </c>
      <c r="C38" s="15"/>
      <c r="D38" s="15"/>
      <c r="E38" s="15"/>
      <c r="F38" s="15"/>
      <c r="G38" s="15"/>
      <c r="H38" s="15"/>
      <c r="I38" s="15">
        <f t="shared" si="0"/>
        <v>0</v>
      </c>
      <c r="J38" s="15"/>
      <c r="K38" s="154">
        <f t="shared" si="1"/>
        <v>0</v>
      </c>
      <c r="L38" s="155"/>
      <c r="M38" s="156"/>
      <c r="N38" s="157">
        <f t="shared" si="2"/>
        <v>0</v>
      </c>
      <c r="O38" s="15"/>
      <c r="P38" s="15">
        <f t="shared" si="3"/>
        <v>0</v>
      </c>
      <c r="Q38" s="15"/>
      <c r="R38" s="15"/>
      <c r="S38" s="15"/>
      <c r="T38" s="15"/>
      <c r="U38" s="15"/>
      <c r="V38" s="15"/>
      <c r="W38" s="14">
        <v>457</v>
      </c>
      <c r="X38" s="14" t="s">
        <v>220</v>
      </c>
    </row>
    <row r="39" spans="1:24" ht="13.5">
      <c r="A39" s="14">
        <v>460</v>
      </c>
      <c r="B39" s="14" t="s">
        <v>221</v>
      </c>
      <c r="C39" s="15"/>
      <c r="D39" s="15"/>
      <c r="E39" s="15"/>
      <c r="F39" s="15"/>
      <c r="G39" s="15"/>
      <c r="H39" s="15"/>
      <c r="I39" s="15">
        <f t="shared" si="0"/>
        <v>0</v>
      </c>
      <c r="J39" s="15"/>
      <c r="K39" s="154">
        <f t="shared" si="1"/>
        <v>0</v>
      </c>
      <c r="L39" s="155"/>
      <c r="M39" s="156"/>
      <c r="N39" s="157">
        <f t="shared" si="2"/>
        <v>0</v>
      </c>
      <c r="O39" s="15"/>
      <c r="P39" s="15">
        <f t="shared" si="3"/>
        <v>0</v>
      </c>
      <c r="Q39" s="15"/>
      <c r="R39" s="15"/>
      <c r="S39" s="15"/>
      <c r="T39" s="15"/>
      <c r="U39" s="15"/>
      <c r="V39" s="15"/>
      <c r="W39" s="14">
        <v>460</v>
      </c>
      <c r="X39" s="14" t="s">
        <v>221</v>
      </c>
    </row>
    <row r="40" spans="1:24" ht="13.5">
      <c r="A40" s="14">
        <v>461</v>
      </c>
      <c r="B40" s="14" t="s">
        <v>175</v>
      </c>
      <c r="C40" s="15"/>
      <c r="D40" s="15"/>
      <c r="E40" s="15"/>
      <c r="F40" s="15"/>
      <c r="G40" s="15"/>
      <c r="H40" s="15"/>
      <c r="I40" s="15">
        <f t="shared" si="0"/>
        <v>0</v>
      </c>
      <c r="J40" s="15"/>
      <c r="K40" s="154">
        <f t="shared" si="1"/>
        <v>0</v>
      </c>
      <c r="L40" s="155"/>
      <c r="M40" s="156"/>
      <c r="N40" s="157">
        <f t="shared" si="2"/>
        <v>0</v>
      </c>
      <c r="O40" s="15"/>
      <c r="P40" s="15">
        <f t="shared" si="3"/>
        <v>0</v>
      </c>
      <c r="Q40" s="15"/>
      <c r="R40" s="15"/>
      <c r="S40" s="15"/>
      <c r="T40" s="15"/>
      <c r="U40" s="15"/>
      <c r="V40" s="15"/>
      <c r="W40" s="14">
        <v>461</v>
      </c>
      <c r="X40" s="14" t="s">
        <v>175</v>
      </c>
    </row>
    <row r="41" spans="1:24" ht="13.5">
      <c r="A41" s="14">
        <v>467</v>
      </c>
      <c r="B41" s="14" t="s">
        <v>177</v>
      </c>
      <c r="C41" s="15"/>
      <c r="D41" s="15"/>
      <c r="E41" s="15"/>
      <c r="F41" s="15"/>
      <c r="G41" s="15"/>
      <c r="H41" s="15"/>
      <c r="I41" s="15">
        <f t="shared" si="0"/>
        <v>0</v>
      </c>
      <c r="J41" s="15"/>
      <c r="K41" s="154">
        <f t="shared" si="1"/>
        <v>0</v>
      </c>
      <c r="L41" s="155"/>
      <c r="M41" s="156"/>
      <c r="N41" s="157">
        <f t="shared" si="2"/>
        <v>0</v>
      </c>
      <c r="O41" s="15"/>
      <c r="P41" s="15">
        <f t="shared" si="3"/>
        <v>0</v>
      </c>
      <c r="Q41" s="15"/>
      <c r="R41" s="15"/>
      <c r="S41" s="15"/>
      <c r="T41" s="15"/>
      <c r="U41" s="15"/>
      <c r="V41" s="15"/>
      <c r="W41" s="14">
        <v>467</v>
      </c>
      <c r="X41" s="14" t="s">
        <v>177</v>
      </c>
    </row>
    <row r="42" spans="1:24" ht="13.5">
      <c r="A42" s="14">
        <v>468</v>
      </c>
      <c r="B42" s="14" t="s">
        <v>176</v>
      </c>
      <c r="C42" s="15"/>
      <c r="D42" s="15"/>
      <c r="E42" s="15"/>
      <c r="F42" s="15"/>
      <c r="G42" s="15"/>
      <c r="H42" s="15"/>
      <c r="I42" s="15">
        <f t="shared" si="0"/>
        <v>0</v>
      </c>
      <c r="J42" s="15"/>
      <c r="K42" s="154">
        <f t="shared" si="1"/>
        <v>0</v>
      </c>
      <c r="L42" s="155"/>
      <c r="M42" s="156"/>
      <c r="N42" s="157">
        <f t="shared" si="2"/>
        <v>0</v>
      </c>
      <c r="O42" s="15"/>
      <c r="P42" s="15">
        <f t="shared" si="3"/>
        <v>0</v>
      </c>
      <c r="Q42" s="15"/>
      <c r="R42" s="15"/>
      <c r="S42" s="15"/>
      <c r="T42" s="15"/>
      <c r="U42" s="15"/>
      <c r="V42" s="15"/>
      <c r="W42" s="14">
        <v>468</v>
      </c>
      <c r="X42" s="14" t="s">
        <v>176</v>
      </c>
    </row>
    <row r="43" spans="1:24" ht="13.5">
      <c r="A43" s="14">
        <v>486</v>
      </c>
      <c r="B43" s="14" t="s">
        <v>222</v>
      </c>
      <c r="C43" s="15"/>
      <c r="D43" s="15"/>
      <c r="E43" s="15"/>
      <c r="F43" s="15"/>
      <c r="G43" s="15"/>
      <c r="H43" s="15"/>
      <c r="I43" s="15">
        <f t="shared" si="0"/>
        <v>0</v>
      </c>
      <c r="J43" s="15"/>
      <c r="K43" s="154">
        <f t="shared" si="1"/>
        <v>0</v>
      </c>
      <c r="L43" s="155"/>
      <c r="M43" s="156"/>
      <c r="N43" s="157">
        <f t="shared" si="2"/>
        <v>0</v>
      </c>
      <c r="O43" s="15"/>
      <c r="P43" s="15">
        <f t="shared" si="3"/>
        <v>0</v>
      </c>
      <c r="Q43" s="15"/>
      <c r="R43" s="15"/>
      <c r="S43" s="15"/>
      <c r="T43" s="15"/>
      <c r="U43" s="15"/>
      <c r="V43" s="15"/>
      <c r="W43" s="14">
        <v>486</v>
      </c>
      <c r="X43" s="14" t="s">
        <v>222</v>
      </c>
    </row>
    <row r="44" spans="1:24" ht="13.5">
      <c r="A44" s="14">
        <v>488</v>
      </c>
      <c r="B44" s="14" t="s">
        <v>223</v>
      </c>
      <c r="C44" s="15"/>
      <c r="D44" s="15"/>
      <c r="E44" s="15"/>
      <c r="F44" s="15"/>
      <c r="G44" s="15"/>
      <c r="H44" s="15"/>
      <c r="I44" s="15">
        <f t="shared" si="0"/>
        <v>0</v>
      </c>
      <c r="J44" s="15"/>
      <c r="K44" s="154">
        <f t="shared" si="1"/>
        <v>0</v>
      </c>
      <c r="L44" s="155"/>
      <c r="M44" s="156"/>
      <c r="N44" s="157">
        <f t="shared" si="2"/>
        <v>0</v>
      </c>
      <c r="O44" s="15"/>
      <c r="P44" s="15">
        <f t="shared" si="3"/>
        <v>0</v>
      </c>
      <c r="Q44" s="15"/>
      <c r="R44" s="15"/>
      <c r="S44" s="15"/>
      <c r="T44" s="15"/>
      <c r="U44" s="15"/>
      <c r="V44" s="15"/>
      <c r="W44" s="14">
        <v>488</v>
      </c>
      <c r="X44" s="14" t="s">
        <v>223</v>
      </c>
    </row>
    <row r="45" spans="1:24" ht="13.5">
      <c r="A45" s="14">
        <v>512</v>
      </c>
      <c r="B45" s="14" t="s">
        <v>154</v>
      </c>
      <c r="C45" s="15"/>
      <c r="D45" s="15"/>
      <c r="E45" s="15"/>
      <c r="F45" s="15"/>
      <c r="G45" s="15"/>
      <c r="H45" s="15"/>
      <c r="I45" s="15">
        <f t="shared" si="0"/>
        <v>0</v>
      </c>
      <c r="J45" s="15"/>
      <c r="K45" s="154">
        <f t="shared" si="1"/>
        <v>0</v>
      </c>
      <c r="L45" s="155"/>
      <c r="M45" s="156"/>
      <c r="N45" s="157">
        <f t="shared" si="2"/>
        <v>0</v>
      </c>
      <c r="O45" s="15"/>
      <c r="P45" s="15">
        <f t="shared" si="3"/>
        <v>0</v>
      </c>
      <c r="Q45" s="15"/>
      <c r="R45" s="15"/>
      <c r="S45" s="15"/>
      <c r="T45" s="15"/>
      <c r="U45" s="15"/>
      <c r="V45" s="15"/>
      <c r="W45" s="14">
        <v>512</v>
      </c>
      <c r="X45" s="14" t="s">
        <v>154</v>
      </c>
    </row>
    <row r="46" spans="1:24" ht="13.5">
      <c r="A46" s="14">
        <v>519</v>
      </c>
      <c r="B46" s="14" t="s">
        <v>155</v>
      </c>
      <c r="C46" s="15"/>
      <c r="D46" s="15"/>
      <c r="E46" s="15"/>
      <c r="F46" s="15"/>
      <c r="G46" s="15"/>
      <c r="H46" s="15"/>
      <c r="I46" s="15">
        <f t="shared" si="0"/>
        <v>0</v>
      </c>
      <c r="J46" s="15"/>
      <c r="K46" s="154">
        <f t="shared" si="1"/>
        <v>0</v>
      </c>
      <c r="L46" s="155"/>
      <c r="M46" s="156"/>
      <c r="N46" s="157">
        <f t="shared" si="2"/>
        <v>0</v>
      </c>
      <c r="O46" s="15"/>
      <c r="P46" s="15">
        <f t="shared" si="3"/>
        <v>0</v>
      </c>
      <c r="Q46" s="15"/>
      <c r="R46" s="15"/>
      <c r="S46" s="15"/>
      <c r="T46" s="15"/>
      <c r="U46" s="15"/>
      <c r="V46" s="15"/>
      <c r="W46" s="14">
        <v>519</v>
      </c>
      <c r="X46" s="14" t="s">
        <v>155</v>
      </c>
    </row>
    <row r="47" spans="1:24" ht="13.5">
      <c r="A47" s="14">
        <v>531</v>
      </c>
      <c r="B47" s="14" t="s">
        <v>29</v>
      </c>
      <c r="C47" s="15"/>
      <c r="D47" s="15"/>
      <c r="E47" s="15"/>
      <c r="F47" s="15"/>
      <c r="G47" s="15"/>
      <c r="H47" s="15"/>
      <c r="I47" s="15">
        <f t="shared" si="0"/>
        <v>0</v>
      </c>
      <c r="J47" s="15"/>
      <c r="K47" s="154">
        <f t="shared" si="1"/>
        <v>0</v>
      </c>
      <c r="L47" s="155"/>
      <c r="M47" s="156"/>
      <c r="N47" s="157">
        <f t="shared" si="2"/>
        <v>0</v>
      </c>
      <c r="O47" s="15"/>
      <c r="P47" s="15">
        <f t="shared" si="3"/>
        <v>0</v>
      </c>
      <c r="Q47" s="15"/>
      <c r="R47" s="15"/>
      <c r="S47" s="15"/>
      <c r="T47" s="15"/>
      <c r="U47" s="15"/>
      <c r="V47" s="15"/>
      <c r="W47" s="14">
        <v>531</v>
      </c>
      <c r="X47" s="14" t="s">
        <v>29</v>
      </c>
    </row>
    <row r="48" spans="1:24" ht="13.5">
      <c r="A48" s="14">
        <v>581</v>
      </c>
      <c r="B48" s="14" t="s">
        <v>156</v>
      </c>
      <c r="C48" s="15"/>
      <c r="D48" s="15"/>
      <c r="E48" s="15"/>
      <c r="F48" s="15"/>
      <c r="G48" s="15"/>
      <c r="H48" s="15"/>
      <c r="I48" s="15">
        <f t="shared" si="0"/>
        <v>0</v>
      </c>
      <c r="J48" s="15"/>
      <c r="K48" s="154">
        <f t="shared" si="1"/>
        <v>0</v>
      </c>
      <c r="L48" s="155"/>
      <c r="M48" s="156"/>
      <c r="N48" s="157">
        <f t="shared" si="2"/>
        <v>0</v>
      </c>
      <c r="O48" s="15"/>
      <c r="P48" s="15">
        <f t="shared" si="3"/>
        <v>0</v>
      </c>
      <c r="Q48" s="15"/>
      <c r="R48" s="15"/>
      <c r="S48" s="15"/>
      <c r="T48" s="15"/>
      <c r="U48" s="15"/>
      <c r="V48" s="15"/>
      <c r="W48" s="14">
        <v>581</v>
      </c>
      <c r="X48" s="14" t="s">
        <v>156</v>
      </c>
    </row>
    <row r="49" spans="1:24" ht="13.5">
      <c r="A49" s="14">
        <v>601</v>
      </c>
      <c r="B49" s="14" t="s">
        <v>157</v>
      </c>
      <c r="C49" s="15"/>
      <c r="D49" s="15"/>
      <c r="E49" s="15"/>
      <c r="F49" s="15"/>
      <c r="G49" s="15"/>
      <c r="H49" s="15"/>
      <c r="I49" s="15">
        <f t="shared" si="0"/>
        <v>0</v>
      </c>
      <c r="J49" s="15"/>
      <c r="K49" s="154">
        <f t="shared" si="1"/>
        <v>0</v>
      </c>
      <c r="L49" s="155"/>
      <c r="M49" s="156"/>
      <c r="N49" s="157">
        <f t="shared" si="2"/>
        <v>0</v>
      </c>
      <c r="O49" s="15"/>
      <c r="P49" s="15">
        <f t="shared" si="3"/>
        <v>0</v>
      </c>
      <c r="Q49" s="15"/>
      <c r="R49" s="15"/>
      <c r="S49" s="15"/>
      <c r="T49" s="15"/>
      <c r="U49" s="15"/>
      <c r="V49" s="15"/>
      <c r="W49" s="14">
        <v>601</v>
      </c>
      <c r="X49" s="14" t="s">
        <v>157</v>
      </c>
    </row>
    <row r="50" spans="1:24" ht="13.5">
      <c r="A50" s="14">
        <v>602</v>
      </c>
      <c r="B50" s="14" t="s">
        <v>158</v>
      </c>
      <c r="C50" s="15"/>
      <c r="D50" s="15"/>
      <c r="E50" s="15"/>
      <c r="F50" s="15"/>
      <c r="G50" s="15"/>
      <c r="H50" s="15"/>
      <c r="I50" s="15">
        <f t="shared" si="0"/>
        <v>0</v>
      </c>
      <c r="J50" s="15"/>
      <c r="K50" s="154">
        <f t="shared" si="1"/>
        <v>0</v>
      </c>
      <c r="L50" s="155"/>
      <c r="M50" s="156"/>
      <c r="N50" s="157">
        <f t="shared" si="2"/>
        <v>0</v>
      </c>
      <c r="O50" s="15"/>
      <c r="P50" s="15">
        <f t="shared" si="3"/>
        <v>0</v>
      </c>
      <c r="Q50" s="15"/>
      <c r="R50" s="15"/>
      <c r="S50" s="15"/>
      <c r="T50" s="15"/>
      <c r="U50" s="15"/>
      <c r="V50" s="15"/>
      <c r="W50" s="14">
        <v>602</v>
      </c>
      <c r="X50" s="14" t="s">
        <v>158</v>
      </c>
    </row>
    <row r="51" spans="1:24" ht="13.5">
      <c r="A51" s="14">
        <v>605</v>
      </c>
      <c r="B51" s="14" t="s">
        <v>159</v>
      </c>
      <c r="C51" s="15"/>
      <c r="D51" s="15"/>
      <c r="E51" s="15"/>
      <c r="F51" s="15"/>
      <c r="G51" s="15"/>
      <c r="H51" s="15"/>
      <c r="I51" s="15">
        <f t="shared" si="0"/>
        <v>0</v>
      </c>
      <c r="J51" s="15"/>
      <c r="K51" s="154">
        <f t="shared" si="1"/>
        <v>0</v>
      </c>
      <c r="L51" s="155"/>
      <c r="M51" s="156"/>
      <c r="N51" s="157">
        <f t="shared" si="2"/>
        <v>0</v>
      </c>
      <c r="O51" s="15"/>
      <c r="P51" s="15">
        <f t="shared" si="3"/>
        <v>0</v>
      </c>
      <c r="Q51" s="15"/>
      <c r="R51" s="15"/>
      <c r="S51" s="15"/>
      <c r="T51" s="15"/>
      <c r="U51" s="15"/>
      <c r="V51" s="15"/>
      <c r="W51" s="14">
        <v>605</v>
      </c>
      <c r="X51" s="14" t="s">
        <v>159</v>
      </c>
    </row>
    <row r="52" spans="1:24" ht="13.5">
      <c r="A52" s="14">
        <v>608</v>
      </c>
      <c r="B52" s="14" t="s">
        <v>160</v>
      </c>
      <c r="C52" s="15"/>
      <c r="D52" s="15"/>
      <c r="E52" s="15"/>
      <c r="F52" s="15"/>
      <c r="G52" s="15"/>
      <c r="H52" s="15"/>
      <c r="I52" s="15">
        <f t="shared" si="0"/>
        <v>0</v>
      </c>
      <c r="J52" s="15"/>
      <c r="K52" s="154">
        <f t="shared" si="1"/>
        <v>0</v>
      </c>
      <c r="L52" s="155"/>
      <c r="M52" s="156"/>
      <c r="N52" s="157">
        <f t="shared" si="2"/>
        <v>0</v>
      </c>
      <c r="O52" s="15"/>
      <c r="P52" s="15">
        <f t="shared" si="3"/>
        <v>0</v>
      </c>
      <c r="Q52" s="15"/>
      <c r="R52" s="15"/>
      <c r="S52" s="15"/>
      <c r="T52" s="15"/>
      <c r="U52" s="15"/>
      <c r="V52" s="15"/>
      <c r="W52" s="14">
        <v>608</v>
      </c>
      <c r="X52" s="14" t="s">
        <v>160</v>
      </c>
    </row>
    <row r="53" spans="1:24" ht="13.5">
      <c r="A53" s="14">
        <v>611</v>
      </c>
      <c r="B53" s="14" t="s">
        <v>224</v>
      </c>
      <c r="C53" s="15"/>
      <c r="D53" s="15"/>
      <c r="E53" s="15"/>
      <c r="F53" s="15"/>
      <c r="G53" s="15"/>
      <c r="H53" s="15"/>
      <c r="I53" s="15">
        <f t="shared" si="0"/>
        <v>0</v>
      </c>
      <c r="J53" s="15"/>
      <c r="K53" s="154">
        <f t="shared" si="1"/>
        <v>0</v>
      </c>
      <c r="L53" s="155"/>
      <c r="M53" s="156"/>
      <c r="N53" s="157">
        <f t="shared" si="2"/>
        <v>0</v>
      </c>
      <c r="O53" s="15"/>
      <c r="P53" s="15">
        <f t="shared" si="3"/>
        <v>0</v>
      </c>
      <c r="Q53" s="15"/>
      <c r="R53" s="15"/>
      <c r="S53" s="15"/>
      <c r="T53" s="15"/>
      <c r="U53" s="15"/>
      <c r="V53" s="15"/>
      <c r="W53" s="14">
        <v>611</v>
      </c>
      <c r="X53" s="14" t="s">
        <v>224</v>
      </c>
    </row>
    <row r="54" spans="1:24" ht="13.5">
      <c r="A54" s="14">
        <v>613</v>
      </c>
      <c r="B54" s="14" t="s">
        <v>161</v>
      </c>
      <c r="C54" s="15"/>
      <c r="D54" s="15"/>
      <c r="E54" s="15"/>
      <c r="F54" s="15"/>
      <c r="G54" s="15"/>
      <c r="H54" s="15"/>
      <c r="I54" s="15">
        <f t="shared" si="0"/>
        <v>0</v>
      </c>
      <c r="J54" s="15"/>
      <c r="K54" s="154">
        <f t="shared" si="1"/>
        <v>0</v>
      </c>
      <c r="L54" s="155"/>
      <c r="M54" s="156"/>
      <c r="N54" s="157">
        <f t="shared" si="2"/>
        <v>0</v>
      </c>
      <c r="O54" s="15"/>
      <c r="P54" s="15">
        <f t="shared" si="3"/>
        <v>0</v>
      </c>
      <c r="Q54" s="15"/>
      <c r="R54" s="15"/>
      <c r="S54" s="15"/>
      <c r="T54" s="15"/>
      <c r="U54" s="15"/>
      <c r="V54" s="15"/>
      <c r="W54" s="14">
        <v>613</v>
      </c>
      <c r="X54" s="14" t="s">
        <v>161</v>
      </c>
    </row>
    <row r="55" spans="1:24" ht="13.5">
      <c r="A55" s="14">
        <v>615</v>
      </c>
      <c r="B55" s="14" t="s">
        <v>225</v>
      </c>
      <c r="C55" s="15"/>
      <c r="D55" s="15"/>
      <c r="E55" s="15"/>
      <c r="F55" s="15"/>
      <c r="G55" s="15"/>
      <c r="H55" s="15"/>
      <c r="I55" s="15">
        <f t="shared" si="0"/>
        <v>0</v>
      </c>
      <c r="J55" s="15"/>
      <c r="K55" s="154">
        <f t="shared" si="1"/>
        <v>0</v>
      </c>
      <c r="L55" s="155"/>
      <c r="M55" s="156"/>
      <c r="N55" s="157">
        <f t="shared" si="2"/>
        <v>0</v>
      </c>
      <c r="O55" s="15"/>
      <c r="P55" s="15">
        <f t="shared" si="3"/>
        <v>0</v>
      </c>
      <c r="Q55" s="15"/>
      <c r="R55" s="15"/>
      <c r="S55" s="15"/>
      <c r="T55" s="15"/>
      <c r="U55" s="15"/>
      <c r="V55" s="15"/>
      <c r="W55" s="14">
        <v>615</v>
      </c>
      <c r="X55" s="14" t="s">
        <v>225</v>
      </c>
    </row>
    <row r="56" spans="1:24" ht="13.5">
      <c r="A56" s="14">
        <v>616</v>
      </c>
      <c r="B56" s="14" t="s">
        <v>226</v>
      </c>
      <c r="C56" s="15"/>
      <c r="D56" s="15"/>
      <c r="E56" s="15"/>
      <c r="F56" s="15"/>
      <c r="G56" s="15"/>
      <c r="H56" s="15"/>
      <c r="I56" s="15">
        <f t="shared" si="0"/>
        <v>0</v>
      </c>
      <c r="J56" s="15"/>
      <c r="K56" s="154">
        <f t="shared" si="1"/>
        <v>0</v>
      </c>
      <c r="L56" s="155"/>
      <c r="M56" s="156"/>
      <c r="N56" s="157">
        <f t="shared" si="2"/>
        <v>0</v>
      </c>
      <c r="O56" s="15"/>
      <c r="P56" s="15">
        <f t="shared" si="3"/>
        <v>0</v>
      </c>
      <c r="Q56" s="15"/>
      <c r="R56" s="15"/>
      <c r="S56" s="15"/>
      <c r="T56" s="15"/>
      <c r="U56" s="15"/>
      <c r="V56" s="15"/>
      <c r="W56" s="14">
        <v>616</v>
      </c>
      <c r="X56" s="14" t="s">
        <v>226</v>
      </c>
    </row>
    <row r="57" spans="1:24" ht="13.5">
      <c r="A57" s="14">
        <v>618</v>
      </c>
      <c r="B57" s="14" t="s">
        <v>162</v>
      </c>
      <c r="C57" s="15"/>
      <c r="D57" s="15"/>
      <c r="E57" s="15"/>
      <c r="F57" s="15"/>
      <c r="G57" s="15"/>
      <c r="H57" s="15"/>
      <c r="I57" s="15">
        <f t="shared" si="0"/>
        <v>0</v>
      </c>
      <c r="J57" s="15"/>
      <c r="K57" s="154">
        <f t="shared" si="1"/>
        <v>0</v>
      </c>
      <c r="L57" s="155"/>
      <c r="M57" s="156"/>
      <c r="N57" s="157">
        <f t="shared" si="2"/>
        <v>0</v>
      </c>
      <c r="O57" s="15"/>
      <c r="P57" s="15">
        <f t="shared" si="3"/>
        <v>0</v>
      </c>
      <c r="Q57" s="15"/>
      <c r="R57" s="15"/>
      <c r="S57" s="15"/>
      <c r="T57" s="15"/>
      <c r="U57" s="15"/>
      <c r="V57" s="15"/>
      <c r="W57" s="14">
        <v>618</v>
      </c>
      <c r="X57" s="14" t="s">
        <v>162</v>
      </c>
    </row>
    <row r="58" spans="1:24" ht="13.5">
      <c r="A58" s="14">
        <v>621</v>
      </c>
      <c r="B58" s="14" t="s">
        <v>227</v>
      </c>
      <c r="C58" s="15"/>
      <c r="D58" s="15"/>
      <c r="E58" s="15"/>
      <c r="F58" s="15"/>
      <c r="G58" s="15"/>
      <c r="H58" s="15"/>
      <c r="I58" s="15">
        <f t="shared" si="0"/>
        <v>0</v>
      </c>
      <c r="J58" s="15"/>
      <c r="K58" s="154">
        <f t="shared" si="1"/>
        <v>0</v>
      </c>
      <c r="L58" s="155"/>
      <c r="M58" s="156"/>
      <c r="N58" s="157">
        <f t="shared" si="2"/>
        <v>0</v>
      </c>
      <c r="O58" s="15"/>
      <c r="P58" s="15">
        <f t="shared" si="3"/>
        <v>0</v>
      </c>
      <c r="Q58" s="15"/>
      <c r="R58" s="15"/>
      <c r="S58" s="15"/>
      <c r="T58" s="15"/>
      <c r="U58" s="15"/>
      <c r="V58" s="15"/>
      <c r="W58" s="14">
        <v>621</v>
      </c>
      <c r="X58" s="14" t="s">
        <v>227</v>
      </c>
    </row>
    <row r="59" spans="1:24" ht="13.5">
      <c r="A59" s="14">
        <v>624</v>
      </c>
      <c r="B59" s="14" t="s">
        <v>228</v>
      </c>
      <c r="C59" s="15"/>
      <c r="D59" s="15"/>
      <c r="E59" s="15"/>
      <c r="F59" s="15"/>
      <c r="G59" s="15"/>
      <c r="H59" s="15"/>
      <c r="I59" s="15">
        <f t="shared" si="0"/>
        <v>0</v>
      </c>
      <c r="J59" s="15"/>
      <c r="K59" s="154">
        <f t="shared" si="1"/>
        <v>0</v>
      </c>
      <c r="L59" s="155"/>
      <c r="M59" s="156"/>
      <c r="N59" s="157">
        <f t="shared" si="2"/>
        <v>0</v>
      </c>
      <c r="O59" s="15"/>
      <c r="P59" s="15">
        <f t="shared" si="3"/>
        <v>0</v>
      </c>
      <c r="Q59" s="15"/>
      <c r="R59" s="15"/>
      <c r="S59" s="15"/>
      <c r="T59" s="15"/>
      <c r="U59" s="15"/>
      <c r="V59" s="15"/>
      <c r="W59" s="14">
        <v>624</v>
      </c>
      <c r="X59" s="14" t="s">
        <v>228</v>
      </c>
    </row>
    <row r="60" spans="1:24" ht="13.5">
      <c r="A60" s="14">
        <v>625</v>
      </c>
      <c r="B60" s="14" t="s">
        <v>229</v>
      </c>
      <c r="C60" s="15"/>
      <c r="D60" s="15"/>
      <c r="E60" s="15"/>
      <c r="F60" s="15"/>
      <c r="G60" s="15"/>
      <c r="H60" s="15"/>
      <c r="I60" s="15">
        <f t="shared" si="0"/>
        <v>0</v>
      </c>
      <c r="J60" s="15"/>
      <c r="K60" s="154">
        <f t="shared" si="1"/>
        <v>0</v>
      </c>
      <c r="L60" s="155"/>
      <c r="M60" s="156"/>
      <c r="N60" s="157">
        <f t="shared" si="2"/>
        <v>0</v>
      </c>
      <c r="O60" s="15"/>
      <c r="P60" s="15">
        <f t="shared" si="3"/>
        <v>0</v>
      </c>
      <c r="Q60" s="15"/>
      <c r="R60" s="15"/>
      <c r="S60" s="15"/>
      <c r="T60" s="15"/>
      <c r="U60" s="15"/>
      <c r="V60" s="15"/>
      <c r="W60" s="14">
        <v>625</v>
      </c>
      <c r="X60" s="14" t="s">
        <v>229</v>
      </c>
    </row>
    <row r="61" spans="1:24" ht="13.5">
      <c r="A61" s="14">
        <v>626</v>
      </c>
      <c r="B61" s="14" t="s">
        <v>230</v>
      </c>
      <c r="C61" s="15"/>
      <c r="D61" s="15"/>
      <c r="E61" s="15"/>
      <c r="F61" s="15"/>
      <c r="G61" s="15"/>
      <c r="H61" s="15"/>
      <c r="I61" s="15">
        <f t="shared" si="0"/>
        <v>0</v>
      </c>
      <c r="J61" s="15"/>
      <c r="K61" s="154">
        <f t="shared" si="1"/>
        <v>0</v>
      </c>
      <c r="L61" s="155"/>
      <c r="M61" s="156"/>
      <c r="N61" s="157">
        <f t="shared" si="2"/>
        <v>0</v>
      </c>
      <c r="O61" s="15"/>
      <c r="P61" s="15">
        <f t="shared" si="3"/>
        <v>0</v>
      </c>
      <c r="Q61" s="15"/>
      <c r="R61" s="15"/>
      <c r="S61" s="15"/>
      <c r="T61" s="15"/>
      <c r="U61" s="15"/>
      <c r="V61" s="15"/>
      <c r="W61" s="14">
        <v>626</v>
      </c>
      <c r="X61" s="14" t="s">
        <v>230</v>
      </c>
    </row>
    <row r="62" spans="1:24" ht="13.5">
      <c r="A62" s="14">
        <v>6271</v>
      </c>
      <c r="B62" s="14" t="s">
        <v>231</v>
      </c>
      <c r="C62" s="15"/>
      <c r="D62" s="15"/>
      <c r="E62" s="15"/>
      <c r="F62" s="15"/>
      <c r="G62" s="15"/>
      <c r="H62" s="15"/>
      <c r="I62" s="15">
        <f t="shared" si="0"/>
        <v>0</v>
      </c>
      <c r="J62" s="15"/>
      <c r="K62" s="154">
        <f t="shared" si="1"/>
        <v>0</v>
      </c>
      <c r="L62" s="155"/>
      <c r="M62" s="156"/>
      <c r="N62" s="157">
        <f t="shared" si="2"/>
        <v>0</v>
      </c>
      <c r="O62" s="15"/>
      <c r="P62" s="15">
        <f t="shared" si="3"/>
        <v>0</v>
      </c>
      <c r="Q62" s="15"/>
      <c r="R62" s="15"/>
      <c r="S62" s="15"/>
      <c r="T62" s="15"/>
      <c r="U62" s="15"/>
      <c r="V62" s="15"/>
      <c r="W62" s="14">
        <v>6271</v>
      </c>
      <c r="X62" s="14" t="s">
        <v>231</v>
      </c>
    </row>
    <row r="63" spans="1:24" ht="13.5">
      <c r="A63" s="14">
        <v>6272</v>
      </c>
      <c r="B63" s="14" t="s">
        <v>232</v>
      </c>
      <c r="C63" s="15"/>
      <c r="D63" s="15"/>
      <c r="E63" s="15"/>
      <c r="F63" s="15"/>
      <c r="G63" s="15"/>
      <c r="H63" s="15"/>
      <c r="I63" s="15">
        <f t="shared" si="0"/>
        <v>0</v>
      </c>
      <c r="J63" s="15"/>
      <c r="K63" s="154">
        <f t="shared" si="1"/>
        <v>0</v>
      </c>
      <c r="L63" s="155"/>
      <c r="M63" s="156"/>
      <c r="N63" s="157">
        <f t="shared" si="2"/>
        <v>0</v>
      </c>
      <c r="O63" s="15"/>
      <c r="P63" s="15">
        <f t="shared" si="3"/>
        <v>0</v>
      </c>
      <c r="Q63" s="15"/>
      <c r="R63" s="15"/>
      <c r="S63" s="15"/>
      <c r="T63" s="15"/>
      <c r="U63" s="15"/>
      <c r="V63" s="15"/>
      <c r="W63" s="14">
        <v>6272</v>
      </c>
      <c r="X63" s="14" t="s">
        <v>232</v>
      </c>
    </row>
    <row r="64" spans="1:24" ht="13.5">
      <c r="A64" s="14">
        <v>628</v>
      </c>
      <c r="B64" s="14" t="s">
        <v>163</v>
      </c>
      <c r="C64" s="15"/>
      <c r="D64" s="15"/>
      <c r="E64" s="15"/>
      <c r="F64" s="15"/>
      <c r="G64" s="15"/>
      <c r="H64" s="15"/>
      <c r="I64" s="15">
        <f t="shared" si="0"/>
        <v>0</v>
      </c>
      <c r="J64" s="15"/>
      <c r="K64" s="154">
        <f t="shared" si="1"/>
        <v>0</v>
      </c>
      <c r="L64" s="155"/>
      <c r="M64" s="156"/>
      <c r="N64" s="157">
        <f t="shared" si="2"/>
        <v>0</v>
      </c>
      <c r="O64" s="15"/>
      <c r="P64" s="15">
        <f t="shared" si="3"/>
        <v>0</v>
      </c>
      <c r="Q64" s="15"/>
      <c r="R64" s="15"/>
      <c r="S64" s="15"/>
      <c r="T64" s="15"/>
      <c r="U64" s="15"/>
      <c r="V64" s="15"/>
      <c r="W64" s="14">
        <v>628</v>
      </c>
      <c r="X64" s="14" t="s">
        <v>163</v>
      </c>
    </row>
    <row r="65" spans="1:24" ht="13.5">
      <c r="A65" s="14">
        <v>632</v>
      </c>
      <c r="B65" s="14" t="s">
        <v>233</v>
      </c>
      <c r="C65" s="15"/>
      <c r="D65" s="15"/>
      <c r="E65" s="15"/>
      <c r="F65" s="15"/>
      <c r="G65" s="15"/>
      <c r="H65" s="15"/>
      <c r="I65" s="15">
        <f t="shared" si="0"/>
        <v>0</v>
      </c>
      <c r="J65" s="15"/>
      <c r="K65" s="154">
        <f t="shared" si="1"/>
        <v>0</v>
      </c>
      <c r="L65" s="155"/>
      <c r="M65" s="156"/>
      <c r="N65" s="157">
        <f t="shared" si="2"/>
        <v>0</v>
      </c>
      <c r="O65" s="15"/>
      <c r="P65" s="15">
        <f t="shared" si="3"/>
        <v>0</v>
      </c>
      <c r="Q65" s="15"/>
      <c r="R65" s="15"/>
      <c r="S65" s="15"/>
      <c r="T65" s="15"/>
      <c r="U65" s="15"/>
      <c r="V65" s="15"/>
      <c r="W65" s="14">
        <v>632</v>
      </c>
      <c r="X65" s="14" t="s">
        <v>233</v>
      </c>
    </row>
    <row r="66" spans="1:24" ht="13.5">
      <c r="A66" s="14">
        <v>634</v>
      </c>
      <c r="B66" s="14" t="s">
        <v>164</v>
      </c>
      <c r="C66" s="15"/>
      <c r="D66" s="15"/>
      <c r="E66" s="15"/>
      <c r="F66" s="15"/>
      <c r="G66" s="15"/>
      <c r="H66" s="15"/>
      <c r="I66" s="15">
        <f t="shared" si="0"/>
        <v>0</v>
      </c>
      <c r="J66" s="15"/>
      <c r="K66" s="154">
        <f t="shared" si="1"/>
        <v>0</v>
      </c>
      <c r="L66" s="155"/>
      <c r="M66" s="156"/>
      <c r="N66" s="157">
        <f t="shared" si="2"/>
        <v>0</v>
      </c>
      <c r="O66" s="15"/>
      <c r="P66" s="15">
        <f t="shared" si="3"/>
        <v>0</v>
      </c>
      <c r="Q66" s="15"/>
      <c r="R66" s="15"/>
      <c r="S66" s="15"/>
      <c r="T66" s="15"/>
      <c r="U66" s="15"/>
      <c r="V66" s="15"/>
      <c r="W66" s="14">
        <v>634</v>
      </c>
      <c r="X66" s="14" t="s">
        <v>164</v>
      </c>
    </row>
    <row r="67" spans="1:24" ht="13.5">
      <c r="A67" s="14">
        <v>638</v>
      </c>
      <c r="B67" s="14" t="s">
        <v>234</v>
      </c>
      <c r="C67" s="15"/>
      <c r="D67" s="15"/>
      <c r="E67" s="15"/>
      <c r="F67" s="15"/>
      <c r="G67" s="15"/>
      <c r="H67" s="15"/>
      <c r="I67" s="15">
        <f t="shared" si="0"/>
        <v>0</v>
      </c>
      <c r="J67" s="15"/>
      <c r="K67" s="154">
        <f t="shared" si="1"/>
        <v>0</v>
      </c>
      <c r="L67" s="155"/>
      <c r="M67" s="156"/>
      <c r="N67" s="157">
        <f t="shared" si="2"/>
        <v>0</v>
      </c>
      <c r="O67" s="15"/>
      <c r="P67" s="15">
        <f t="shared" si="3"/>
        <v>0</v>
      </c>
      <c r="Q67" s="15"/>
      <c r="R67" s="15"/>
      <c r="S67" s="15"/>
      <c r="T67" s="15"/>
      <c r="U67" s="15"/>
      <c r="V67" s="15"/>
      <c r="W67" s="14">
        <v>638</v>
      </c>
      <c r="X67" s="14" t="s">
        <v>234</v>
      </c>
    </row>
    <row r="68" spans="1:24" ht="13.5">
      <c r="A68" s="14">
        <v>641</v>
      </c>
      <c r="B68" s="14" t="s">
        <v>109</v>
      </c>
      <c r="C68" s="15"/>
      <c r="D68" s="15"/>
      <c r="E68" s="15"/>
      <c r="F68" s="15"/>
      <c r="G68" s="15"/>
      <c r="H68" s="15"/>
      <c r="I68" s="15">
        <f t="shared" si="0"/>
        <v>0</v>
      </c>
      <c r="J68" s="15"/>
      <c r="K68" s="154">
        <f t="shared" si="1"/>
        <v>0</v>
      </c>
      <c r="L68" s="155"/>
      <c r="M68" s="156"/>
      <c r="N68" s="157">
        <f t="shared" si="2"/>
        <v>0</v>
      </c>
      <c r="O68" s="15"/>
      <c r="P68" s="15">
        <f t="shared" si="3"/>
        <v>0</v>
      </c>
      <c r="Q68" s="15"/>
      <c r="R68" s="15"/>
      <c r="S68" s="15"/>
      <c r="T68" s="15"/>
      <c r="U68" s="15"/>
      <c r="V68" s="15"/>
      <c r="W68" s="14">
        <v>641</v>
      </c>
      <c r="X68" s="14" t="s">
        <v>109</v>
      </c>
    </row>
    <row r="69" spans="1:24" ht="13.5">
      <c r="A69" s="14">
        <v>644</v>
      </c>
      <c r="B69" s="14" t="s">
        <v>165</v>
      </c>
      <c r="C69" s="15"/>
      <c r="D69" s="15"/>
      <c r="E69" s="15"/>
      <c r="F69" s="15"/>
      <c r="G69" s="15"/>
      <c r="H69" s="15"/>
      <c r="I69" s="15">
        <f t="shared" si="0"/>
        <v>0</v>
      </c>
      <c r="J69" s="15"/>
      <c r="K69" s="154">
        <f t="shared" si="1"/>
        <v>0</v>
      </c>
      <c r="L69" s="155"/>
      <c r="M69" s="156"/>
      <c r="N69" s="157">
        <f t="shared" si="2"/>
        <v>0</v>
      </c>
      <c r="O69" s="15"/>
      <c r="P69" s="15">
        <f t="shared" si="3"/>
        <v>0</v>
      </c>
      <c r="Q69" s="15"/>
      <c r="R69" s="15"/>
      <c r="S69" s="15"/>
      <c r="T69" s="15"/>
      <c r="U69" s="15"/>
      <c r="V69" s="15"/>
      <c r="W69" s="14">
        <v>644</v>
      </c>
      <c r="X69" s="14" t="s">
        <v>165</v>
      </c>
    </row>
    <row r="70" spans="1:24" ht="13.5">
      <c r="A70" s="14">
        <v>654</v>
      </c>
      <c r="B70" s="14" t="s">
        <v>235</v>
      </c>
      <c r="C70" s="15"/>
      <c r="D70" s="15"/>
      <c r="E70" s="15"/>
      <c r="F70" s="15"/>
      <c r="G70" s="15"/>
      <c r="H70" s="15"/>
      <c r="I70" s="15">
        <f t="shared" si="0"/>
        <v>0</v>
      </c>
      <c r="J70" s="15"/>
      <c r="K70" s="154">
        <f t="shared" si="1"/>
        <v>0</v>
      </c>
      <c r="L70" s="155"/>
      <c r="M70" s="156"/>
      <c r="N70" s="157">
        <f t="shared" si="2"/>
        <v>0</v>
      </c>
      <c r="O70" s="15"/>
      <c r="P70" s="15">
        <f t="shared" si="3"/>
        <v>0</v>
      </c>
      <c r="Q70" s="15"/>
      <c r="R70" s="15"/>
      <c r="S70" s="15"/>
      <c r="T70" s="15"/>
      <c r="U70" s="15"/>
      <c r="V70" s="15"/>
      <c r="W70" s="14">
        <v>654</v>
      </c>
      <c r="X70" s="14" t="s">
        <v>235</v>
      </c>
    </row>
    <row r="71" spans="1:24" ht="13.5">
      <c r="A71" s="14">
        <v>657</v>
      </c>
      <c r="B71" s="14" t="s">
        <v>166</v>
      </c>
      <c r="C71" s="15"/>
      <c r="D71" s="15"/>
      <c r="E71" s="15"/>
      <c r="F71" s="15"/>
      <c r="G71" s="15"/>
      <c r="H71" s="15"/>
      <c r="I71" s="15">
        <f t="shared" si="0"/>
        <v>0</v>
      </c>
      <c r="J71" s="15"/>
      <c r="K71" s="154">
        <f t="shared" si="1"/>
        <v>0</v>
      </c>
      <c r="L71" s="155"/>
      <c r="M71" s="156"/>
      <c r="N71" s="157">
        <f t="shared" si="2"/>
        <v>0</v>
      </c>
      <c r="O71" s="15"/>
      <c r="P71" s="15">
        <f t="shared" si="3"/>
        <v>0</v>
      </c>
      <c r="Q71" s="15"/>
      <c r="R71" s="15"/>
      <c r="S71" s="15"/>
      <c r="T71" s="15"/>
      <c r="U71" s="15"/>
      <c r="V71" s="15"/>
      <c r="W71" s="14">
        <v>657</v>
      </c>
      <c r="X71" s="14" t="s">
        <v>166</v>
      </c>
    </row>
    <row r="72" spans="1:24" ht="13.5">
      <c r="A72" s="14">
        <v>667</v>
      </c>
      <c r="B72" s="14" t="s">
        <v>167</v>
      </c>
      <c r="C72" s="15"/>
      <c r="D72" s="15"/>
      <c r="E72" s="15"/>
      <c r="F72" s="15"/>
      <c r="G72" s="15"/>
      <c r="H72" s="15"/>
      <c r="I72" s="15">
        <f aca="true" t="shared" si="4" ref="I72:I84">C72+D72+E72+F72+G72+H72</f>
        <v>0</v>
      </c>
      <c r="J72" s="15"/>
      <c r="K72" s="154">
        <f t="shared" si="1"/>
        <v>0</v>
      </c>
      <c r="L72" s="155"/>
      <c r="M72" s="156"/>
      <c r="N72" s="157">
        <f t="shared" si="2"/>
        <v>0</v>
      </c>
      <c r="O72" s="15"/>
      <c r="P72" s="15">
        <f aca="true" t="shared" si="5" ref="P72:P84">Q72+R72+S72+T72+U72+V72</f>
        <v>0</v>
      </c>
      <c r="Q72" s="15"/>
      <c r="R72" s="15"/>
      <c r="S72" s="15"/>
      <c r="T72" s="15"/>
      <c r="U72" s="15"/>
      <c r="V72" s="15"/>
      <c r="W72" s="14">
        <v>667</v>
      </c>
      <c r="X72" s="14" t="s">
        <v>167</v>
      </c>
    </row>
    <row r="73" spans="1:24" ht="13.5">
      <c r="A73" s="14">
        <v>669</v>
      </c>
      <c r="B73" s="14" t="s">
        <v>168</v>
      </c>
      <c r="C73" s="15"/>
      <c r="D73" s="15"/>
      <c r="E73" s="15"/>
      <c r="F73" s="15"/>
      <c r="G73" s="15"/>
      <c r="H73" s="15"/>
      <c r="I73" s="15">
        <f t="shared" si="4"/>
        <v>0</v>
      </c>
      <c r="J73" s="15"/>
      <c r="K73" s="154">
        <f t="shared" si="1"/>
        <v>0</v>
      </c>
      <c r="L73" s="155"/>
      <c r="M73" s="156"/>
      <c r="N73" s="157">
        <f t="shared" si="2"/>
        <v>0</v>
      </c>
      <c r="O73" s="15"/>
      <c r="P73" s="15">
        <f t="shared" si="5"/>
        <v>0</v>
      </c>
      <c r="Q73" s="15"/>
      <c r="R73" s="15"/>
      <c r="S73" s="15"/>
      <c r="T73" s="15"/>
      <c r="U73" s="15"/>
      <c r="V73" s="15"/>
      <c r="W73" s="14">
        <v>669</v>
      </c>
      <c r="X73" s="14" t="s">
        <v>168</v>
      </c>
    </row>
    <row r="74" spans="1:24" ht="13.5">
      <c r="A74" s="14">
        <v>6811</v>
      </c>
      <c r="B74" s="14" t="s">
        <v>169</v>
      </c>
      <c r="C74" s="15"/>
      <c r="D74" s="15"/>
      <c r="E74" s="15"/>
      <c r="F74" s="15"/>
      <c r="G74" s="15"/>
      <c r="H74" s="15"/>
      <c r="I74" s="15">
        <f t="shared" si="4"/>
        <v>0</v>
      </c>
      <c r="J74" s="15"/>
      <c r="K74" s="154">
        <f t="shared" si="1"/>
        <v>0</v>
      </c>
      <c r="L74" s="155"/>
      <c r="M74" s="156"/>
      <c r="N74" s="157">
        <f t="shared" si="2"/>
        <v>0</v>
      </c>
      <c r="O74" s="15"/>
      <c r="P74" s="15">
        <f t="shared" si="5"/>
        <v>0</v>
      </c>
      <c r="Q74" s="15"/>
      <c r="R74" s="15"/>
      <c r="S74" s="15"/>
      <c r="T74" s="15"/>
      <c r="U74" s="15"/>
      <c r="V74" s="15"/>
      <c r="W74" s="14">
        <v>6811</v>
      </c>
      <c r="X74" s="14" t="s">
        <v>169</v>
      </c>
    </row>
    <row r="75" spans="1:24" ht="13.5">
      <c r="A75" s="14">
        <v>69</v>
      </c>
      <c r="B75" s="14" t="s">
        <v>93</v>
      </c>
      <c r="C75" s="15"/>
      <c r="D75" s="15"/>
      <c r="E75" s="15"/>
      <c r="F75" s="15"/>
      <c r="G75" s="15"/>
      <c r="H75" s="15"/>
      <c r="I75" s="15">
        <f t="shared" si="4"/>
        <v>0</v>
      </c>
      <c r="J75" s="15"/>
      <c r="K75" s="154">
        <f t="shared" si="1"/>
        <v>0</v>
      </c>
      <c r="L75" s="155"/>
      <c r="M75" s="156"/>
      <c r="N75" s="157">
        <f t="shared" si="2"/>
        <v>0</v>
      </c>
      <c r="O75" s="15"/>
      <c r="P75" s="15">
        <f t="shared" si="5"/>
        <v>0</v>
      </c>
      <c r="Q75" s="15"/>
      <c r="R75" s="15"/>
      <c r="S75" s="15"/>
      <c r="T75" s="15"/>
      <c r="U75" s="15"/>
      <c r="V75" s="15"/>
      <c r="W75" s="14">
        <v>69</v>
      </c>
      <c r="X75" s="14" t="s">
        <v>93</v>
      </c>
    </row>
    <row r="76" spans="1:24" ht="13.5">
      <c r="A76" s="14">
        <v>701</v>
      </c>
      <c r="B76" s="14" t="s">
        <v>170</v>
      </c>
      <c r="C76" s="15"/>
      <c r="D76" s="15"/>
      <c r="E76" s="15"/>
      <c r="F76" s="15"/>
      <c r="G76" s="15"/>
      <c r="H76" s="15"/>
      <c r="I76" s="15">
        <f t="shared" si="4"/>
        <v>0</v>
      </c>
      <c r="J76" s="15"/>
      <c r="K76" s="154">
        <f t="shared" si="1"/>
        <v>0</v>
      </c>
      <c r="L76" s="155"/>
      <c r="M76" s="156"/>
      <c r="N76" s="157">
        <f t="shared" si="2"/>
        <v>0</v>
      </c>
      <c r="O76" s="15"/>
      <c r="P76" s="15">
        <f t="shared" si="5"/>
        <v>0</v>
      </c>
      <c r="Q76" s="15"/>
      <c r="R76" s="15"/>
      <c r="S76" s="15"/>
      <c r="T76" s="15"/>
      <c r="U76" s="15"/>
      <c r="V76" s="15"/>
      <c r="W76" s="14">
        <v>701</v>
      </c>
      <c r="X76" s="14" t="s">
        <v>170</v>
      </c>
    </row>
    <row r="77" spans="1:24" ht="13.5">
      <c r="A77" s="14">
        <v>704</v>
      </c>
      <c r="B77" s="14" t="s">
        <v>236</v>
      </c>
      <c r="C77" s="15"/>
      <c r="D77" s="15"/>
      <c r="E77" s="15"/>
      <c r="F77" s="15"/>
      <c r="G77" s="15"/>
      <c r="H77" s="15"/>
      <c r="I77" s="15">
        <f t="shared" si="4"/>
        <v>0</v>
      </c>
      <c r="J77" s="15"/>
      <c r="K77" s="154">
        <f t="shared" si="1"/>
        <v>0</v>
      </c>
      <c r="L77" s="155"/>
      <c r="M77" s="156"/>
      <c r="N77" s="157">
        <f t="shared" si="2"/>
        <v>0</v>
      </c>
      <c r="O77" s="15"/>
      <c r="P77" s="15">
        <f t="shared" si="5"/>
        <v>0</v>
      </c>
      <c r="Q77" s="15"/>
      <c r="R77" s="15"/>
      <c r="S77" s="15"/>
      <c r="T77" s="15"/>
      <c r="U77" s="15"/>
      <c r="V77" s="15"/>
      <c r="W77" s="14">
        <v>704</v>
      </c>
      <c r="X77" s="14" t="s">
        <v>236</v>
      </c>
    </row>
    <row r="78" spans="1:24" ht="13.5">
      <c r="A78" s="14">
        <v>705</v>
      </c>
      <c r="B78" s="14" t="s">
        <v>237</v>
      </c>
      <c r="C78" s="15"/>
      <c r="D78" s="15"/>
      <c r="E78" s="15"/>
      <c r="F78" s="15"/>
      <c r="G78" s="15"/>
      <c r="H78" s="15"/>
      <c r="I78" s="15">
        <f t="shared" si="4"/>
        <v>0</v>
      </c>
      <c r="J78" s="15"/>
      <c r="K78" s="154">
        <f t="shared" si="1"/>
        <v>0</v>
      </c>
      <c r="L78" s="155"/>
      <c r="M78" s="156"/>
      <c r="N78" s="157">
        <f t="shared" si="2"/>
        <v>0</v>
      </c>
      <c r="O78" s="15"/>
      <c r="P78" s="15">
        <f t="shared" si="5"/>
        <v>0</v>
      </c>
      <c r="Q78" s="15"/>
      <c r="R78" s="15"/>
      <c r="S78" s="15"/>
      <c r="T78" s="15"/>
      <c r="U78" s="15"/>
      <c r="V78" s="15"/>
      <c r="W78" s="14">
        <v>705</v>
      </c>
      <c r="X78" s="14" t="s">
        <v>237</v>
      </c>
    </row>
    <row r="79" spans="1:24" ht="13.5">
      <c r="A79" s="14">
        <v>708</v>
      </c>
      <c r="B79" s="14" t="s">
        <v>238</v>
      </c>
      <c r="C79" s="15"/>
      <c r="D79" s="15"/>
      <c r="E79" s="15"/>
      <c r="F79" s="15"/>
      <c r="G79" s="15"/>
      <c r="H79" s="15"/>
      <c r="I79" s="15">
        <f t="shared" si="4"/>
        <v>0</v>
      </c>
      <c r="J79" s="15"/>
      <c r="K79" s="154">
        <f t="shared" si="1"/>
        <v>0</v>
      </c>
      <c r="L79" s="155"/>
      <c r="M79" s="156"/>
      <c r="N79" s="157">
        <f t="shared" si="2"/>
        <v>0</v>
      </c>
      <c r="O79" s="15"/>
      <c r="P79" s="15">
        <f t="shared" si="5"/>
        <v>0</v>
      </c>
      <c r="Q79" s="15"/>
      <c r="R79" s="15"/>
      <c r="S79" s="15"/>
      <c r="T79" s="15"/>
      <c r="U79" s="15"/>
      <c r="V79" s="15"/>
      <c r="W79" s="14">
        <v>708</v>
      </c>
      <c r="X79" s="14" t="s">
        <v>238</v>
      </c>
    </row>
    <row r="80" spans="1:24" ht="13.5">
      <c r="A80" s="14">
        <v>714</v>
      </c>
      <c r="B80" s="14" t="s">
        <v>239</v>
      </c>
      <c r="C80" s="15"/>
      <c r="D80" s="15"/>
      <c r="E80" s="15"/>
      <c r="F80" s="15"/>
      <c r="G80" s="15"/>
      <c r="H80" s="15"/>
      <c r="I80" s="15">
        <f t="shared" si="4"/>
        <v>0</v>
      </c>
      <c r="J80" s="15"/>
      <c r="K80" s="154">
        <f t="shared" si="1"/>
        <v>0</v>
      </c>
      <c r="L80" s="155"/>
      <c r="M80" s="156"/>
      <c r="N80" s="157">
        <f t="shared" si="2"/>
        <v>0</v>
      </c>
      <c r="O80" s="15"/>
      <c r="P80" s="15">
        <f t="shared" si="5"/>
        <v>0</v>
      </c>
      <c r="Q80" s="15"/>
      <c r="R80" s="15"/>
      <c r="S80" s="15"/>
      <c r="T80" s="15"/>
      <c r="U80" s="15"/>
      <c r="V80" s="15"/>
      <c r="W80" s="14">
        <v>714</v>
      </c>
      <c r="X80" s="14" t="s">
        <v>239</v>
      </c>
    </row>
    <row r="81" spans="1:24" ht="13.5">
      <c r="A81" s="14">
        <v>752</v>
      </c>
      <c r="B81" s="14" t="s">
        <v>240</v>
      </c>
      <c r="C81" s="15"/>
      <c r="D81" s="15"/>
      <c r="E81" s="15"/>
      <c r="F81" s="15"/>
      <c r="G81" s="15"/>
      <c r="H81" s="15"/>
      <c r="I81" s="15">
        <f t="shared" si="4"/>
        <v>0</v>
      </c>
      <c r="J81" s="15"/>
      <c r="K81" s="154">
        <f t="shared" si="1"/>
        <v>0</v>
      </c>
      <c r="L81" s="155"/>
      <c r="M81" s="156"/>
      <c r="N81" s="157">
        <f t="shared" si="2"/>
        <v>0</v>
      </c>
      <c r="O81" s="15"/>
      <c r="P81" s="15">
        <f t="shared" si="5"/>
        <v>0</v>
      </c>
      <c r="Q81" s="15"/>
      <c r="R81" s="15"/>
      <c r="S81" s="15"/>
      <c r="T81" s="15"/>
      <c r="U81" s="15"/>
      <c r="V81" s="15"/>
      <c r="W81" s="14">
        <v>752</v>
      </c>
      <c r="X81" s="14" t="s">
        <v>240</v>
      </c>
    </row>
    <row r="82" spans="1:24" ht="13.5">
      <c r="A82" s="14">
        <v>767</v>
      </c>
      <c r="B82" s="14" t="s">
        <v>172</v>
      </c>
      <c r="C82" s="15"/>
      <c r="D82" s="15"/>
      <c r="E82" s="15"/>
      <c r="F82" s="15"/>
      <c r="G82" s="15"/>
      <c r="H82" s="15"/>
      <c r="I82" s="15">
        <f t="shared" si="4"/>
        <v>0</v>
      </c>
      <c r="J82" s="15"/>
      <c r="K82" s="154">
        <f t="shared" si="1"/>
        <v>0</v>
      </c>
      <c r="L82" s="155"/>
      <c r="M82" s="156"/>
      <c r="N82" s="157">
        <f t="shared" si="2"/>
        <v>0</v>
      </c>
      <c r="O82" s="15"/>
      <c r="P82" s="15">
        <f t="shared" si="5"/>
        <v>0</v>
      </c>
      <c r="Q82" s="15"/>
      <c r="R82" s="15"/>
      <c r="S82" s="15"/>
      <c r="T82" s="15"/>
      <c r="U82" s="15"/>
      <c r="V82" s="15"/>
      <c r="W82" s="14">
        <v>767</v>
      </c>
      <c r="X82" s="14" t="s">
        <v>172</v>
      </c>
    </row>
    <row r="83" spans="1:24" ht="13.5">
      <c r="A83" s="14">
        <v>768</v>
      </c>
      <c r="B83" s="14" t="s">
        <v>173</v>
      </c>
      <c r="C83" s="15"/>
      <c r="D83" s="15"/>
      <c r="E83" s="15"/>
      <c r="F83" s="15"/>
      <c r="G83" s="15"/>
      <c r="H83" s="15"/>
      <c r="I83" s="15">
        <f t="shared" si="4"/>
        <v>0</v>
      </c>
      <c r="J83" s="15"/>
      <c r="K83" s="154">
        <f>(I83+J83)-(O83+P83)</f>
        <v>0</v>
      </c>
      <c r="L83" s="155"/>
      <c r="M83" s="156"/>
      <c r="N83" s="157">
        <f>(O83+P83)-(I83+J83)</f>
        <v>0</v>
      </c>
      <c r="O83" s="15"/>
      <c r="P83" s="15">
        <f t="shared" si="5"/>
        <v>0</v>
      </c>
      <c r="Q83" s="15"/>
      <c r="R83" s="15"/>
      <c r="S83" s="15"/>
      <c r="T83" s="15"/>
      <c r="U83" s="15"/>
      <c r="V83" s="15"/>
      <c r="W83" s="14">
        <v>768</v>
      </c>
      <c r="X83" s="14" t="s">
        <v>173</v>
      </c>
    </row>
    <row r="84" spans="1:24" ht="13.5">
      <c r="A84" s="14">
        <v>769</v>
      </c>
      <c r="B84" s="14" t="s">
        <v>171</v>
      </c>
      <c r="C84" s="15"/>
      <c r="D84" s="15"/>
      <c r="E84" s="15"/>
      <c r="F84" s="15"/>
      <c r="G84" s="15"/>
      <c r="H84" s="15"/>
      <c r="I84" s="15">
        <f t="shared" si="4"/>
        <v>0</v>
      </c>
      <c r="J84" s="15"/>
      <c r="K84" s="154">
        <f>(I84+J84)-(O84+P84)</f>
        <v>0</v>
      </c>
      <c r="L84" s="155"/>
      <c r="M84" s="156"/>
      <c r="N84" s="157">
        <f>(O84+P84)-(I84+J84)</f>
        <v>0</v>
      </c>
      <c r="O84" s="15"/>
      <c r="P84" s="15">
        <f t="shared" si="5"/>
        <v>0</v>
      </c>
      <c r="Q84" s="15"/>
      <c r="R84" s="15"/>
      <c r="S84" s="15"/>
      <c r="T84" s="15"/>
      <c r="U84" s="15"/>
      <c r="V84" s="15"/>
      <c r="W84" s="14">
        <v>769</v>
      </c>
      <c r="X84" s="14" t="s">
        <v>171</v>
      </c>
    </row>
    <row r="85" spans="1:24" ht="14.25" thickBot="1">
      <c r="A85" s="14"/>
      <c r="B85" s="14" t="s">
        <v>174</v>
      </c>
      <c r="C85" s="15">
        <f aca="true" t="shared" si="6" ref="C85:H85">SUM(C3:C84)</f>
        <v>0</v>
      </c>
      <c r="D85" s="15">
        <f t="shared" si="6"/>
        <v>0</v>
      </c>
      <c r="E85" s="15">
        <f t="shared" si="6"/>
        <v>0</v>
      </c>
      <c r="F85" s="15">
        <f t="shared" si="6"/>
        <v>0</v>
      </c>
      <c r="G85" s="15">
        <f t="shared" si="6"/>
        <v>0</v>
      </c>
      <c r="H85" s="15">
        <f t="shared" si="6"/>
        <v>0</v>
      </c>
      <c r="I85" s="15">
        <f>C85+D85+E85+F85+G85+H85</f>
        <v>0</v>
      </c>
      <c r="J85" s="15">
        <f aca="true" t="shared" si="7" ref="J85:O85">SUM(J3:J84)</f>
        <v>0</v>
      </c>
      <c r="K85" s="15">
        <f t="shared" si="7"/>
        <v>0</v>
      </c>
      <c r="L85" s="16">
        <f t="shared" si="7"/>
        <v>0</v>
      </c>
      <c r="M85" s="17">
        <f t="shared" si="7"/>
        <v>0</v>
      </c>
      <c r="N85" s="15">
        <f t="shared" si="7"/>
        <v>0</v>
      </c>
      <c r="O85" s="15">
        <f t="shared" si="7"/>
        <v>0</v>
      </c>
      <c r="P85" s="15">
        <f>Q85+R85+S85+T85+U85+V85</f>
        <v>0</v>
      </c>
      <c r="Q85" s="15">
        <f aca="true" t="shared" si="8" ref="Q85:V85">SUM(Q3:Q84)</f>
        <v>0</v>
      </c>
      <c r="R85" s="15">
        <f t="shared" si="8"/>
        <v>0</v>
      </c>
      <c r="S85" s="15">
        <f t="shared" si="8"/>
        <v>0</v>
      </c>
      <c r="T85" s="15">
        <f t="shared" si="8"/>
        <v>0</v>
      </c>
      <c r="U85" s="15">
        <f t="shared" si="8"/>
        <v>0</v>
      </c>
      <c r="V85" s="15">
        <f t="shared" si="8"/>
        <v>0</v>
      </c>
      <c r="W85" s="14"/>
      <c r="X85" s="14" t="s">
        <v>174</v>
      </c>
    </row>
    <row r="86" spans="3:15" s="18" customFormat="1" ht="12.75">
      <c r="C86" s="19">
        <f>C85-V85</f>
        <v>0</v>
      </c>
      <c r="D86" s="19">
        <f>D85-U85</f>
        <v>0</v>
      </c>
      <c r="E86" s="19">
        <f>E85-T85</f>
        <v>0</v>
      </c>
      <c r="F86" s="19">
        <f>F85-S85</f>
        <v>0</v>
      </c>
      <c r="G86" s="19">
        <f>G85-R85</f>
        <v>0</v>
      </c>
      <c r="H86" s="19">
        <f>H85-Q85</f>
        <v>0</v>
      </c>
      <c r="I86" s="19">
        <f>I85-P85</f>
        <v>0</v>
      </c>
      <c r="J86" s="19">
        <f>J85-O85</f>
        <v>0</v>
      </c>
      <c r="N86" s="20"/>
      <c r="O86" s="19"/>
    </row>
    <row r="87" spans="11:15" ht="13.5">
      <c r="K87" s="21"/>
      <c r="M87" s="19">
        <f>M85-L85</f>
        <v>0</v>
      </c>
      <c r="N87" s="19"/>
      <c r="O87" s="19"/>
    </row>
    <row r="88" spans="9:14" ht="12.75">
      <c r="I88" s="22"/>
      <c r="K88" s="23"/>
      <c r="N88" s="24"/>
    </row>
    <row r="89" spans="9:14" ht="12.75">
      <c r="I89" s="22"/>
      <c r="N89" s="24"/>
    </row>
    <row r="90" spans="9:14" ht="12.75">
      <c r="I90" s="22"/>
      <c r="L90" s="24"/>
      <c r="M90" s="24"/>
      <c r="N90" s="24"/>
    </row>
    <row r="91" ht="12.75">
      <c r="N91" s="24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2"/>
  <sheetViews>
    <sheetView zoomScalePageLayoutView="0" workbookViewId="0" topLeftCell="A1">
      <selection activeCell="G55" sqref="G55"/>
    </sheetView>
  </sheetViews>
  <sheetFormatPr defaultColWidth="9.140625" defaultRowHeight="12.75"/>
  <cols>
    <col min="4" max="4" width="30.28125" style="0" customWidth="1"/>
    <col min="5" max="5" width="24.57421875" style="0" customWidth="1"/>
  </cols>
  <sheetData>
    <row r="2" ht="12.75">
      <c r="C2" s="244" t="str">
        <f>+Aktivet!B2</f>
        <v>Shoqeria  "Lazaj 2002 "  SHPK.</v>
      </c>
    </row>
    <row r="3" spans="3:4" ht="12.75">
      <c r="C3" s="244" t="s">
        <v>402</v>
      </c>
      <c r="D3" t="str">
        <f>+Kopertina!E4</f>
        <v>K56410203K</v>
      </c>
    </row>
    <row r="4" spans="3:5" ht="12.75">
      <c r="C4" s="244"/>
      <c r="E4" s="270" t="s">
        <v>403</v>
      </c>
    </row>
    <row r="6" spans="2:5" ht="12.75">
      <c r="B6" s="251"/>
      <c r="C6" s="251"/>
      <c r="D6" s="294" t="s">
        <v>404</v>
      </c>
      <c r="E6" s="294" t="s">
        <v>405</v>
      </c>
    </row>
    <row r="7" spans="2:5" ht="12.75">
      <c r="B7" s="251">
        <v>1</v>
      </c>
      <c r="C7" s="294" t="s">
        <v>406</v>
      </c>
      <c r="D7" s="336" t="s">
        <v>407</v>
      </c>
      <c r="E7" s="336"/>
    </row>
    <row r="8" spans="2:5" ht="12.75">
      <c r="B8" s="251">
        <v>2</v>
      </c>
      <c r="C8" s="294" t="s">
        <v>406</v>
      </c>
      <c r="D8" s="336" t="s">
        <v>408</v>
      </c>
      <c r="E8" s="251"/>
    </row>
    <row r="9" spans="2:5" ht="12.75">
      <c r="B9" s="251">
        <v>3</v>
      </c>
      <c r="C9" s="294" t="s">
        <v>406</v>
      </c>
      <c r="D9" s="336" t="s">
        <v>409</v>
      </c>
      <c r="E9" s="251"/>
    </row>
    <row r="10" spans="2:5" ht="12.75">
      <c r="B10" s="251">
        <v>4</v>
      </c>
      <c r="C10" s="294" t="s">
        <v>406</v>
      </c>
      <c r="D10" s="336" t="s">
        <v>410</v>
      </c>
      <c r="E10" s="251"/>
    </row>
    <row r="11" spans="2:5" ht="12.75">
      <c r="B11" s="251">
        <v>5</v>
      </c>
      <c r="C11" s="294" t="s">
        <v>406</v>
      </c>
      <c r="D11" s="336" t="s">
        <v>411</v>
      </c>
      <c r="E11" s="251"/>
    </row>
    <row r="12" spans="2:5" ht="12.75">
      <c r="B12" s="251">
        <v>6</v>
      </c>
      <c r="C12" s="294" t="s">
        <v>406</v>
      </c>
      <c r="D12" s="336" t="s">
        <v>412</v>
      </c>
      <c r="E12" s="251"/>
    </row>
    <row r="13" spans="2:5" ht="12.75">
      <c r="B13" s="251">
        <v>7</v>
      </c>
      <c r="C13" s="294" t="s">
        <v>406</v>
      </c>
      <c r="D13" s="336" t="s">
        <v>413</v>
      </c>
      <c r="E13" s="251"/>
    </row>
    <row r="14" spans="2:5" ht="12.75">
      <c r="B14" s="251">
        <v>8</v>
      </c>
      <c r="C14" s="294" t="s">
        <v>406</v>
      </c>
      <c r="D14" s="336" t="s">
        <v>414</v>
      </c>
      <c r="E14" s="251"/>
    </row>
    <row r="15" spans="2:5" ht="12.75">
      <c r="B15" s="294" t="s">
        <v>3</v>
      </c>
      <c r="C15" s="294"/>
      <c r="D15" s="294" t="s">
        <v>415</v>
      </c>
      <c r="E15" s="294"/>
    </row>
    <row r="16" spans="2:5" ht="12.75">
      <c r="B16" s="251">
        <v>9</v>
      </c>
      <c r="C16" s="294" t="s">
        <v>416</v>
      </c>
      <c r="D16" s="336" t="s">
        <v>417</v>
      </c>
      <c r="E16" s="362">
        <f>+Rezultati!G14</f>
        <v>331754253</v>
      </c>
    </row>
    <row r="17" spans="2:5" ht="12.75">
      <c r="B17" s="251">
        <v>10</v>
      </c>
      <c r="C17" s="294" t="s">
        <v>416</v>
      </c>
      <c r="D17" s="336" t="s">
        <v>418</v>
      </c>
      <c r="E17" s="336"/>
    </row>
    <row r="18" spans="2:5" ht="12.75">
      <c r="B18" s="251">
        <v>11</v>
      </c>
      <c r="C18" s="294" t="s">
        <v>416</v>
      </c>
      <c r="D18" s="336" t="s">
        <v>419</v>
      </c>
      <c r="E18" s="251"/>
    </row>
    <row r="19" spans="2:5" ht="12.75">
      <c r="B19" s="294" t="s">
        <v>4</v>
      </c>
      <c r="C19" s="294"/>
      <c r="D19" s="294" t="s">
        <v>420</v>
      </c>
      <c r="E19" s="294"/>
    </row>
    <row r="20" spans="2:5" ht="12.75">
      <c r="B20" s="251">
        <v>12</v>
      </c>
      <c r="C20" s="294" t="s">
        <v>421</v>
      </c>
      <c r="D20" s="336" t="s">
        <v>422</v>
      </c>
      <c r="E20" s="251"/>
    </row>
    <row r="21" spans="2:5" ht="12.75">
      <c r="B21" s="251">
        <v>13</v>
      </c>
      <c r="C21" s="294" t="s">
        <v>421</v>
      </c>
      <c r="D21" s="294" t="s">
        <v>423</v>
      </c>
      <c r="E21" s="251"/>
    </row>
    <row r="22" spans="2:5" ht="12.75">
      <c r="B22" s="251">
        <v>14</v>
      </c>
      <c r="C22" s="294" t="s">
        <v>421</v>
      </c>
      <c r="D22" s="336" t="s">
        <v>424</v>
      </c>
      <c r="E22" s="251"/>
    </row>
    <row r="23" spans="2:5" ht="12.75">
      <c r="B23" s="251">
        <v>15</v>
      </c>
      <c r="C23" s="294" t="s">
        <v>421</v>
      </c>
      <c r="D23" s="336" t="s">
        <v>425</v>
      </c>
      <c r="E23" s="251"/>
    </row>
    <row r="24" spans="2:5" ht="12.75">
      <c r="B24" s="251">
        <v>16</v>
      </c>
      <c r="C24" s="294" t="s">
        <v>421</v>
      </c>
      <c r="D24" s="336" t="s">
        <v>426</v>
      </c>
      <c r="E24" s="251"/>
    </row>
    <row r="25" spans="2:5" ht="12.75">
      <c r="B25" s="251">
        <v>17</v>
      </c>
      <c r="C25" s="294" t="s">
        <v>421</v>
      </c>
      <c r="D25" s="336" t="s">
        <v>427</v>
      </c>
      <c r="E25" s="251"/>
    </row>
    <row r="26" spans="2:5" ht="12.75">
      <c r="B26" s="251">
        <v>18</v>
      </c>
      <c r="C26" s="294" t="s">
        <v>421</v>
      </c>
      <c r="D26" s="336" t="s">
        <v>428</v>
      </c>
      <c r="E26" s="251"/>
    </row>
    <row r="27" spans="2:5" ht="12.75">
      <c r="B27" s="251">
        <v>19</v>
      </c>
      <c r="C27" s="294" t="s">
        <v>421</v>
      </c>
      <c r="D27" s="336" t="s">
        <v>429</v>
      </c>
      <c r="E27" s="251"/>
    </row>
    <row r="28" spans="2:5" ht="12.75">
      <c r="B28" s="294" t="s">
        <v>37</v>
      </c>
      <c r="C28" s="294"/>
      <c r="D28" s="294" t="s">
        <v>430</v>
      </c>
      <c r="E28" s="251"/>
    </row>
    <row r="29" spans="2:5" ht="12.75">
      <c r="B29" s="251">
        <v>20</v>
      </c>
      <c r="C29" s="294" t="s">
        <v>431</v>
      </c>
      <c r="D29" s="336" t="s">
        <v>432</v>
      </c>
      <c r="E29" s="251"/>
    </row>
    <row r="30" spans="2:5" ht="12.75">
      <c r="B30" s="251">
        <v>21</v>
      </c>
      <c r="C30" s="294" t="s">
        <v>431</v>
      </c>
      <c r="D30" s="336" t="s">
        <v>433</v>
      </c>
      <c r="E30" s="336"/>
    </row>
    <row r="31" spans="2:5" ht="12.75">
      <c r="B31" s="251">
        <v>22</v>
      </c>
      <c r="C31" s="294" t="s">
        <v>431</v>
      </c>
      <c r="D31" s="336" t="s">
        <v>434</v>
      </c>
      <c r="E31" s="336"/>
    </row>
    <row r="32" spans="2:5" ht="12.75">
      <c r="B32" s="251">
        <v>23</v>
      </c>
      <c r="C32" s="294" t="s">
        <v>431</v>
      </c>
      <c r="D32" s="336" t="s">
        <v>435</v>
      </c>
      <c r="E32" s="251"/>
    </row>
    <row r="33" spans="2:5" ht="12.75">
      <c r="B33" s="294" t="s">
        <v>274</v>
      </c>
      <c r="C33" s="294"/>
      <c r="D33" s="294" t="s">
        <v>436</v>
      </c>
      <c r="E33" s="251"/>
    </row>
    <row r="34" spans="2:5" ht="12.75">
      <c r="B34" s="251">
        <v>24</v>
      </c>
      <c r="C34" s="294" t="s">
        <v>437</v>
      </c>
      <c r="D34" s="336" t="s">
        <v>438</v>
      </c>
      <c r="E34" s="251"/>
    </row>
    <row r="35" spans="2:5" ht="12.75">
      <c r="B35" s="251">
        <v>25</v>
      </c>
      <c r="C35" s="294" t="s">
        <v>437</v>
      </c>
      <c r="D35" s="336" t="s">
        <v>439</v>
      </c>
      <c r="E35" s="251"/>
    </row>
    <row r="36" spans="2:5" ht="12.75">
      <c r="B36" s="251">
        <v>26</v>
      </c>
      <c r="C36" s="294" t="s">
        <v>437</v>
      </c>
      <c r="D36" s="336" t="s">
        <v>440</v>
      </c>
      <c r="E36" s="251"/>
    </row>
    <row r="37" spans="2:5" ht="12.75">
      <c r="B37" s="251">
        <v>27</v>
      </c>
      <c r="C37" s="294" t="s">
        <v>437</v>
      </c>
      <c r="D37" s="336" t="s">
        <v>441</v>
      </c>
      <c r="E37" s="251"/>
    </row>
    <row r="38" spans="2:5" ht="12.75">
      <c r="B38" s="251">
        <v>28</v>
      </c>
      <c r="C38" s="294" t="s">
        <v>437</v>
      </c>
      <c r="D38" s="336" t="s">
        <v>442</v>
      </c>
      <c r="E38" s="336"/>
    </row>
    <row r="39" spans="2:5" ht="12.75">
      <c r="B39" s="251">
        <v>29</v>
      </c>
      <c r="C39" s="294" t="s">
        <v>437</v>
      </c>
      <c r="D39" s="337" t="s">
        <v>443</v>
      </c>
      <c r="E39" s="251"/>
    </row>
    <row r="40" spans="2:5" ht="12.75">
      <c r="B40" s="251">
        <v>30</v>
      </c>
      <c r="C40" s="294" t="s">
        <v>437</v>
      </c>
      <c r="D40" s="336" t="s">
        <v>444</v>
      </c>
      <c r="E40" s="251"/>
    </row>
    <row r="41" spans="2:5" ht="12.75">
      <c r="B41" s="251">
        <v>31</v>
      </c>
      <c r="C41" s="294" t="s">
        <v>437</v>
      </c>
      <c r="D41" s="336" t="s">
        <v>445</v>
      </c>
      <c r="E41" s="251"/>
    </row>
    <row r="42" spans="2:5" ht="12.75">
      <c r="B42" s="251">
        <v>32</v>
      </c>
      <c r="C42" s="294" t="s">
        <v>437</v>
      </c>
      <c r="D42" s="336" t="s">
        <v>446</v>
      </c>
      <c r="E42" s="251"/>
    </row>
    <row r="43" spans="2:5" ht="12.75">
      <c r="B43" s="251">
        <v>33</v>
      </c>
      <c r="C43" s="294" t="s">
        <v>437</v>
      </c>
      <c r="D43" s="336" t="s">
        <v>447</v>
      </c>
      <c r="E43" s="251"/>
    </row>
    <row r="44" spans="2:5" ht="12.75">
      <c r="B44" s="338">
        <v>34</v>
      </c>
      <c r="C44" s="294" t="s">
        <v>437</v>
      </c>
      <c r="D44" s="336" t="s">
        <v>162</v>
      </c>
      <c r="E44" s="251"/>
    </row>
    <row r="45" spans="2:5" ht="12.75">
      <c r="B45" s="294" t="s">
        <v>448</v>
      </c>
      <c r="C45" s="251"/>
      <c r="D45" s="294" t="s">
        <v>449</v>
      </c>
      <c r="E45" s="294"/>
    </row>
    <row r="46" spans="2:5" ht="12.75">
      <c r="B46" s="251"/>
      <c r="C46" s="251"/>
      <c r="D46" s="294" t="s">
        <v>450</v>
      </c>
      <c r="E46" s="339">
        <f>+E16</f>
        <v>331754253</v>
      </c>
    </row>
    <row r="49" spans="3:5" ht="12.75">
      <c r="C49" s="340" t="s">
        <v>451</v>
      </c>
      <c r="D49" s="253"/>
      <c r="E49" s="294" t="s">
        <v>452</v>
      </c>
    </row>
    <row r="50" spans="3:5" ht="12.75">
      <c r="C50" s="341"/>
      <c r="D50" s="342"/>
      <c r="E50" s="342"/>
    </row>
    <row r="51" spans="3:5" ht="12.75">
      <c r="C51" s="343" t="s">
        <v>453</v>
      </c>
      <c r="D51" s="343"/>
      <c r="E51" s="251"/>
    </row>
    <row r="52" spans="3:5" ht="12.75">
      <c r="C52" s="251" t="s">
        <v>454</v>
      </c>
      <c r="D52" s="251"/>
      <c r="E52" s="251">
        <v>2</v>
      </c>
    </row>
    <row r="53" spans="3:5" ht="12.75">
      <c r="C53" s="251" t="s">
        <v>455</v>
      </c>
      <c r="D53" s="251"/>
      <c r="E53" s="251">
        <v>3</v>
      </c>
    </row>
    <row r="54" spans="3:5" ht="12.75">
      <c r="C54" s="251" t="s">
        <v>456</v>
      </c>
      <c r="D54" s="251"/>
      <c r="E54" s="251"/>
    </row>
    <row r="55" spans="3:5" ht="12.75">
      <c r="C55" s="344" t="s">
        <v>457</v>
      </c>
      <c r="D55" s="253"/>
      <c r="E55" s="251">
        <v>1</v>
      </c>
    </row>
    <row r="56" spans="3:5" ht="12.75">
      <c r="C56" s="345"/>
      <c r="D56" s="346" t="s">
        <v>253</v>
      </c>
      <c r="E56" s="346"/>
    </row>
    <row r="58" ht="12.75">
      <c r="E58" s="270" t="s">
        <v>311</v>
      </c>
    </row>
    <row r="59" ht="12.75">
      <c r="E59" s="236" t="str">
        <f>+Aktivet!G50</f>
        <v>MOISI LAZAJ</v>
      </c>
    </row>
    <row r="60" ht="12.75">
      <c r="C60" s="270" t="s">
        <v>458</v>
      </c>
    </row>
    <row r="62" ht="12.75">
      <c r="C62" s="270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0">
      <selection activeCell="Q44" sqref="Q44"/>
    </sheetView>
  </sheetViews>
  <sheetFormatPr defaultColWidth="9.140625" defaultRowHeight="12.75"/>
  <cols>
    <col min="9" max="9" width="4.57421875" style="0" customWidth="1"/>
    <col min="10" max="10" width="15.8515625" style="0" customWidth="1"/>
    <col min="11" max="11" width="10.140625" style="0" bestFit="1" customWidth="1"/>
  </cols>
  <sheetData>
    <row r="1" ht="12.75">
      <c r="B1" t="s">
        <v>497</v>
      </c>
    </row>
    <row r="2" ht="12.75">
      <c r="B2" t="s">
        <v>498</v>
      </c>
    </row>
    <row r="4" ht="12.75">
      <c r="C4" t="s">
        <v>475</v>
      </c>
    </row>
    <row r="5" ht="12.75">
      <c r="C5" t="s">
        <v>519</v>
      </c>
    </row>
    <row r="7" spans="1:11" ht="38.25">
      <c r="A7" s="253" t="s">
        <v>476</v>
      </c>
      <c r="B7" s="253" t="s">
        <v>474</v>
      </c>
      <c r="C7" s="364" t="s">
        <v>477</v>
      </c>
      <c r="D7" s="364"/>
      <c r="E7" s="364"/>
      <c r="F7" s="364"/>
      <c r="G7" s="253" t="s">
        <v>478</v>
      </c>
      <c r="H7" s="253" t="s">
        <v>465</v>
      </c>
      <c r="I7" s="253" t="s">
        <v>479</v>
      </c>
      <c r="J7" s="253" t="s">
        <v>467</v>
      </c>
      <c r="K7" s="369" t="s">
        <v>504</v>
      </c>
    </row>
    <row r="8" spans="1:10" ht="12.75">
      <c r="A8" s="343"/>
      <c r="B8" s="343"/>
      <c r="C8" s="365"/>
      <c r="D8" s="365"/>
      <c r="E8" s="365"/>
      <c r="F8" s="365"/>
      <c r="G8" s="343"/>
      <c r="H8" s="343"/>
      <c r="I8" s="343" t="s">
        <v>480</v>
      </c>
      <c r="J8" s="343"/>
    </row>
    <row r="9" spans="1:10" ht="12.75">
      <c r="A9" s="251" t="s">
        <v>481</v>
      </c>
      <c r="B9" s="251">
        <v>1</v>
      </c>
      <c r="C9" s="341"/>
      <c r="D9" s="366"/>
      <c r="E9" s="366"/>
      <c r="F9" s="342"/>
      <c r="G9" s="251"/>
      <c r="H9" s="251"/>
      <c r="I9" s="367"/>
      <c r="J9" s="367"/>
    </row>
    <row r="10" spans="1:10" ht="12.75">
      <c r="A10" s="251"/>
      <c r="B10" s="251">
        <v>2</v>
      </c>
      <c r="C10" s="341"/>
      <c r="D10" s="366"/>
      <c r="E10" s="366"/>
      <c r="F10" s="342"/>
      <c r="G10" s="251"/>
      <c r="H10" s="251"/>
      <c r="I10" s="251"/>
      <c r="J10" s="367"/>
    </row>
    <row r="11" spans="1:10" ht="12.75">
      <c r="A11" s="251"/>
      <c r="B11" s="251">
        <v>3</v>
      </c>
      <c r="C11" s="341"/>
      <c r="D11" s="366"/>
      <c r="E11" s="366"/>
      <c r="F11" s="342"/>
      <c r="G11" s="251"/>
      <c r="H11" s="251"/>
      <c r="I11" s="251"/>
      <c r="J11" s="367"/>
    </row>
    <row r="12" spans="1:10" ht="12.75">
      <c r="A12" s="251"/>
      <c r="B12" s="251">
        <v>4</v>
      </c>
      <c r="C12" s="341"/>
      <c r="D12" s="366"/>
      <c r="E12" s="366"/>
      <c r="F12" s="342"/>
      <c r="G12" s="251"/>
      <c r="H12" s="251"/>
      <c r="I12" s="251"/>
      <c r="J12" s="367"/>
    </row>
    <row r="13" spans="1:10" ht="12.75">
      <c r="A13" s="251"/>
      <c r="B13" s="251">
        <v>5</v>
      </c>
      <c r="C13" s="341"/>
      <c r="D13" s="366"/>
      <c r="E13" s="366"/>
      <c r="F13" s="342"/>
      <c r="G13" s="251"/>
      <c r="H13" s="251"/>
      <c r="I13" s="251"/>
      <c r="J13" s="367"/>
    </row>
    <row r="14" spans="1:10" ht="12.75">
      <c r="A14" s="251"/>
      <c r="B14" s="251">
        <v>6</v>
      </c>
      <c r="C14" s="341"/>
      <c r="D14" s="366"/>
      <c r="E14" s="366"/>
      <c r="F14" s="342"/>
      <c r="G14" s="251"/>
      <c r="H14" s="251"/>
      <c r="I14" s="251"/>
      <c r="J14" s="367"/>
    </row>
    <row r="15" spans="1:10" ht="12.75">
      <c r="A15" s="251"/>
      <c r="B15" s="251">
        <v>7</v>
      </c>
      <c r="C15" s="341"/>
      <c r="D15" s="366"/>
      <c r="E15" s="366"/>
      <c r="F15" s="342"/>
      <c r="G15" s="251"/>
      <c r="H15" s="251"/>
      <c r="I15" s="251"/>
      <c r="J15" s="367"/>
    </row>
    <row r="16" spans="1:10" ht="12.75">
      <c r="A16" s="251"/>
      <c r="B16" s="251">
        <v>8</v>
      </c>
      <c r="C16" s="341"/>
      <c r="D16" s="366"/>
      <c r="E16" s="366"/>
      <c r="F16" s="342"/>
      <c r="G16" s="251"/>
      <c r="H16" s="251"/>
      <c r="I16" s="251"/>
      <c r="J16" s="367"/>
    </row>
    <row r="17" spans="1:10" ht="12.75">
      <c r="A17" s="251"/>
      <c r="B17" s="251"/>
      <c r="C17" s="341"/>
      <c r="D17" s="366" t="s">
        <v>482</v>
      </c>
      <c r="E17" s="366"/>
      <c r="F17" s="342"/>
      <c r="G17" s="251"/>
      <c r="H17" s="251"/>
      <c r="I17" s="251"/>
      <c r="J17" s="363">
        <f>SUM(J9:J16)</f>
        <v>0</v>
      </c>
    </row>
    <row r="18" spans="1:10" ht="12.75">
      <c r="A18" s="251"/>
      <c r="B18" s="251"/>
      <c r="C18" s="341"/>
      <c r="D18" s="366"/>
      <c r="E18" s="366"/>
      <c r="F18" s="342"/>
      <c r="G18" s="251"/>
      <c r="H18" s="251"/>
      <c r="I18" s="251"/>
      <c r="J18" s="367"/>
    </row>
    <row r="19" spans="1:10" ht="12.75">
      <c r="A19" s="251" t="s">
        <v>483</v>
      </c>
      <c r="B19" s="251"/>
      <c r="C19" s="341" t="s">
        <v>484</v>
      </c>
      <c r="D19" s="366"/>
      <c r="E19" s="366"/>
      <c r="F19" s="342"/>
      <c r="G19" s="251"/>
      <c r="H19" s="251"/>
      <c r="I19" s="251"/>
      <c r="J19" s="367"/>
    </row>
    <row r="20" spans="1:11" ht="12.75">
      <c r="A20" s="251"/>
      <c r="B20" s="251">
        <v>1</v>
      </c>
      <c r="C20" s="341" t="s">
        <v>499</v>
      </c>
      <c r="D20" s="366"/>
      <c r="E20" s="366"/>
      <c r="F20" s="342"/>
      <c r="G20" s="251"/>
      <c r="H20" s="251"/>
      <c r="I20" s="251"/>
      <c r="J20" s="367">
        <v>37120215</v>
      </c>
      <c r="K20" s="236">
        <f>+J20*0.2+1</f>
        <v>7424044</v>
      </c>
    </row>
    <row r="21" spans="1:11" ht="12.75">
      <c r="A21" s="251"/>
      <c r="B21" s="251">
        <v>2</v>
      </c>
      <c r="C21" s="341" t="s">
        <v>500</v>
      </c>
      <c r="D21" s="366"/>
      <c r="E21" s="366"/>
      <c r="F21" s="342"/>
      <c r="G21" s="251"/>
      <c r="H21" s="251"/>
      <c r="I21" s="251"/>
      <c r="J21" s="367"/>
      <c r="K21" s="236">
        <f>+J21*0.2</f>
        <v>0</v>
      </c>
    </row>
    <row r="22" spans="1:11" ht="12.75">
      <c r="A22" s="251"/>
      <c r="B22" s="251">
        <v>3</v>
      </c>
      <c r="C22" s="341" t="s">
        <v>501</v>
      </c>
      <c r="D22" s="366"/>
      <c r="E22" s="366"/>
      <c r="F22" s="342"/>
      <c r="G22" s="251"/>
      <c r="H22" s="251"/>
      <c r="I22" s="251"/>
      <c r="J22" s="367">
        <v>87064797</v>
      </c>
      <c r="K22" s="236">
        <f>+J22*0.2</f>
        <v>17412959.400000002</v>
      </c>
    </row>
    <row r="23" spans="1:11" ht="12.75">
      <c r="A23" s="251"/>
      <c r="B23" s="251">
        <v>4</v>
      </c>
      <c r="C23" s="341" t="s">
        <v>502</v>
      </c>
      <c r="D23" s="366"/>
      <c r="E23" s="366"/>
      <c r="F23" s="342"/>
      <c r="G23" s="251"/>
      <c r="H23" s="251"/>
      <c r="I23" s="251"/>
      <c r="J23" s="367"/>
      <c r="K23" s="236">
        <f>+J23*0.2</f>
        <v>0</v>
      </c>
    </row>
    <row r="24" spans="1:11" ht="12.75">
      <c r="A24" s="251"/>
      <c r="B24" s="251">
        <v>5</v>
      </c>
      <c r="C24" s="341" t="s">
        <v>503</v>
      </c>
      <c r="D24" s="366"/>
      <c r="E24" s="366"/>
      <c r="F24" s="342"/>
      <c r="G24" s="251"/>
      <c r="H24" s="251"/>
      <c r="I24" s="251"/>
      <c r="J24" s="367">
        <v>151515040</v>
      </c>
      <c r="K24" s="236">
        <f>+J24*0.2</f>
        <v>30303008</v>
      </c>
    </row>
    <row r="25" spans="1:11" ht="12.75">
      <c r="A25" s="251"/>
      <c r="B25" s="251"/>
      <c r="C25" s="341"/>
      <c r="D25" s="366" t="s">
        <v>485</v>
      </c>
      <c r="E25" s="366"/>
      <c r="F25" s="342"/>
      <c r="G25" s="251"/>
      <c r="H25" s="251"/>
      <c r="I25" s="251"/>
      <c r="J25" s="363">
        <f>SUM(J20:J24)</f>
        <v>275700052</v>
      </c>
      <c r="K25" s="368">
        <f>SUM(K20:K24)</f>
        <v>55140011.400000006</v>
      </c>
    </row>
    <row r="26" spans="1:10" ht="12.75">
      <c r="A26" s="251"/>
      <c r="B26" s="251"/>
      <c r="C26" s="341"/>
      <c r="D26" s="366"/>
      <c r="E26" s="366"/>
      <c r="F26" s="342"/>
      <c r="G26" s="251"/>
      <c r="H26" s="251"/>
      <c r="I26" s="251"/>
      <c r="J26" s="367"/>
    </row>
    <row r="27" spans="1:10" ht="12.75">
      <c r="A27" s="251"/>
      <c r="B27" s="251"/>
      <c r="C27" s="371" t="s">
        <v>506</v>
      </c>
      <c r="D27" s="366"/>
      <c r="E27" s="366"/>
      <c r="F27" s="342"/>
      <c r="G27" s="251"/>
      <c r="H27" s="251"/>
      <c r="I27" s="251"/>
      <c r="J27" s="367"/>
    </row>
    <row r="28" spans="1:10" ht="12.75">
      <c r="A28" s="251"/>
      <c r="B28" s="251">
        <v>1</v>
      </c>
      <c r="C28" s="341" t="s">
        <v>499</v>
      </c>
      <c r="D28" s="366"/>
      <c r="E28" s="366"/>
      <c r="F28" s="342"/>
      <c r="G28" s="251"/>
      <c r="H28" s="251"/>
      <c r="I28" s="251"/>
      <c r="J28" s="367">
        <v>2614145</v>
      </c>
    </row>
    <row r="29" spans="1:10" ht="12.75">
      <c r="A29" s="251"/>
      <c r="B29" s="251">
        <f>+B28+1</f>
        <v>2</v>
      </c>
      <c r="C29" s="341" t="s">
        <v>500</v>
      </c>
      <c r="D29" s="366"/>
      <c r="E29" s="366"/>
      <c r="F29" s="342"/>
      <c r="G29" s="251"/>
      <c r="H29" s="251"/>
      <c r="I29" s="251"/>
      <c r="J29" s="367"/>
    </row>
    <row r="30" spans="1:10" ht="12.75">
      <c r="A30" s="251"/>
      <c r="B30" s="251">
        <f>+B29+1</f>
        <v>3</v>
      </c>
      <c r="C30" s="341" t="s">
        <v>501</v>
      </c>
      <c r="D30" s="366"/>
      <c r="E30" s="366"/>
      <c r="F30" s="342"/>
      <c r="G30" s="251"/>
      <c r="H30" s="251"/>
      <c r="I30" s="251"/>
      <c r="J30" s="367">
        <v>32775892</v>
      </c>
    </row>
    <row r="31" spans="1:10" ht="12.75">
      <c r="A31" s="251"/>
      <c r="B31" s="251">
        <f>+B30+1</f>
        <v>4</v>
      </c>
      <c r="C31" s="341" t="s">
        <v>502</v>
      </c>
      <c r="D31" s="366"/>
      <c r="E31" s="366"/>
      <c r="F31" s="342"/>
      <c r="G31" s="251"/>
      <c r="H31" s="251"/>
      <c r="I31" s="251"/>
      <c r="J31" s="367"/>
    </row>
    <row r="32" spans="1:10" ht="12.75">
      <c r="A32" s="251"/>
      <c r="B32" s="251">
        <f>+B31+1</f>
        <v>5</v>
      </c>
      <c r="C32" s="341" t="s">
        <v>503</v>
      </c>
      <c r="D32" s="366"/>
      <c r="E32" s="366"/>
      <c r="F32" s="342"/>
      <c r="G32" s="251"/>
      <c r="H32" s="251"/>
      <c r="I32" s="251"/>
      <c r="J32" s="367">
        <v>8459737</v>
      </c>
    </row>
    <row r="33" spans="1:10" ht="12.75">
      <c r="A33" s="251" t="s">
        <v>486</v>
      </c>
      <c r="B33" s="251">
        <f>+B32+1</f>
        <v>6</v>
      </c>
      <c r="C33" s="371" t="s">
        <v>507</v>
      </c>
      <c r="D33" s="366"/>
      <c r="E33" s="366"/>
      <c r="F33" s="342"/>
      <c r="G33" s="251"/>
      <c r="H33" s="251"/>
      <c r="I33" s="251"/>
      <c r="J33" s="367">
        <v>10295000</v>
      </c>
    </row>
    <row r="34" spans="1:10" ht="12.75">
      <c r="A34" s="251"/>
      <c r="B34" s="251"/>
      <c r="C34" s="371" t="s">
        <v>525</v>
      </c>
      <c r="D34" s="366"/>
      <c r="E34" s="366"/>
      <c r="F34" s="342"/>
      <c r="G34" s="251"/>
      <c r="H34" s="251"/>
      <c r="I34" s="251"/>
      <c r="J34" s="367">
        <v>4716502</v>
      </c>
    </row>
    <row r="35" spans="1:10" ht="12.75">
      <c r="A35" s="251"/>
      <c r="B35" s="251"/>
      <c r="C35" s="371" t="s">
        <v>526</v>
      </c>
      <c r="D35" s="366"/>
      <c r="E35" s="366"/>
      <c r="F35" s="342"/>
      <c r="G35" s="251"/>
      <c r="H35" s="251"/>
      <c r="I35" s="251"/>
      <c r="J35" s="367">
        <v>5523800</v>
      </c>
    </row>
    <row r="36" spans="1:10" ht="12.75">
      <c r="A36" s="251"/>
      <c r="B36" s="251"/>
      <c r="C36" s="341"/>
      <c r="D36" s="366"/>
      <c r="E36" s="366"/>
      <c r="F36" s="342"/>
      <c r="G36" s="251"/>
      <c r="H36" s="251"/>
      <c r="I36" s="251"/>
      <c r="J36" s="367"/>
    </row>
    <row r="37" spans="1:10" ht="12.75">
      <c r="A37" s="251"/>
      <c r="B37" s="251"/>
      <c r="C37" s="341"/>
      <c r="D37" s="366"/>
      <c r="E37" s="366"/>
      <c r="F37" s="342"/>
      <c r="G37" s="251"/>
      <c r="H37" s="251"/>
      <c r="I37" s="251"/>
      <c r="J37" s="367"/>
    </row>
    <row r="38" spans="1:10" ht="12.75">
      <c r="A38" s="251"/>
      <c r="B38" s="251"/>
      <c r="C38" s="341" t="s">
        <v>424</v>
      </c>
      <c r="D38" s="366" t="s">
        <v>487</v>
      </c>
      <c r="E38" s="366"/>
      <c r="F38" s="342"/>
      <c r="G38" s="251"/>
      <c r="H38" s="251"/>
      <c r="I38" s="251"/>
      <c r="J38" s="363">
        <f>SUM(J28:J37)</f>
        <v>64385076</v>
      </c>
    </row>
    <row r="39" spans="1:10" ht="12.75">
      <c r="A39" s="251"/>
      <c r="B39" s="251"/>
      <c r="C39" s="341"/>
      <c r="D39" s="366"/>
      <c r="E39" s="366"/>
      <c r="F39" s="342"/>
      <c r="G39" s="251"/>
      <c r="H39" s="251"/>
      <c r="I39" s="251"/>
      <c r="J39" s="367"/>
    </row>
    <row r="40" spans="1:10" ht="12.75">
      <c r="A40" s="251" t="s">
        <v>488</v>
      </c>
      <c r="B40" s="251"/>
      <c r="C40" s="341" t="s">
        <v>489</v>
      </c>
      <c r="D40" s="366"/>
      <c r="E40" s="366"/>
      <c r="F40" s="342"/>
      <c r="G40" s="251"/>
      <c r="H40" s="251"/>
      <c r="I40" s="251"/>
      <c r="J40" s="367"/>
    </row>
    <row r="41" spans="1:10" ht="12.75">
      <c r="A41" s="251"/>
      <c r="B41" s="251">
        <v>1</v>
      </c>
      <c r="C41" s="341"/>
      <c r="D41" s="366"/>
      <c r="E41" s="366"/>
      <c r="F41" s="342"/>
      <c r="G41" s="251"/>
      <c r="H41" s="251"/>
      <c r="I41" s="251"/>
      <c r="J41" s="367"/>
    </row>
    <row r="42" spans="1:10" ht="12.75">
      <c r="A42" s="251"/>
      <c r="B42" s="251">
        <v>2</v>
      </c>
      <c r="C42" s="341"/>
      <c r="D42" s="366"/>
      <c r="E42" s="366"/>
      <c r="F42" s="342"/>
      <c r="G42" s="251"/>
      <c r="H42" s="251"/>
      <c r="I42" s="251"/>
      <c r="J42" s="367"/>
    </row>
    <row r="43" spans="1:10" ht="12.75">
      <c r="A43" s="251"/>
      <c r="B43" s="251">
        <v>3</v>
      </c>
      <c r="C43" s="341"/>
      <c r="D43" s="366"/>
      <c r="E43" s="366"/>
      <c r="F43" s="342"/>
      <c r="G43" s="251"/>
      <c r="H43" s="251"/>
      <c r="I43" s="251"/>
      <c r="J43" s="367"/>
    </row>
    <row r="44" spans="1:10" ht="12.75">
      <c r="A44" s="251"/>
      <c r="B44" s="251"/>
      <c r="C44" s="341"/>
      <c r="D44" s="366" t="s">
        <v>490</v>
      </c>
      <c r="E44" s="366"/>
      <c r="F44" s="342"/>
      <c r="G44" s="251"/>
      <c r="H44" s="251"/>
      <c r="I44" s="251"/>
      <c r="J44" s="367"/>
    </row>
    <row r="45" spans="1:10" ht="12.75">
      <c r="A45" s="251"/>
      <c r="B45" s="251"/>
      <c r="C45" s="341"/>
      <c r="D45" s="366"/>
      <c r="E45" s="366"/>
      <c r="F45" s="342"/>
      <c r="G45" s="251"/>
      <c r="H45" s="251"/>
      <c r="I45" s="251"/>
      <c r="J45" s="367"/>
    </row>
    <row r="46" spans="1:10" ht="12.75">
      <c r="A46" s="251" t="s">
        <v>491</v>
      </c>
      <c r="B46" s="251"/>
      <c r="C46" s="341" t="s">
        <v>492</v>
      </c>
      <c r="D46" s="366"/>
      <c r="E46" s="366"/>
      <c r="F46" s="342"/>
      <c r="G46" s="251"/>
      <c r="H46" s="251"/>
      <c r="I46" s="251"/>
      <c r="J46" s="367"/>
    </row>
    <row r="47" spans="1:10" ht="12.75">
      <c r="A47" s="251"/>
      <c r="B47" s="251">
        <v>1</v>
      </c>
      <c r="C47" s="341"/>
      <c r="D47" s="366"/>
      <c r="E47" s="366"/>
      <c r="F47" s="342"/>
      <c r="G47" s="251"/>
      <c r="H47" s="251"/>
      <c r="I47" s="251"/>
      <c r="J47" s="367"/>
    </row>
    <row r="48" spans="1:10" ht="12.75">
      <c r="A48" s="251"/>
      <c r="B48" s="251">
        <v>2</v>
      </c>
      <c r="C48" s="341"/>
      <c r="D48" s="366"/>
      <c r="E48" s="366"/>
      <c r="F48" s="342"/>
      <c r="G48" s="251"/>
      <c r="H48" s="251"/>
      <c r="I48" s="251"/>
      <c r="J48" s="367"/>
    </row>
    <row r="49" spans="1:10" ht="12.75">
      <c r="A49" s="251"/>
      <c r="B49" s="251">
        <v>3</v>
      </c>
      <c r="C49" s="341"/>
      <c r="D49" s="366"/>
      <c r="E49" s="366"/>
      <c r="F49" s="342"/>
      <c r="G49" s="251"/>
      <c r="H49" s="251"/>
      <c r="I49" s="251"/>
      <c r="J49" s="367"/>
    </row>
    <row r="50" spans="1:10" ht="12.75">
      <c r="A50" s="251"/>
      <c r="B50" s="251">
        <v>4</v>
      </c>
      <c r="C50" s="341"/>
      <c r="D50" s="366"/>
      <c r="E50" s="366"/>
      <c r="F50" s="342"/>
      <c r="G50" s="251"/>
      <c r="H50" s="251"/>
      <c r="I50" s="251"/>
      <c r="J50" s="367"/>
    </row>
    <row r="51" spans="1:10" ht="12.75">
      <c r="A51" s="251"/>
      <c r="B51" s="251"/>
      <c r="C51" s="341"/>
      <c r="D51" s="366" t="s">
        <v>493</v>
      </c>
      <c r="E51" s="366"/>
      <c r="F51" s="342"/>
      <c r="G51" s="251"/>
      <c r="H51" s="251"/>
      <c r="I51" s="251"/>
      <c r="J51" s="367"/>
    </row>
    <row r="52" spans="1:10" ht="12.75">
      <c r="A52" s="251"/>
      <c r="B52" s="251"/>
      <c r="C52" s="341"/>
      <c r="D52" s="366"/>
      <c r="E52" s="366"/>
      <c r="F52" s="342"/>
      <c r="G52" s="251"/>
      <c r="H52" s="251"/>
      <c r="I52" s="251"/>
      <c r="J52" s="367"/>
    </row>
    <row r="53" spans="1:10" ht="12.75">
      <c r="A53" s="251"/>
      <c r="B53" s="251"/>
      <c r="C53" s="341"/>
      <c r="D53" s="366"/>
      <c r="E53" s="366"/>
      <c r="F53" s="342"/>
      <c r="G53" s="251"/>
      <c r="H53" s="251"/>
      <c r="I53" s="251"/>
      <c r="J53" s="367"/>
    </row>
    <row r="54" spans="1:10" ht="12.75">
      <c r="A54" s="251"/>
      <c r="B54" s="251"/>
      <c r="C54" s="341" t="s">
        <v>494</v>
      </c>
      <c r="D54" s="366"/>
      <c r="E54" s="366"/>
      <c r="F54" s="342"/>
      <c r="G54" s="251"/>
      <c r="H54" s="251"/>
      <c r="I54" s="251"/>
      <c r="J54" s="460"/>
    </row>
    <row r="55" spans="1:10" ht="12.75">
      <c r="A55" s="261"/>
      <c r="B55" s="261"/>
      <c r="C55" s="261" t="s">
        <v>495</v>
      </c>
      <c r="D55" s="261"/>
      <c r="E55" s="261"/>
      <c r="F55" s="261"/>
      <c r="G55" s="261" t="s">
        <v>496</v>
      </c>
      <c r="H55" s="261"/>
      <c r="I55" s="261"/>
      <c r="J55" s="261"/>
    </row>
    <row r="56" spans="1:10" ht="12.75">
      <c r="A56" s="261"/>
      <c r="B56" s="261"/>
      <c r="C56" s="261"/>
      <c r="D56" s="261"/>
      <c r="E56" s="261"/>
      <c r="F56" s="261"/>
      <c r="G56" s="261"/>
      <c r="H56" s="261"/>
      <c r="I56" s="261"/>
      <c r="J56" s="261"/>
    </row>
    <row r="57" spans="1:10" ht="12.75">
      <c r="A57" s="261"/>
      <c r="B57" s="261"/>
      <c r="C57" s="261" t="s">
        <v>263</v>
      </c>
      <c r="D57" s="261"/>
      <c r="E57" s="261"/>
      <c r="F57" s="261"/>
      <c r="G57" s="261"/>
      <c r="H57" s="261"/>
      <c r="I57" s="261"/>
      <c r="J57" s="261"/>
    </row>
    <row r="58" spans="1:10" ht="12.75">
      <c r="A58" s="261"/>
      <c r="B58" s="261"/>
      <c r="C58" s="370" t="s">
        <v>505</v>
      </c>
      <c r="D58" s="261"/>
      <c r="E58" s="261"/>
      <c r="F58" s="261"/>
      <c r="G58" s="261"/>
      <c r="H58" s="261"/>
      <c r="I58" s="261"/>
      <c r="J58" s="261"/>
    </row>
  </sheetData>
  <sheetProtection/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B2" sqref="B2:G35"/>
    </sheetView>
  </sheetViews>
  <sheetFormatPr defaultColWidth="9.140625" defaultRowHeight="12.75"/>
  <cols>
    <col min="3" max="3" width="20.421875" style="0" customWidth="1"/>
    <col min="7" max="7" width="13.00390625" style="0" customWidth="1"/>
  </cols>
  <sheetData>
    <row r="2" ht="12.75">
      <c r="B2" t="str">
        <f>+Aktivet!B2</f>
        <v>Shoqeria  "Lazaj 2002 "  SHPK.</v>
      </c>
    </row>
    <row r="5" ht="12.75">
      <c r="B5" s="3" t="s">
        <v>520</v>
      </c>
    </row>
    <row r="7" spans="2:7" ht="12.75">
      <c r="B7" s="336" t="s">
        <v>2</v>
      </c>
      <c r="C7" s="336" t="s">
        <v>213</v>
      </c>
      <c r="D7" s="336" t="s">
        <v>464</v>
      </c>
      <c r="E7" s="336" t="s">
        <v>465</v>
      </c>
      <c r="F7" s="336" t="s">
        <v>466</v>
      </c>
      <c r="G7" s="336" t="s">
        <v>467</v>
      </c>
    </row>
    <row r="8" spans="2:7" ht="12.75">
      <c r="B8" s="251">
        <v>1</v>
      </c>
      <c r="C8" s="336" t="s">
        <v>527</v>
      </c>
      <c r="D8" s="336" t="s">
        <v>530</v>
      </c>
      <c r="E8" s="251"/>
      <c r="F8" s="362"/>
      <c r="G8" s="362">
        <v>1677206</v>
      </c>
    </row>
    <row r="9" spans="2:7" ht="12.75">
      <c r="B9" s="251">
        <f>+B8+1</f>
        <v>2</v>
      </c>
      <c r="C9" s="336" t="s">
        <v>528</v>
      </c>
      <c r="D9" s="336" t="s">
        <v>468</v>
      </c>
      <c r="E9" s="251"/>
      <c r="F9" s="362"/>
      <c r="G9" s="362">
        <v>218417</v>
      </c>
    </row>
    <row r="10" spans="2:7" ht="12.75">
      <c r="B10" s="251">
        <f>+B9+1</f>
        <v>3</v>
      </c>
      <c r="C10" s="336" t="s">
        <v>529</v>
      </c>
      <c r="D10" s="336"/>
      <c r="E10" s="251"/>
      <c r="F10" s="362"/>
      <c r="G10" s="362">
        <v>250080</v>
      </c>
    </row>
    <row r="11" spans="2:7" ht="12.75">
      <c r="B11" s="251">
        <f>+B10+1</f>
        <v>4</v>
      </c>
      <c r="C11" s="336"/>
      <c r="D11" s="336"/>
      <c r="E11" s="251"/>
      <c r="F11" s="362"/>
      <c r="G11" s="362">
        <f aca="true" t="shared" si="0" ref="G11:G24">+E11*F11</f>
        <v>0</v>
      </c>
    </row>
    <row r="12" spans="2:7" ht="12.75">
      <c r="B12" s="251"/>
      <c r="C12" s="336"/>
      <c r="D12" s="336"/>
      <c r="E12" s="251"/>
      <c r="F12" s="362"/>
      <c r="G12" s="362">
        <f t="shared" si="0"/>
        <v>0</v>
      </c>
    </row>
    <row r="13" spans="2:7" ht="12.75">
      <c r="B13" s="251"/>
      <c r="C13" s="336"/>
      <c r="D13" s="336"/>
      <c r="E13" s="251"/>
      <c r="F13" s="362"/>
      <c r="G13" s="362">
        <f t="shared" si="0"/>
        <v>0</v>
      </c>
    </row>
    <row r="14" spans="2:7" ht="12.75">
      <c r="B14" s="251"/>
      <c r="C14" s="336"/>
      <c r="D14" s="336"/>
      <c r="E14" s="251"/>
      <c r="F14" s="362"/>
      <c r="G14" s="362">
        <f t="shared" si="0"/>
        <v>0</v>
      </c>
    </row>
    <row r="15" spans="2:7" ht="12.75">
      <c r="B15" s="251"/>
      <c r="C15" s="336"/>
      <c r="D15" s="336"/>
      <c r="E15" s="251"/>
      <c r="F15" s="362"/>
      <c r="G15" s="362">
        <f t="shared" si="0"/>
        <v>0</v>
      </c>
    </row>
    <row r="16" spans="2:7" ht="12.75">
      <c r="B16" s="251"/>
      <c r="C16" s="336"/>
      <c r="D16" s="336"/>
      <c r="E16" s="251"/>
      <c r="F16" s="362"/>
      <c r="G16" s="362">
        <f t="shared" si="0"/>
        <v>0</v>
      </c>
    </row>
    <row r="17" spans="2:7" ht="12.75">
      <c r="B17" s="251"/>
      <c r="C17" s="336"/>
      <c r="D17" s="336"/>
      <c r="E17" s="251"/>
      <c r="F17" s="362"/>
      <c r="G17" s="362">
        <f t="shared" si="0"/>
        <v>0</v>
      </c>
    </row>
    <row r="18" spans="2:7" ht="12.75">
      <c r="B18" s="251"/>
      <c r="C18" s="336"/>
      <c r="D18" s="336"/>
      <c r="E18" s="251"/>
      <c r="F18" s="362"/>
      <c r="G18" s="362">
        <f t="shared" si="0"/>
        <v>0</v>
      </c>
    </row>
    <row r="19" spans="2:7" ht="12.75">
      <c r="B19" s="251"/>
      <c r="C19" s="336"/>
      <c r="D19" s="336"/>
      <c r="E19" s="251"/>
      <c r="F19" s="362"/>
      <c r="G19" s="362">
        <f t="shared" si="0"/>
        <v>0</v>
      </c>
    </row>
    <row r="20" spans="2:7" ht="12.75">
      <c r="B20" s="251"/>
      <c r="C20" s="336"/>
      <c r="D20" s="336"/>
      <c r="E20" s="251"/>
      <c r="F20" s="362"/>
      <c r="G20" s="362">
        <f t="shared" si="0"/>
        <v>0</v>
      </c>
    </row>
    <row r="21" spans="2:7" ht="12.75">
      <c r="B21" s="251"/>
      <c r="C21" s="336"/>
      <c r="D21" s="336"/>
      <c r="E21" s="251"/>
      <c r="F21" s="362"/>
      <c r="G21" s="362">
        <f>+E21*F21</f>
        <v>0</v>
      </c>
    </row>
    <row r="22" spans="2:7" ht="12.75">
      <c r="B22" s="251"/>
      <c r="C22" s="336"/>
      <c r="D22" s="336"/>
      <c r="E22" s="251"/>
      <c r="F22" s="362"/>
      <c r="G22" s="362">
        <f t="shared" si="0"/>
        <v>0</v>
      </c>
    </row>
    <row r="23" spans="2:7" ht="12.75">
      <c r="B23" s="251"/>
      <c r="C23" s="336"/>
      <c r="D23" s="336"/>
      <c r="E23" s="251"/>
      <c r="F23" s="362"/>
      <c r="G23" s="362">
        <f t="shared" si="0"/>
        <v>0</v>
      </c>
    </row>
    <row r="24" spans="2:7" ht="12.75">
      <c r="B24" s="251"/>
      <c r="C24" s="251"/>
      <c r="D24" s="251"/>
      <c r="E24" s="251"/>
      <c r="F24" s="362"/>
      <c r="G24" s="362">
        <f t="shared" si="0"/>
        <v>0</v>
      </c>
    </row>
    <row r="25" spans="2:11" ht="12.75">
      <c r="B25" s="251"/>
      <c r="C25" s="336" t="s">
        <v>268</v>
      </c>
      <c r="D25" s="251"/>
      <c r="E25" s="251"/>
      <c r="F25" s="362"/>
      <c r="G25" s="362">
        <f>SUM(G8:G23)</f>
        <v>2145703</v>
      </c>
      <c r="K25" s="236">
        <f>+G25-Aktivet!G23</f>
        <v>0</v>
      </c>
    </row>
    <row r="26" spans="2:7" ht="12.75">
      <c r="B26" s="251"/>
      <c r="C26" s="251"/>
      <c r="D26" s="251"/>
      <c r="E26" s="251"/>
      <c r="F26" s="362"/>
      <c r="G26" s="362"/>
    </row>
    <row r="27" spans="2:7" ht="12.75">
      <c r="B27" s="251"/>
      <c r="C27" s="251"/>
      <c r="D27" s="251"/>
      <c r="E27" s="251"/>
      <c r="F27" s="362"/>
      <c r="G27" s="362"/>
    </row>
    <row r="28" spans="2:7" ht="12.75">
      <c r="B28" s="251"/>
      <c r="C28" s="251"/>
      <c r="D28" s="251"/>
      <c r="E28" s="251"/>
      <c r="F28" s="362"/>
      <c r="G28" s="362"/>
    </row>
    <row r="29" spans="2:7" ht="12.75">
      <c r="B29" s="251"/>
      <c r="C29" s="251"/>
      <c r="D29" s="251"/>
      <c r="E29" s="251"/>
      <c r="F29" s="362"/>
      <c r="G29" s="362"/>
    </row>
    <row r="30" spans="2:7" ht="12.75">
      <c r="B30" s="251"/>
      <c r="C30" s="251"/>
      <c r="D30" s="251"/>
      <c r="E30" s="251"/>
      <c r="F30" s="362"/>
      <c r="G30" s="362"/>
    </row>
    <row r="31" spans="2:7" ht="12.75">
      <c r="B31" s="251"/>
      <c r="C31" s="251"/>
      <c r="D31" s="251"/>
      <c r="E31" s="251"/>
      <c r="F31" s="362"/>
      <c r="G31" s="362"/>
    </row>
    <row r="32" spans="2:7" ht="12.75">
      <c r="B32" s="251"/>
      <c r="C32" s="251"/>
      <c r="D32" s="251"/>
      <c r="E32" s="251"/>
      <c r="F32" s="362"/>
      <c r="G32" s="362"/>
    </row>
    <row r="34" ht="12.75">
      <c r="C34" s="236" t="str">
        <f>+Aktivet!G49</f>
        <v>ADMINISTRATORI</v>
      </c>
    </row>
    <row r="35" ht="12.75">
      <c r="C35" s="236" t="str">
        <f>+Aktivet!G50</f>
        <v>MOISI LAZAJ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L7" sqref="L7"/>
    </sheetView>
  </sheetViews>
  <sheetFormatPr defaultColWidth="9.140625" defaultRowHeight="12.75"/>
  <sheetData>
    <row r="2" ht="12.75">
      <c r="B2" t="str">
        <f>+Aktivet!B2</f>
        <v>Shoqeria  "Lazaj 2002 "  SHPK.</v>
      </c>
    </row>
    <row r="4" ht="12.75">
      <c r="B4" t="s">
        <v>521</v>
      </c>
    </row>
    <row r="6" spans="2:6" ht="12.75">
      <c r="B6" s="251" t="s">
        <v>2</v>
      </c>
      <c r="C6" s="251" t="s">
        <v>469</v>
      </c>
      <c r="D6" s="251" t="s">
        <v>470</v>
      </c>
      <c r="E6" s="251" t="s">
        <v>471</v>
      </c>
      <c r="F6" s="251" t="s">
        <v>472</v>
      </c>
    </row>
    <row r="7" spans="2:6" ht="12.75">
      <c r="B7" s="251"/>
      <c r="C7" s="251"/>
      <c r="D7" s="251"/>
      <c r="E7" s="251"/>
      <c r="F7" s="251"/>
    </row>
    <row r="8" spans="2:6" ht="12.75">
      <c r="B8" s="251">
        <v>1</v>
      </c>
      <c r="C8" s="251"/>
      <c r="D8" s="251"/>
      <c r="E8" s="251"/>
      <c r="F8" s="362"/>
    </row>
    <row r="9" spans="2:6" ht="12.75">
      <c r="B9" s="251">
        <v>2</v>
      </c>
      <c r="C9" s="251"/>
      <c r="D9" s="251"/>
      <c r="E9" s="251"/>
      <c r="F9" s="362"/>
    </row>
    <row r="10" spans="2:6" ht="12.75">
      <c r="B10" s="251"/>
      <c r="C10" s="251"/>
      <c r="D10" s="251"/>
      <c r="E10" s="251"/>
      <c r="F10" s="362"/>
    </row>
    <row r="11" spans="2:6" ht="12.75">
      <c r="B11" s="251"/>
      <c r="C11" s="251"/>
      <c r="D11" s="251"/>
      <c r="E11" s="251"/>
      <c r="F11" s="362"/>
    </row>
    <row r="12" spans="2:6" ht="12.75">
      <c r="B12" s="251"/>
      <c r="C12" s="251"/>
      <c r="D12" s="251"/>
      <c r="E12" s="251"/>
      <c r="F12" s="362"/>
    </row>
    <row r="13" spans="2:6" ht="12.75">
      <c r="B13" s="251"/>
      <c r="C13" s="251"/>
      <c r="D13" s="251"/>
      <c r="E13" s="251"/>
      <c r="F13" s="362"/>
    </row>
    <row r="14" spans="2:6" ht="12.75">
      <c r="B14" s="251"/>
      <c r="C14" s="251"/>
      <c r="D14" s="251"/>
      <c r="E14" s="251"/>
      <c r="F14" s="362"/>
    </row>
    <row r="15" spans="2:6" ht="12.75">
      <c r="B15" s="251"/>
      <c r="C15" s="251"/>
      <c r="D15" s="251"/>
      <c r="E15" s="251"/>
      <c r="F15" s="362"/>
    </row>
    <row r="16" spans="2:6" ht="12.75">
      <c r="B16" s="251"/>
      <c r="C16" s="251"/>
      <c r="D16" s="251"/>
      <c r="E16" s="251"/>
      <c r="F16" s="362"/>
    </row>
    <row r="17" spans="2:6" ht="12.75">
      <c r="B17" s="251"/>
      <c r="C17" s="251"/>
      <c r="D17" s="251"/>
      <c r="E17" s="251"/>
      <c r="F17" s="362"/>
    </row>
    <row r="18" spans="2:6" ht="12.75">
      <c r="B18" s="251"/>
      <c r="C18" s="251"/>
      <c r="D18" s="251"/>
      <c r="E18" s="251"/>
      <c r="F18" s="362"/>
    </row>
    <row r="19" spans="2:6" ht="12.75">
      <c r="B19" s="251"/>
      <c r="C19" s="251"/>
      <c r="D19" s="251"/>
      <c r="E19" s="251"/>
      <c r="F19" s="362"/>
    </row>
    <row r="20" spans="2:6" ht="12.75">
      <c r="B20" s="251"/>
      <c r="C20" s="251"/>
      <c r="D20" s="251"/>
      <c r="E20" s="251"/>
      <c r="F20" s="362"/>
    </row>
    <row r="21" spans="2:6" ht="12.75">
      <c r="B21" s="251"/>
      <c r="C21" s="336" t="s">
        <v>253</v>
      </c>
      <c r="D21" s="251"/>
      <c r="E21" s="251"/>
      <c r="F21" s="362">
        <f>SUM(F8:F20)</f>
        <v>0</v>
      </c>
    </row>
    <row r="24" ht="12.75">
      <c r="C24" t="str">
        <f>+'[1]Rezultati'!E42</f>
        <v>Administratori</v>
      </c>
    </row>
    <row r="25" ht="12.75">
      <c r="C25" s="236" t="str">
        <f>+Aktivet!G50</f>
        <v>MOISI LAZAJ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zoomScalePageLayoutView="0" workbookViewId="0" topLeftCell="A26">
      <selection activeCell="A2" sqref="A2:J57"/>
    </sheetView>
  </sheetViews>
  <sheetFormatPr defaultColWidth="9.140625" defaultRowHeight="12.75"/>
  <cols>
    <col min="1" max="2" width="9.140625" style="60" customWidth="1"/>
    <col min="3" max="3" width="9.28125" style="60" customWidth="1"/>
    <col min="4" max="4" width="11.421875" style="60" customWidth="1"/>
    <col min="5" max="5" width="12.8515625" style="60" customWidth="1"/>
    <col min="6" max="6" width="5.421875" style="60" customWidth="1"/>
    <col min="7" max="8" width="9.140625" style="60" customWidth="1"/>
    <col min="9" max="9" width="3.140625" style="60" customWidth="1"/>
    <col min="10" max="10" width="9.140625" style="60" customWidth="1"/>
    <col min="11" max="11" width="1.8515625" style="60" customWidth="1"/>
    <col min="12" max="16384" width="9.140625" style="60" customWidth="1"/>
  </cols>
  <sheetData>
    <row r="1" s="25" customFormat="1" ht="6.75" customHeight="1"/>
    <row r="2" spans="1:10" s="25" customFormat="1" ht="12.7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s="35" customFormat="1" ht="21" customHeight="1">
      <c r="A3" s="29"/>
      <c r="B3" s="30" t="s">
        <v>209</v>
      </c>
      <c r="C3" s="30"/>
      <c r="D3" s="30"/>
      <c r="E3" s="159" t="s">
        <v>290</v>
      </c>
      <c r="F3" s="32"/>
      <c r="G3" s="33"/>
      <c r="H3" s="31"/>
      <c r="I3" s="30"/>
      <c r="J3" s="34"/>
    </row>
    <row r="4" spans="1:10" s="35" customFormat="1" ht="13.5" customHeight="1">
      <c r="A4" s="29"/>
      <c r="B4" s="30" t="s">
        <v>80</v>
      </c>
      <c r="C4" s="30"/>
      <c r="D4" s="30"/>
      <c r="E4" s="31" t="s">
        <v>291</v>
      </c>
      <c r="F4" s="36"/>
      <c r="G4" s="37"/>
      <c r="H4" s="38"/>
      <c r="I4" s="38"/>
      <c r="J4" s="34"/>
    </row>
    <row r="5" spans="1:10" s="35" customFormat="1" ht="13.5" customHeight="1">
      <c r="A5" s="29"/>
      <c r="B5" s="30" t="s">
        <v>6</v>
      </c>
      <c r="C5" s="30"/>
      <c r="D5" s="30"/>
      <c r="E5" s="39" t="s">
        <v>292</v>
      </c>
      <c r="F5" s="31"/>
      <c r="G5" s="31"/>
      <c r="H5" s="31"/>
      <c r="I5" s="31"/>
      <c r="J5" s="34"/>
    </row>
    <row r="6" spans="1:10" s="35" customFormat="1" ht="13.5" customHeight="1">
      <c r="A6" s="29"/>
      <c r="B6" s="30"/>
      <c r="C6" s="30"/>
      <c r="D6" s="30"/>
      <c r="E6" s="30"/>
      <c r="F6" s="30"/>
      <c r="G6" s="40"/>
      <c r="H6" s="40"/>
      <c r="I6" s="38"/>
      <c r="J6" s="34"/>
    </row>
    <row r="7" spans="1:10" s="35" customFormat="1" ht="13.5" customHeight="1">
      <c r="A7" s="29"/>
      <c r="B7" s="30" t="s">
        <v>0</v>
      </c>
      <c r="C7" s="30"/>
      <c r="D7" s="30"/>
      <c r="E7" s="205">
        <v>37509</v>
      </c>
      <c r="F7" s="41"/>
      <c r="G7" s="30"/>
      <c r="H7" s="30"/>
      <c r="I7" s="30"/>
      <c r="J7" s="34"/>
    </row>
    <row r="8" spans="1:10" s="35" customFormat="1" ht="13.5" customHeight="1">
      <c r="A8" s="29"/>
      <c r="B8" s="30" t="s">
        <v>1</v>
      </c>
      <c r="C8" s="30"/>
      <c r="D8" s="30"/>
      <c r="E8" s="39">
        <v>28196</v>
      </c>
      <c r="F8" s="42"/>
      <c r="G8" s="30"/>
      <c r="H8" s="30"/>
      <c r="I8" s="30"/>
      <c r="J8" s="34"/>
    </row>
    <row r="9" spans="1:10" s="35" customFormat="1" ht="13.5" customHeight="1">
      <c r="A9" s="29"/>
      <c r="B9" s="30"/>
      <c r="C9" s="30"/>
      <c r="D9" s="30"/>
      <c r="E9" s="30"/>
      <c r="F9" s="30"/>
      <c r="G9" s="30"/>
      <c r="H9" s="30"/>
      <c r="I9" s="30"/>
      <c r="J9" s="34"/>
    </row>
    <row r="10" spans="1:10" s="35" customFormat="1" ht="13.5" customHeight="1">
      <c r="A10" s="29"/>
      <c r="B10" s="30" t="s">
        <v>31</v>
      </c>
      <c r="C10" s="30"/>
      <c r="D10" s="30"/>
      <c r="E10" s="31"/>
      <c r="F10" s="31" t="s">
        <v>293</v>
      </c>
      <c r="G10" s="31"/>
      <c r="H10" s="31"/>
      <c r="I10" s="31"/>
      <c r="J10" s="34"/>
    </row>
    <row r="11" spans="1:10" s="35" customFormat="1" ht="13.5" customHeight="1">
      <c r="A11" s="29"/>
      <c r="B11" s="30"/>
      <c r="C11" s="30"/>
      <c r="D11" s="30"/>
      <c r="E11" s="39"/>
      <c r="F11" s="39"/>
      <c r="G11" s="39"/>
      <c r="H11" s="39"/>
      <c r="I11" s="39"/>
      <c r="J11" s="34"/>
    </row>
    <row r="12" spans="1:10" s="35" customFormat="1" ht="13.5" customHeight="1">
      <c r="A12" s="29"/>
      <c r="B12" s="30"/>
      <c r="C12" s="30"/>
      <c r="D12" s="30"/>
      <c r="E12" s="39"/>
      <c r="F12" s="39"/>
      <c r="G12" s="39"/>
      <c r="H12" s="39"/>
      <c r="I12" s="39"/>
      <c r="J12" s="34"/>
    </row>
    <row r="13" spans="1:10" s="46" customFormat="1" ht="12.75">
      <c r="A13" s="43"/>
      <c r="B13" s="44"/>
      <c r="C13" s="44"/>
      <c r="D13" s="44"/>
      <c r="E13" s="44"/>
      <c r="F13" s="44"/>
      <c r="G13" s="44"/>
      <c r="H13" s="44"/>
      <c r="I13" s="44"/>
      <c r="J13" s="45"/>
    </row>
    <row r="14" spans="1:10" s="46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5"/>
    </row>
    <row r="15" spans="1:10" s="46" customFormat="1" ht="12.75">
      <c r="A15" s="43"/>
      <c r="B15" s="44"/>
      <c r="C15" s="44"/>
      <c r="D15" s="44"/>
      <c r="E15" s="44"/>
      <c r="F15" s="44"/>
      <c r="G15" s="44"/>
      <c r="H15" s="44"/>
      <c r="I15" s="44"/>
      <c r="J15" s="45"/>
    </row>
    <row r="16" spans="1:10" s="46" customFormat="1" ht="12.75">
      <c r="A16" s="43"/>
      <c r="B16" s="44"/>
      <c r="C16" s="44"/>
      <c r="D16" s="44"/>
      <c r="E16" s="44"/>
      <c r="F16" s="44"/>
      <c r="G16" s="44"/>
      <c r="H16" s="44"/>
      <c r="I16" s="44"/>
      <c r="J16" s="45"/>
    </row>
    <row r="17" spans="1:10" s="46" customFormat="1" ht="12.75">
      <c r="A17" s="43"/>
      <c r="B17" s="44"/>
      <c r="C17" s="44"/>
      <c r="D17" s="44"/>
      <c r="E17" s="44"/>
      <c r="F17" s="44"/>
      <c r="G17" s="44"/>
      <c r="H17" s="44"/>
      <c r="I17" s="44"/>
      <c r="J17" s="45"/>
    </row>
    <row r="18" spans="1:10" s="46" customFormat="1" ht="12.75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s="46" customFormat="1" ht="12.75">
      <c r="A19" s="43"/>
      <c r="B19" s="44"/>
      <c r="C19" s="44"/>
      <c r="D19" s="44"/>
      <c r="E19" s="44"/>
      <c r="F19" s="44"/>
      <c r="G19" s="44"/>
      <c r="H19" s="44"/>
      <c r="I19" s="44"/>
      <c r="J19" s="45"/>
    </row>
    <row r="20" spans="1:10" s="46" customFormat="1" ht="12.75">
      <c r="A20" s="43"/>
      <c r="B20" s="44"/>
      <c r="C20" s="44"/>
      <c r="D20" s="44"/>
      <c r="E20" s="44"/>
      <c r="F20" s="44"/>
      <c r="G20" s="44"/>
      <c r="H20" s="44"/>
      <c r="I20" s="44"/>
      <c r="J20" s="45"/>
    </row>
    <row r="21" spans="1:10" s="46" customFormat="1" ht="12.75">
      <c r="A21" s="43"/>
      <c r="C21" s="44"/>
      <c r="D21" s="44"/>
      <c r="E21" s="44"/>
      <c r="F21" s="44"/>
      <c r="G21" s="44"/>
      <c r="H21" s="44"/>
      <c r="I21" s="44"/>
      <c r="J21" s="45"/>
    </row>
    <row r="22" spans="1:10" s="46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5"/>
    </row>
    <row r="23" spans="1:10" s="46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s="46" customFormat="1" ht="12.75">
      <c r="A24" s="43"/>
      <c r="B24" s="44"/>
      <c r="C24" s="44"/>
      <c r="D24" s="44"/>
      <c r="E24" s="44"/>
      <c r="F24" s="44"/>
      <c r="G24" s="44"/>
      <c r="H24" s="44"/>
      <c r="I24" s="44"/>
      <c r="J24" s="45"/>
    </row>
    <row r="25" spans="1:10" s="47" customFormat="1" ht="33.75">
      <c r="A25" s="375" t="s">
        <v>7</v>
      </c>
      <c r="B25" s="376"/>
      <c r="C25" s="376"/>
      <c r="D25" s="376"/>
      <c r="E25" s="376"/>
      <c r="F25" s="376"/>
      <c r="G25" s="376"/>
      <c r="H25" s="376"/>
      <c r="I25" s="376"/>
      <c r="J25" s="377"/>
    </row>
    <row r="26" spans="1:10" s="46" customFormat="1" ht="12.75">
      <c r="A26" s="48"/>
      <c r="B26" s="378" t="s">
        <v>62</v>
      </c>
      <c r="C26" s="378"/>
      <c r="D26" s="378"/>
      <c r="E26" s="378"/>
      <c r="F26" s="378"/>
      <c r="G26" s="378"/>
      <c r="H26" s="378"/>
      <c r="I26" s="378"/>
      <c r="J26" s="45"/>
    </row>
    <row r="27" spans="1:10" s="46" customFormat="1" ht="12.75">
      <c r="A27" s="43"/>
      <c r="B27" s="378" t="s">
        <v>63</v>
      </c>
      <c r="C27" s="378"/>
      <c r="D27" s="378"/>
      <c r="E27" s="378"/>
      <c r="F27" s="378"/>
      <c r="G27" s="378"/>
      <c r="H27" s="378"/>
      <c r="I27" s="378"/>
      <c r="J27" s="45"/>
    </row>
    <row r="28" spans="1:10" s="46" customFormat="1" ht="12.75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s="46" customFormat="1" ht="12.75">
      <c r="A29" s="43"/>
      <c r="B29" s="44"/>
      <c r="C29" s="44"/>
      <c r="D29" s="44"/>
      <c r="E29" s="44"/>
      <c r="F29" s="44"/>
      <c r="G29" s="44"/>
      <c r="H29" s="44"/>
      <c r="I29" s="44"/>
      <c r="J29" s="45"/>
    </row>
    <row r="30" spans="1:10" s="51" customFormat="1" ht="33">
      <c r="A30" s="43"/>
      <c r="B30" s="44"/>
      <c r="C30" s="44"/>
      <c r="D30" s="2"/>
      <c r="E30" s="173" t="s">
        <v>508</v>
      </c>
      <c r="F30" s="2"/>
      <c r="G30" s="2"/>
      <c r="H30" s="49"/>
      <c r="I30" s="49"/>
      <c r="J30" s="50"/>
    </row>
    <row r="31" spans="1:10" s="51" customFormat="1" ht="12.75">
      <c r="A31" s="52"/>
      <c r="B31" s="49"/>
      <c r="C31" s="49"/>
      <c r="D31" s="49"/>
      <c r="E31" s="49"/>
      <c r="F31" s="49"/>
      <c r="G31" s="49"/>
      <c r="H31" s="49"/>
      <c r="I31" s="49"/>
      <c r="J31" s="50"/>
    </row>
    <row r="32" spans="1:10" s="51" customFormat="1" ht="12.75">
      <c r="A32" s="52"/>
      <c r="B32" s="49"/>
      <c r="C32" s="49"/>
      <c r="D32" s="49"/>
      <c r="E32" s="49"/>
      <c r="F32" s="49"/>
      <c r="G32" s="49"/>
      <c r="H32" s="49"/>
      <c r="I32" s="49"/>
      <c r="J32" s="50"/>
    </row>
    <row r="33" spans="1:10" s="51" customFormat="1" ht="12.75">
      <c r="A33" s="52"/>
      <c r="B33" s="49"/>
      <c r="C33" s="49"/>
      <c r="D33" s="49"/>
      <c r="E33" s="49"/>
      <c r="F33" s="49"/>
      <c r="G33" s="49"/>
      <c r="H33" s="49"/>
      <c r="I33" s="49"/>
      <c r="J33" s="50"/>
    </row>
    <row r="34" spans="1:10" s="51" customFormat="1" ht="12.75">
      <c r="A34" s="52"/>
      <c r="B34" s="49"/>
      <c r="C34" s="49"/>
      <c r="D34" s="49"/>
      <c r="E34" s="49"/>
      <c r="F34" s="49"/>
      <c r="G34" s="49"/>
      <c r="H34" s="49"/>
      <c r="I34" s="49"/>
      <c r="J34" s="50"/>
    </row>
    <row r="35" spans="1:10" s="51" customFormat="1" ht="12.75">
      <c r="A35" s="52"/>
      <c r="B35" s="49"/>
      <c r="C35" s="49"/>
      <c r="D35" s="49"/>
      <c r="E35" s="49"/>
      <c r="F35" s="49"/>
      <c r="G35" s="49"/>
      <c r="H35" s="49"/>
      <c r="I35" s="49"/>
      <c r="J35" s="50"/>
    </row>
    <row r="36" spans="1:10" s="51" customFormat="1" ht="12.75">
      <c r="A36" s="52"/>
      <c r="B36" s="49"/>
      <c r="C36" s="49"/>
      <c r="D36" s="49"/>
      <c r="E36" s="49"/>
      <c r="F36" s="49"/>
      <c r="G36" s="49"/>
      <c r="H36" s="49"/>
      <c r="I36" s="49"/>
      <c r="J36" s="50"/>
    </row>
    <row r="37" spans="1:10" s="51" customFormat="1" ht="12.75">
      <c r="A37" s="52"/>
      <c r="B37" s="49"/>
      <c r="C37" s="49"/>
      <c r="D37" s="49"/>
      <c r="E37" s="49"/>
      <c r="F37" s="49"/>
      <c r="G37" s="49"/>
      <c r="H37" s="49"/>
      <c r="I37" s="49"/>
      <c r="J37" s="50"/>
    </row>
    <row r="38" spans="1:10" s="51" customFormat="1" ht="12.75">
      <c r="A38" s="52"/>
      <c r="B38" s="49"/>
      <c r="C38" s="49"/>
      <c r="D38" s="49"/>
      <c r="E38" s="49"/>
      <c r="F38" s="49"/>
      <c r="G38" s="49"/>
      <c r="H38" s="49"/>
      <c r="I38" s="49"/>
      <c r="J38" s="50"/>
    </row>
    <row r="39" spans="1:10" s="51" customFormat="1" ht="12.75">
      <c r="A39" s="52"/>
      <c r="B39" s="49"/>
      <c r="C39" s="49"/>
      <c r="D39" s="49"/>
      <c r="E39" s="49"/>
      <c r="F39" s="49"/>
      <c r="G39" s="49"/>
      <c r="H39" s="49"/>
      <c r="I39" s="49"/>
      <c r="J39" s="50"/>
    </row>
    <row r="40" spans="1:10" s="51" customFormat="1" ht="12.75">
      <c r="A40" s="52"/>
      <c r="B40" s="49"/>
      <c r="C40" s="49"/>
      <c r="D40" s="49"/>
      <c r="E40" s="49"/>
      <c r="F40" s="49"/>
      <c r="G40" s="49"/>
      <c r="H40" s="49"/>
      <c r="I40" s="49"/>
      <c r="J40" s="50"/>
    </row>
    <row r="41" spans="1:10" s="51" customFormat="1" ht="12.75">
      <c r="A41" s="52"/>
      <c r="B41" s="49"/>
      <c r="C41" s="49"/>
      <c r="D41" s="49"/>
      <c r="E41" s="49"/>
      <c r="F41" s="49"/>
      <c r="G41" s="49"/>
      <c r="H41" s="49"/>
      <c r="I41" s="49"/>
      <c r="J41" s="50"/>
    </row>
    <row r="42" spans="1:10" s="51" customFormat="1" ht="12.75">
      <c r="A42" s="52"/>
      <c r="B42" s="49"/>
      <c r="C42" s="49"/>
      <c r="D42" s="49"/>
      <c r="E42" s="49"/>
      <c r="F42" s="49"/>
      <c r="G42" s="49"/>
      <c r="H42" s="49"/>
      <c r="I42" s="49"/>
      <c r="J42" s="50"/>
    </row>
    <row r="43" spans="1:10" s="51" customFormat="1" ht="12.75">
      <c r="A43" s="52"/>
      <c r="B43" s="49"/>
      <c r="C43" s="49"/>
      <c r="D43" s="49"/>
      <c r="E43" s="49"/>
      <c r="F43" s="49"/>
      <c r="G43" s="49"/>
      <c r="H43" s="49"/>
      <c r="I43" s="49"/>
      <c r="J43" s="50"/>
    </row>
    <row r="44" spans="1:10" s="51" customFormat="1" ht="12.75">
      <c r="A44" s="52"/>
      <c r="B44" s="49"/>
      <c r="C44" s="49"/>
      <c r="D44" s="49"/>
      <c r="E44" s="49"/>
      <c r="F44" s="49"/>
      <c r="G44" s="49"/>
      <c r="H44" s="49"/>
      <c r="I44" s="49"/>
      <c r="J44" s="50"/>
    </row>
    <row r="45" spans="1:10" s="51" customFormat="1" ht="9" customHeight="1">
      <c r="A45" s="52"/>
      <c r="B45" s="49"/>
      <c r="C45" s="49"/>
      <c r="D45" s="49"/>
      <c r="E45" s="49"/>
      <c r="F45" s="49"/>
      <c r="G45" s="49"/>
      <c r="H45" s="49"/>
      <c r="I45" s="49"/>
      <c r="J45" s="50"/>
    </row>
    <row r="46" spans="1:10" s="51" customFormat="1" ht="12.75">
      <c r="A46" s="52"/>
      <c r="B46" s="49"/>
      <c r="C46" s="49"/>
      <c r="D46" s="49"/>
      <c r="E46" s="49"/>
      <c r="F46" s="49"/>
      <c r="G46" s="49"/>
      <c r="H46" s="49"/>
      <c r="I46" s="49"/>
      <c r="J46" s="50"/>
    </row>
    <row r="47" spans="1:10" s="51" customFormat="1" ht="12.75">
      <c r="A47" s="52"/>
      <c r="B47" s="49"/>
      <c r="C47" s="49"/>
      <c r="D47" s="49"/>
      <c r="E47" s="49"/>
      <c r="F47" s="49"/>
      <c r="G47" s="49"/>
      <c r="H47" s="49"/>
      <c r="I47" s="49"/>
      <c r="J47" s="50"/>
    </row>
    <row r="48" spans="1:10" s="35" customFormat="1" ht="12.75" customHeight="1">
      <c r="A48" s="29"/>
      <c r="B48" s="30" t="s">
        <v>86</v>
      </c>
      <c r="C48" s="30"/>
      <c r="D48" s="30"/>
      <c r="E48" s="30"/>
      <c r="F48" s="30"/>
      <c r="G48" s="379" t="s">
        <v>210</v>
      </c>
      <c r="H48" s="379"/>
      <c r="I48" s="30"/>
      <c r="J48" s="34"/>
    </row>
    <row r="49" spans="1:10" s="35" customFormat="1" ht="12.75" customHeight="1">
      <c r="A49" s="29"/>
      <c r="B49" s="30" t="s">
        <v>87</v>
      </c>
      <c r="C49" s="30"/>
      <c r="D49" s="30"/>
      <c r="E49" s="30"/>
      <c r="F49" s="30"/>
      <c r="G49" s="373" t="s">
        <v>211</v>
      </c>
      <c r="H49" s="373"/>
      <c r="I49" s="30"/>
      <c r="J49" s="34"/>
    </row>
    <row r="50" spans="1:10" s="35" customFormat="1" ht="12.75" customHeight="1">
      <c r="A50" s="29"/>
      <c r="B50" s="30" t="s">
        <v>81</v>
      </c>
      <c r="C50" s="30"/>
      <c r="D50" s="30"/>
      <c r="E50" s="30"/>
      <c r="F50" s="30"/>
      <c r="G50" s="373" t="s">
        <v>88</v>
      </c>
      <c r="H50" s="373"/>
      <c r="I50" s="30"/>
      <c r="J50" s="34"/>
    </row>
    <row r="51" spans="1:10" s="35" customFormat="1" ht="12.75" customHeight="1">
      <c r="A51" s="29"/>
      <c r="B51" s="30" t="s">
        <v>82</v>
      </c>
      <c r="C51" s="30"/>
      <c r="D51" s="30"/>
      <c r="E51" s="30"/>
      <c r="F51" s="30"/>
      <c r="G51" s="373" t="s">
        <v>88</v>
      </c>
      <c r="H51" s="373"/>
      <c r="I51" s="30"/>
      <c r="J51" s="34"/>
    </row>
    <row r="52" spans="1:10" s="46" customFormat="1" ht="12.75">
      <c r="A52" s="43"/>
      <c r="B52" s="44"/>
      <c r="C52" s="44"/>
      <c r="D52" s="44"/>
      <c r="E52" s="44"/>
      <c r="F52" s="44"/>
      <c r="G52" s="44"/>
      <c r="H52" s="44"/>
      <c r="I52" s="44"/>
      <c r="J52" s="45"/>
    </row>
    <row r="53" spans="1:10" s="56" customFormat="1" ht="12.75" customHeight="1">
      <c r="A53" s="53"/>
      <c r="B53" s="30" t="s">
        <v>89</v>
      </c>
      <c r="C53" s="30"/>
      <c r="D53" s="30"/>
      <c r="E53" s="30"/>
      <c r="F53" s="209" t="s">
        <v>83</v>
      </c>
      <c r="G53" s="374" t="s">
        <v>509</v>
      </c>
      <c r="H53" s="374"/>
      <c r="I53" s="54"/>
      <c r="J53" s="55"/>
    </row>
    <row r="54" spans="1:10" s="56" customFormat="1" ht="12.75" customHeight="1">
      <c r="A54" s="53"/>
      <c r="B54" s="30"/>
      <c r="C54" s="30"/>
      <c r="D54" s="30"/>
      <c r="E54" s="30"/>
      <c r="F54" s="209" t="s">
        <v>84</v>
      </c>
      <c r="G54" s="372" t="s">
        <v>510</v>
      </c>
      <c r="H54" s="372"/>
      <c r="I54" s="54"/>
      <c r="J54" s="55"/>
    </row>
    <row r="55" spans="1:10" s="56" customFormat="1" ht="7.5" customHeight="1">
      <c r="A55" s="53"/>
      <c r="B55" s="30"/>
      <c r="C55" s="30"/>
      <c r="D55" s="30"/>
      <c r="E55" s="30"/>
      <c r="F55" s="42"/>
      <c r="G55" s="42"/>
      <c r="H55" s="42"/>
      <c r="I55" s="54"/>
      <c r="J55" s="55"/>
    </row>
    <row r="56" spans="1:10" s="56" customFormat="1" ht="12.75" customHeight="1">
      <c r="A56" s="53"/>
      <c r="B56" s="30" t="s">
        <v>85</v>
      </c>
      <c r="C56" s="30"/>
      <c r="D56" s="30"/>
      <c r="E56" s="42"/>
      <c r="F56" s="30"/>
      <c r="G56" s="31" t="s">
        <v>511</v>
      </c>
      <c r="H56" s="31"/>
      <c r="I56" s="54"/>
      <c r="J56" s="55"/>
    </row>
    <row r="57" spans="1:10" ht="22.5" customHeight="1">
      <c r="A57" s="57"/>
      <c r="B57" s="58"/>
      <c r="C57" s="58"/>
      <c r="D57" s="58"/>
      <c r="E57" s="58"/>
      <c r="F57" s="58"/>
      <c r="G57" s="58"/>
      <c r="H57" s="58"/>
      <c r="I57" s="58"/>
      <c r="J57" s="59"/>
    </row>
    <row r="58" ht="6.75" customHeight="1"/>
  </sheetData>
  <sheetProtection/>
  <mergeCells count="9">
    <mergeCell ref="G54:H54"/>
    <mergeCell ref="G49:H49"/>
    <mergeCell ref="G50:H50"/>
    <mergeCell ref="G51:H51"/>
    <mergeCell ref="G53:H53"/>
    <mergeCell ref="A25:J25"/>
    <mergeCell ref="B26:I26"/>
    <mergeCell ref="B27:I27"/>
    <mergeCell ref="G48:H48"/>
  </mergeCells>
  <printOptions horizontalCentered="1" verticalCentered="1"/>
  <pageMargins left="0" right="0" top="0" bottom="0" header="0.511811023622047" footer="0.511811023622047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zoomScalePageLayoutView="0" workbookViewId="0" topLeftCell="A1">
      <selection activeCell="B2" sqref="B2:H50"/>
    </sheetView>
  </sheetViews>
  <sheetFormatPr defaultColWidth="9.140625" defaultRowHeight="12.75"/>
  <cols>
    <col min="1" max="1" width="13.28125" style="96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6" customWidth="1"/>
    <col min="6" max="6" width="8.28125" style="96" customWidth="1"/>
    <col min="7" max="8" width="15.7109375" style="98" customWidth="1"/>
    <col min="9" max="9" width="1.421875" style="96" customWidth="1"/>
    <col min="10" max="10" width="9.140625" style="96" customWidth="1"/>
    <col min="11" max="11" width="11.7109375" style="96" bestFit="1" customWidth="1"/>
    <col min="12" max="18" width="9.140625" style="96" customWidth="1"/>
    <col min="19" max="19" width="9.7109375" style="96" bestFit="1" customWidth="1"/>
    <col min="20" max="16384" width="9.140625" style="96" customWidth="1"/>
  </cols>
  <sheetData>
    <row r="1" spans="2:8" s="25" customFormat="1" ht="13.5" customHeight="1">
      <c r="B1" s="61"/>
      <c r="C1" s="61"/>
      <c r="D1" s="61"/>
      <c r="G1" s="62"/>
      <c r="H1" s="62"/>
    </row>
    <row r="2" spans="2:8" s="66" customFormat="1" ht="18">
      <c r="B2" s="63" t="s">
        <v>294</v>
      </c>
      <c r="C2" s="64"/>
      <c r="D2" s="64"/>
      <c r="E2" s="65"/>
      <c r="H2" s="67" t="s">
        <v>212</v>
      </c>
    </row>
    <row r="3" spans="2:8" s="66" customFormat="1" ht="1.5" customHeight="1">
      <c r="B3" s="63"/>
      <c r="C3" s="64"/>
      <c r="D3" s="64"/>
      <c r="E3" s="65"/>
      <c r="G3" s="67"/>
      <c r="H3" s="67"/>
    </row>
    <row r="4" spans="2:8" s="68" customFormat="1" ht="18" customHeight="1">
      <c r="B4" s="380" t="s">
        <v>512</v>
      </c>
      <c r="C4" s="380"/>
      <c r="D4" s="380"/>
      <c r="E4" s="380"/>
      <c r="F4" s="380"/>
      <c r="G4" s="380"/>
      <c r="H4" s="380"/>
    </row>
    <row r="5" spans="2:8" s="46" customFormat="1" ht="6.75" customHeight="1">
      <c r="B5" s="69"/>
      <c r="C5" s="69"/>
      <c r="D5" s="69"/>
      <c r="G5" s="70"/>
      <c r="H5" s="70"/>
    </row>
    <row r="6" spans="2:8" s="46" customFormat="1" ht="12" customHeight="1">
      <c r="B6" s="384" t="s">
        <v>2</v>
      </c>
      <c r="C6" s="386" t="s">
        <v>8</v>
      </c>
      <c r="D6" s="387"/>
      <c r="E6" s="388"/>
      <c r="F6" s="384" t="s">
        <v>9</v>
      </c>
      <c r="G6" s="74" t="s">
        <v>121</v>
      </c>
      <c r="H6" s="74" t="s">
        <v>121</v>
      </c>
    </row>
    <row r="7" spans="2:8" s="46" customFormat="1" ht="12" customHeight="1">
      <c r="B7" s="385"/>
      <c r="C7" s="389"/>
      <c r="D7" s="390"/>
      <c r="E7" s="391"/>
      <c r="F7" s="385"/>
      <c r="G7" s="75" t="s">
        <v>122</v>
      </c>
      <c r="H7" s="76" t="s">
        <v>184</v>
      </c>
    </row>
    <row r="8" spans="2:11" s="166" customFormat="1" ht="24.75" customHeight="1">
      <c r="B8" s="162" t="s">
        <v>3</v>
      </c>
      <c r="C8" s="381" t="s">
        <v>185</v>
      </c>
      <c r="D8" s="382"/>
      <c r="E8" s="383"/>
      <c r="F8" s="164"/>
      <c r="G8" s="206">
        <f>G9+G12+G13+G22+G30+G31+G32</f>
        <v>402415297.6</v>
      </c>
      <c r="H8" s="206">
        <f>H9+H12+H13+H22+H30+H31+H32</f>
        <v>510035537</v>
      </c>
      <c r="K8" s="197">
        <f>+K10+K15+K25+K32+K11</f>
        <v>3214171</v>
      </c>
    </row>
    <row r="9" spans="2:8" s="79" customFormat="1" ht="16.5" customHeight="1">
      <c r="B9" s="80"/>
      <c r="C9" s="77">
        <v>1</v>
      </c>
      <c r="D9" s="73" t="s">
        <v>10</v>
      </c>
      <c r="E9" s="81"/>
      <c r="F9" s="82"/>
      <c r="G9" s="165">
        <f>G10+G11</f>
        <v>4097748</v>
      </c>
      <c r="H9" s="165">
        <f>H10+H11</f>
        <v>4814259</v>
      </c>
    </row>
    <row r="10" spans="2:11" s="87" customFormat="1" ht="16.5" customHeight="1">
      <c r="B10" s="80"/>
      <c r="C10" s="77"/>
      <c r="D10" s="83" t="s">
        <v>90</v>
      </c>
      <c r="E10" s="84" t="s">
        <v>28</v>
      </c>
      <c r="F10" s="85">
        <v>1</v>
      </c>
      <c r="G10" s="86">
        <v>4052748</v>
      </c>
      <c r="H10" s="86">
        <v>4784069</v>
      </c>
      <c r="K10" s="196"/>
    </row>
    <row r="11" spans="2:11" s="87" customFormat="1" ht="16.5" customHeight="1">
      <c r="B11" s="88"/>
      <c r="C11" s="77"/>
      <c r="D11" s="83" t="s">
        <v>90</v>
      </c>
      <c r="E11" s="84" t="s">
        <v>29</v>
      </c>
      <c r="F11" s="85">
        <v>1</v>
      </c>
      <c r="G11" s="86">
        <v>45000</v>
      </c>
      <c r="H11" s="86">
        <v>30190</v>
      </c>
      <c r="K11" s="196"/>
    </row>
    <row r="12" spans="2:8" s="166" customFormat="1" ht="16.5" customHeight="1">
      <c r="B12" s="168"/>
      <c r="C12" s="163">
        <v>2</v>
      </c>
      <c r="D12" s="161" t="s">
        <v>186</v>
      </c>
      <c r="E12" s="169"/>
      <c r="F12" s="170"/>
      <c r="G12" s="165"/>
      <c r="H12" s="165"/>
    </row>
    <row r="13" spans="2:11" s="166" customFormat="1" ht="16.5" customHeight="1">
      <c r="B13" s="168"/>
      <c r="C13" s="163">
        <v>3</v>
      </c>
      <c r="D13" s="161" t="s">
        <v>187</v>
      </c>
      <c r="E13" s="169"/>
      <c r="F13" s="170"/>
      <c r="G13" s="165">
        <f>SUM(G14:G21)</f>
        <v>56086718.6</v>
      </c>
      <c r="H13" s="165">
        <f>SUM(H14:I19)</f>
        <v>83567941</v>
      </c>
      <c r="K13" s="197">
        <f>+H13-G13</f>
        <v>27481222.4</v>
      </c>
    </row>
    <row r="14" spans="2:8" s="87" customFormat="1" ht="16.5" customHeight="1">
      <c r="B14" s="80"/>
      <c r="C14" s="89"/>
      <c r="D14" s="83" t="s">
        <v>90</v>
      </c>
      <c r="E14" s="84" t="s">
        <v>91</v>
      </c>
      <c r="F14" s="85"/>
      <c r="G14" s="347"/>
      <c r="H14" s="86"/>
    </row>
    <row r="15" spans="2:11" s="87" customFormat="1" ht="16.5" customHeight="1">
      <c r="B15" s="80"/>
      <c r="C15" s="89"/>
      <c r="D15" s="83"/>
      <c r="E15" s="235" t="s">
        <v>282</v>
      </c>
      <c r="F15" s="85">
        <v>2</v>
      </c>
      <c r="G15" s="86">
        <f>17312960+30303008+7424044</f>
        <v>55040012</v>
      </c>
      <c r="H15" s="86">
        <v>70054379</v>
      </c>
      <c r="K15" s="196"/>
    </row>
    <row r="16" spans="2:8" s="87" customFormat="1" ht="16.5" customHeight="1">
      <c r="B16" s="88"/>
      <c r="C16" s="90"/>
      <c r="D16" s="91" t="s">
        <v>90</v>
      </c>
      <c r="E16" s="84" t="s">
        <v>92</v>
      </c>
      <c r="F16" s="85"/>
      <c r="G16" s="86"/>
      <c r="H16" s="86"/>
    </row>
    <row r="17" spans="2:8" s="87" customFormat="1" ht="16.5" customHeight="1">
      <c r="B17" s="88"/>
      <c r="C17" s="90"/>
      <c r="D17" s="91" t="s">
        <v>90</v>
      </c>
      <c r="E17" s="84" t="s">
        <v>93</v>
      </c>
      <c r="F17" s="85">
        <v>3</v>
      </c>
      <c r="G17" s="347">
        <f>11100680-Rezultati!G37</f>
        <v>508224.5999999996</v>
      </c>
      <c r="H17" s="86">
        <v>12827286</v>
      </c>
    </row>
    <row r="18" spans="2:8" s="87" customFormat="1" ht="16.5" customHeight="1">
      <c r="B18" s="88"/>
      <c r="C18" s="90"/>
      <c r="D18" s="91" t="s">
        <v>90</v>
      </c>
      <c r="E18" s="84" t="s">
        <v>94</v>
      </c>
      <c r="F18" s="85"/>
      <c r="G18" s="86">
        <v>538482</v>
      </c>
      <c r="H18" s="86">
        <v>686276</v>
      </c>
    </row>
    <row r="19" spans="2:8" s="87" customFormat="1" ht="16.5" customHeight="1">
      <c r="B19" s="88"/>
      <c r="C19" s="90"/>
      <c r="D19" s="91" t="s">
        <v>90</v>
      </c>
      <c r="E19" s="235" t="s">
        <v>281</v>
      </c>
      <c r="F19" s="85"/>
      <c r="G19" s="86"/>
      <c r="H19" s="86"/>
    </row>
    <row r="20" spans="2:8" s="87" customFormat="1" ht="16.5" customHeight="1">
      <c r="B20" s="88"/>
      <c r="C20" s="90"/>
      <c r="D20" s="91" t="s">
        <v>90</v>
      </c>
      <c r="E20" s="235" t="s">
        <v>283</v>
      </c>
      <c r="F20" s="85"/>
      <c r="G20" s="86"/>
      <c r="H20" s="86"/>
    </row>
    <row r="21" spans="2:8" s="87" customFormat="1" ht="16.5" customHeight="1">
      <c r="B21" s="88"/>
      <c r="C21" s="90"/>
      <c r="D21" s="91" t="s">
        <v>90</v>
      </c>
      <c r="E21" s="84"/>
      <c r="F21" s="85"/>
      <c r="G21" s="86"/>
      <c r="H21" s="86"/>
    </row>
    <row r="22" spans="2:11" s="166" customFormat="1" ht="16.5" customHeight="1">
      <c r="B22" s="168"/>
      <c r="C22" s="163">
        <v>4</v>
      </c>
      <c r="D22" s="161" t="s">
        <v>11</v>
      </c>
      <c r="E22" s="169"/>
      <c r="F22" s="170"/>
      <c r="G22" s="165">
        <f>SUM(G23:G25)</f>
        <v>277845755</v>
      </c>
      <c r="H22" s="165">
        <f>H23+H24+H25+H26+H27+H28+H29</f>
        <v>354054090</v>
      </c>
      <c r="K22" s="197">
        <f>+H22-G22</f>
        <v>76208335</v>
      </c>
    </row>
    <row r="23" spans="2:8" s="87" customFormat="1" ht="16.5" customHeight="1">
      <c r="B23" s="80"/>
      <c r="C23" s="89"/>
      <c r="D23" s="83" t="s">
        <v>90</v>
      </c>
      <c r="E23" s="84" t="s">
        <v>12</v>
      </c>
      <c r="F23" s="85">
        <v>4</v>
      </c>
      <c r="G23" s="86">
        <v>2145703</v>
      </c>
      <c r="H23" s="86">
        <v>3782199</v>
      </c>
    </row>
    <row r="24" spans="2:8" s="87" customFormat="1" ht="16.5" customHeight="1">
      <c r="B24" s="88"/>
      <c r="C24" s="90"/>
      <c r="D24" s="91" t="s">
        <v>90</v>
      </c>
      <c r="E24" s="84" t="s">
        <v>96</v>
      </c>
      <c r="F24" s="85"/>
      <c r="G24" s="86"/>
      <c r="H24" s="86"/>
    </row>
    <row r="25" spans="2:11" s="87" customFormat="1" ht="16.5" customHeight="1">
      <c r="B25" s="88"/>
      <c r="C25" s="90"/>
      <c r="D25" s="91" t="s">
        <v>90</v>
      </c>
      <c r="E25" s="84" t="s">
        <v>262</v>
      </c>
      <c r="F25" s="85">
        <v>5</v>
      </c>
      <c r="G25" s="86">
        <f>37120215+87064797+151515040</f>
        <v>275700052</v>
      </c>
      <c r="H25" s="86">
        <v>350271891</v>
      </c>
      <c r="K25" s="196"/>
    </row>
    <row r="26" spans="2:8" s="87" customFormat="1" ht="16.5" customHeight="1">
      <c r="B26" s="88"/>
      <c r="C26" s="90"/>
      <c r="D26" s="91" t="s">
        <v>90</v>
      </c>
      <c r="E26" s="84" t="s">
        <v>190</v>
      </c>
      <c r="F26" s="85"/>
      <c r="G26" s="86"/>
      <c r="H26" s="86"/>
    </row>
    <row r="27" spans="2:8" s="87" customFormat="1" ht="16.5" customHeight="1">
      <c r="B27" s="88"/>
      <c r="C27" s="90"/>
      <c r="D27" s="91" t="s">
        <v>90</v>
      </c>
      <c r="E27" s="84" t="s">
        <v>13</v>
      </c>
      <c r="F27" s="85"/>
      <c r="G27" s="86"/>
      <c r="H27" s="86"/>
    </row>
    <row r="28" spans="2:8" s="87" customFormat="1" ht="16.5" customHeight="1">
      <c r="B28" s="88"/>
      <c r="C28" s="90"/>
      <c r="D28" s="91" t="s">
        <v>90</v>
      </c>
      <c r="E28" s="84" t="s">
        <v>14</v>
      </c>
      <c r="F28" s="85"/>
      <c r="G28" s="86"/>
      <c r="H28" s="86"/>
    </row>
    <row r="29" spans="2:8" s="87" customFormat="1" ht="16.5" customHeight="1">
      <c r="B29" s="88"/>
      <c r="C29" s="90"/>
      <c r="D29" s="91" t="s">
        <v>90</v>
      </c>
      <c r="E29" s="84"/>
      <c r="F29" s="85"/>
      <c r="G29" s="86"/>
      <c r="H29" s="86"/>
    </row>
    <row r="30" spans="2:8" s="166" customFormat="1" ht="16.5" customHeight="1">
      <c r="B30" s="168"/>
      <c r="C30" s="163">
        <v>5</v>
      </c>
      <c r="D30" s="161" t="s">
        <v>188</v>
      </c>
      <c r="E30" s="169"/>
      <c r="F30" s="170"/>
      <c r="G30" s="165"/>
      <c r="H30" s="165"/>
    </row>
    <row r="31" spans="2:8" s="166" customFormat="1" ht="16.5" customHeight="1">
      <c r="B31" s="168"/>
      <c r="C31" s="163">
        <v>6</v>
      </c>
      <c r="D31" s="161" t="s">
        <v>189</v>
      </c>
      <c r="E31" s="169"/>
      <c r="F31" s="170"/>
      <c r="G31" s="165"/>
      <c r="H31" s="165"/>
    </row>
    <row r="32" spans="2:11" s="166" customFormat="1" ht="16.5" customHeight="1">
      <c r="B32" s="168"/>
      <c r="C32" s="163">
        <v>7</v>
      </c>
      <c r="D32" s="161" t="s">
        <v>15</v>
      </c>
      <c r="E32" s="169"/>
      <c r="F32" s="170"/>
      <c r="G32" s="165">
        <f>G33+G34</f>
        <v>64385076</v>
      </c>
      <c r="H32" s="165">
        <f>H33+H34</f>
        <v>67599247</v>
      </c>
      <c r="K32" s="197">
        <f>+H32-G32</f>
        <v>3214171</v>
      </c>
    </row>
    <row r="33" spans="2:8" s="79" customFormat="1" ht="16.5" customHeight="1">
      <c r="B33" s="80"/>
      <c r="C33" s="77"/>
      <c r="D33" s="83" t="s">
        <v>90</v>
      </c>
      <c r="E33" s="81" t="s">
        <v>191</v>
      </c>
      <c r="F33" s="82">
        <v>6</v>
      </c>
      <c r="G33" s="78">
        <f>32775892+2614145+10295000+8459737+4716502+5523800</f>
        <v>64385076</v>
      </c>
      <c r="H33" s="78">
        <v>67599247</v>
      </c>
    </row>
    <row r="34" spans="2:8" s="79" customFormat="1" ht="16.5" customHeight="1">
      <c r="B34" s="80"/>
      <c r="C34" s="77"/>
      <c r="D34" s="83" t="s">
        <v>90</v>
      </c>
      <c r="E34" s="81"/>
      <c r="F34" s="82"/>
      <c r="G34" s="78"/>
      <c r="H34" s="78"/>
    </row>
    <row r="35" spans="2:8" s="166" customFormat="1" ht="21.75" customHeight="1">
      <c r="B35" s="168" t="s">
        <v>4</v>
      </c>
      <c r="C35" s="381" t="s">
        <v>16</v>
      </c>
      <c r="D35" s="382"/>
      <c r="E35" s="383"/>
      <c r="F35" s="170"/>
      <c r="G35" s="165">
        <f>G36+G37+G43+G44+G45+G46</f>
        <v>1306839</v>
      </c>
      <c r="H35" s="165">
        <f>H36+H37+H43+H44+H45+H46</f>
        <v>1632839</v>
      </c>
    </row>
    <row r="36" spans="2:8" s="166" customFormat="1" ht="16.5" customHeight="1">
      <c r="B36" s="168"/>
      <c r="C36" s="163">
        <v>1</v>
      </c>
      <c r="D36" s="161" t="s">
        <v>17</v>
      </c>
      <c r="E36" s="169"/>
      <c r="F36" s="170"/>
      <c r="G36" s="165"/>
      <c r="H36" s="165"/>
    </row>
    <row r="37" spans="2:8" s="166" customFormat="1" ht="16.5" customHeight="1">
      <c r="B37" s="168"/>
      <c r="C37" s="163">
        <v>2</v>
      </c>
      <c r="D37" s="161" t="s">
        <v>18</v>
      </c>
      <c r="E37" s="169"/>
      <c r="F37" s="170">
        <v>7</v>
      </c>
      <c r="G37" s="165">
        <f>G38+G39+G40+G41+G42</f>
        <v>1306839</v>
      </c>
      <c r="H37" s="165">
        <f>H38+H39+H40+H41+H42</f>
        <v>1632839</v>
      </c>
    </row>
    <row r="38" spans="2:19" s="87" customFormat="1" ht="16.5" customHeight="1">
      <c r="B38" s="80"/>
      <c r="C38" s="89"/>
      <c r="D38" s="83" t="s">
        <v>90</v>
      </c>
      <c r="E38" s="84" t="s">
        <v>23</v>
      </c>
      <c r="F38" s="85"/>
      <c r="G38" s="86"/>
      <c r="H38" s="86">
        <f>'Centro 08'!C13</f>
        <v>0</v>
      </c>
      <c r="R38" s="196"/>
      <c r="S38" s="196"/>
    </row>
    <row r="39" spans="2:8" s="87" customFormat="1" ht="16.5" customHeight="1">
      <c r="B39" s="88"/>
      <c r="C39" s="90"/>
      <c r="D39" s="91" t="s">
        <v>90</v>
      </c>
      <c r="E39" s="84" t="s">
        <v>5</v>
      </c>
      <c r="F39" s="85"/>
      <c r="G39" s="86"/>
      <c r="H39" s="86"/>
    </row>
    <row r="40" spans="2:8" s="87" customFormat="1" ht="16.5" customHeight="1">
      <c r="B40" s="88"/>
      <c r="C40" s="90"/>
      <c r="D40" s="91" t="s">
        <v>90</v>
      </c>
      <c r="E40" s="84" t="s">
        <v>95</v>
      </c>
      <c r="F40" s="85"/>
      <c r="G40" s="86">
        <f>1476048-339209</f>
        <v>1136839</v>
      </c>
      <c r="H40" s="86">
        <v>1420839</v>
      </c>
    </row>
    <row r="41" spans="2:8" s="87" customFormat="1" ht="16.5" customHeight="1">
      <c r="B41" s="88"/>
      <c r="C41" s="90"/>
      <c r="D41" s="91" t="s">
        <v>90</v>
      </c>
      <c r="E41" s="235" t="s">
        <v>267</v>
      </c>
      <c r="F41" s="85"/>
      <c r="G41" s="86"/>
      <c r="H41" s="86"/>
    </row>
    <row r="42" spans="2:8" s="87" customFormat="1" ht="16.5" customHeight="1">
      <c r="B42" s="88"/>
      <c r="C42" s="90"/>
      <c r="D42" s="91" t="s">
        <v>90</v>
      </c>
      <c r="E42" s="84" t="s">
        <v>266</v>
      </c>
      <c r="F42" s="85"/>
      <c r="G42" s="86">
        <f>240000-70000</f>
        <v>170000</v>
      </c>
      <c r="H42" s="86">
        <v>212000</v>
      </c>
    </row>
    <row r="43" spans="2:8" s="166" customFormat="1" ht="16.5" customHeight="1">
      <c r="B43" s="168"/>
      <c r="C43" s="163">
        <v>3</v>
      </c>
      <c r="D43" s="161" t="s">
        <v>19</v>
      </c>
      <c r="E43" s="169"/>
      <c r="F43" s="170"/>
      <c r="G43" s="165"/>
      <c r="H43" s="165"/>
    </row>
    <row r="44" spans="2:8" s="166" customFormat="1" ht="16.5" customHeight="1">
      <c r="B44" s="168"/>
      <c r="C44" s="163">
        <v>4</v>
      </c>
      <c r="D44" s="161" t="s">
        <v>20</v>
      </c>
      <c r="E44" s="169"/>
      <c r="F44" s="170"/>
      <c r="G44" s="165">
        <f>'Centro 08'!L9+'Centro 08'!L10+'Centro 08'!L11+'Centro 08'!L12</f>
        <v>0</v>
      </c>
      <c r="H44" s="165">
        <f>'Centro 08'!C9+'Centro 08'!C10+'Centro 08'!C11+'Centro 08'!C12</f>
        <v>0</v>
      </c>
    </row>
    <row r="45" spans="2:8" s="166" customFormat="1" ht="16.5" customHeight="1">
      <c r="B45" s="168"/>
      <c r="C45" s="163">
        <v>5</v>
      </c>
      <c r="D45" s="161" t="s">
        <v>21</v>
      </c>
      <c r="E45" s="169"/>
      <c r="F45" s="170"/>
      <c r="G45" s="165"/>
      <c r="H45" s="165"/>
    </row>
    <row r="46" spans="2:8" s="166" customFormat="1" ht="16.5" customHeight="1">
      <c r="B46" s="168"/>
      <c r="C46" s="163">
        <v>6</v>
      </c>
      <c r="D46" s="161" t="s">
        <v>22</v>
      </c>
      <c r="E46" s="169"/>
      <c r="F46" s="170"/>
      <c r="G46" s="165"/>
      <c r="H46" s="165"/>
    </row>
    <row r="47" spans="2:8" s="166" customFormat="1" ht="30" customHeight="1">
      <c r="B47" s="170"/>
      <c r="C47" s="381" t="s">
        <v>52</v>
      </c>
      <c r="D47" s="382"/>
      <c r="E47" s="383"/>
      <c r="F47" s="170"/>
      <c r="G47" s="165">
        <f>G8+G35</f>
        <v>403722136.6</v>
      </c>
      <c r="H47" s="165">
        <f>H8+H35</f>
        <v>511668376</v>
      </c>
    </row>
    <row r="48" spans="2:8" s="79" customFormat="1" ht="9.75" customHeight="1">
      <c r="B48" s="93"/>
      <c r="C48" s="93"/>
      <c r="D48" s="93"/>
      <c r="E48" s="93"/>
      <c r="F48" s="94"/>
      <c r="G48" s="95"/>
      <c r="H48" s="95"/>
    </row>
    <row r="49" spans="2:11" s="79" customFormat="1" ht="15.75" customHeight="1">
      <c r="B49" s="93"/>
      <c r="C49" s="93"/>
      <c r="D49" s="93"/>
      <c r="E49" s="93"/>
      <c r="F49" s="94"/>
      <c r="G49" s="95" t="s">
        <v>263</v>
      </c>
      <c r="H49" s="95">
        <f>H47-Pasivet!H46</f>
        <v>0</v>
      </c>
      <c r="J49" s="198">
        <f>+G47-Pasivet!G46</f>
        <v>0</v>
      </c>
      <c r="K49" s="198">
        <f>+H47-Pasivet!H46</f>
        <v>0</v>
      </c>
    </row>
    <row r="50" ht="12.75">
      <c r="G50" s="234" t="s">
        <v>295</v>
      </c>
    </row>
    <row r="53" ht="12.75">
      <c r="G53" s="98">
        <f>+G47-Pasivet!G46</f>
        <v>0</v>
      </c>
    </row>
  </sheetData>
  <sheetProtection/>
  <mergeCells count="7">
    <mergeCell ref="B4:H4"/>
    <mergeCell ref="C35:E35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7"/>
  <sheetViews>
    <sheetView zoomScalePageLayoutView="0" workbookViewId="0" topLeftCell="A31">
      <selection activeCell="B2" sqref="B2:H48"/>
    </sheetView>
  </sheetViews>
  <sheetFormatPr defaultColWidth="9.140625" defaultRowHeight="12.75"/>
  <cols>
    <col min="1" max="1" width="13.28125" style="96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6" customWidth="1"/>
    <col min="6" max="6" width="8.28125" style="96" customWidth="1"/>
    <col min="7" max="8" width="15.7109375" style="98" customWidth="1"/>
    <col min="9" max="9" width="1.421875" style="96" customWidth="1"/>
    <col min="10" max="10" width="9.140625" style="96" customWidth="1"/>
    <col min="11" max="11" width="14.7109375" style="96" bestFit="1" customWidth="1"/>
    <col min="12" max="16384" width="9.140625" style="96" customWidth="1"/>
  </cols>
  <sheetData>
    <row r="2" spans="2:8" s="66" customFormat="1" ht="18">
      <c r="B2" s="63" t="str">
        <f>+Aktivet!B2</f>
        <v>Shoqeria  "Lazaj 2002 "  SHPK.</v>
      </c>
      <c r="C2" s="64"/>
      <c r="D2" s="64"/>
      <c r="E2" s="65"/>
      <c r="H2" s="67" t="s">
        <v>212</v>
      </c>
    </row>
    <row r="3" spans="2:8" s="66" customFormat="1" ht="6" customHeight="1">
      <c r="B3" s="63"/>
      <c r="C3" s="64"/>
      <c r="D3" s="64"/>
      <c r="E3" s="65"/>
      <c r="G3" s="67"/>
      <c r="H3" s="67"/>
    </row>
    <row r="4" spans="2:8" s="68" customFormat="1" ht="18" customHeight="1">
      <c r="B4" s="380" t="s">
        <v>512</v>
      </c>
      <c r="C4" s="380"/>
      <c r="D4" s="380"/>
      <c r="E4" s="380"/>
      <c r="F4" s="380"/>
      <c r="G4" s="380"/>
      <c r="H4" s="380"/>
    </row>
    <row r="5" spans="2:8" s="46" customFormat="1" ht="6.75" customHeight="1">
      <c r="B5" s="69"/>
      <c r="C5" s="69"/>
      <c r="D5" s="69"/>
      <c r="G5" s="70"/>
      <c r="H5" s="70"/>
    </row>
    <row r="6" spans="2:8" s="68" customFormat="1" ht="15.75" customHeight="1">
      <c r="B6" s="384" t="s">
        <v>2</v>
      </c>
      <c r="C6" s="386" t="s">
        <v>47</v>
      </c>
      <c r="D6" s="387"/>
      <c r="E6" s="388"/>
      <c r="F6" s="384" t="s">
        <v>9</v>
      </c>
      <c r="G6" s="74" t="s">
        <v>121</v>
      </c>
      <c r="H6" s="74" t="s">
        <v>121</v>
      </c>
    </row>
    <row r="7" spans="2:8" s="68" customFormat="1" ht="15.75" customHeight="1">
      <c r="B7" s="385"/>
      <c r="C7" s="389"/>
      <c r="D7" s="390"/>
      <c r="E7" s="391"/>
      <c r="F7" s="385"/>
      <c r="G7" s="75" t="s">
        <v>122</v>
      </c>
      <c r="H7" s="76" t="s">
        <v>184</v>
      </c>
    </row>
    <row r="8" spans="2:11" s="166" customFormat="1" ht="24.75" customHeight="1">
      <c r="B8" s="168" t="s">
        <v>3</v>
      </c>
      <c r="C8" s="381" t="s">
        <v>48</v>
      </c>
      <c r="D8" s="382"/>
      <c r="E8" s="383"/>
      <c r="F8" s="170"/>
      <c r="G8" s="165">
        <f>+G9+G10+G13</f>
        <v>6443276</v>
      </c>
      <c r="H8" s="165">
        <f>H9+H10+H13+H25+H26</f>
        <v>199754544</v>
      </c>
      <c r="K8" s="197"/>
    </row>
    <row r="9" spans="2:8" s="166" customFormat="1" ht="15.75" customHeight="1">
      <c r="B9" s="168"/>
      <c r="C9" s="163">
        <v>1</v>
      </c>
      <c r="D9" s="161" t="s">
        <v>24</v>
      </c>
      <c r="E9" s="169"/>
      <c r="F9" s="170"/>
      <c r="G9" s="165"/>
      <c r="H9" s="165"/>
    </row>
    <row r="10" spans="2:11" s="166" customFormat="1" ht="15.75" customHeight="1">
      <c r="B10" s="168"/>
      <c r="C10" s="163">
        <v>2</v>
      </c>
      <c r="D10" s="161" t="s">
        <v>25</v>
      </c>
      <c r="E10" s="169"/>
      <c r="F10" s="170"/>
      <c r="G10" s="165">
        <f>+G11</f>
        <v>0</v>
      </c>
      <c r="H10" s="165">
        <f>H11+H12</f>
        <v>0</v>
      </c>
      <c r="K10" s="224">
        <f>+G10-H10</f>
        <v>0</v>
      </c>
    </row>
    <row r="11" spans="2:8" s="87" customFormat="1" ht="15.75" customHeight="1">
      <c r="B11" s="80"/>
      <c r="C11" s="89"/>
      <c r="D11" s="83" t="s">
        <v>90</v>
      </c>
      <c r="E11" s="84" t="s">
        <v>98</v>
      </c>
      <c r="F11" s="85"/>
      <c r="G11" s="167"/>
      <c r="H11" s="167">
        <f>'Centro 08'!V46</f>
        <v>0</v>
      </c>
    </row>
    <row r="12" spans="2:8" s="87" customFormat="1" ht="15.75" customHeight="1">
      <c r="B12" s="88"/>
      <c r="C12" s="90"/>
      <c r="D12" s="91" t="s">
        <v>90</v>
      </c>
      <c r="E12" s="84" t="s">
        <v>192</v>
      </c>
      <c r="F12" s="85"/>
      <c r="G12" s="167"/>
      <c r="H12" s="167"/>
    </row>
    <row r="13" spans="2:11" s="166" customFormat="1" ht="15.75" customHeight="1">
      <c r="B13" s="168"/>
      <c r="C13" s="163">
        <v>3</v>
      </c>
      <c r="D13" s="161" t="s">
        <v>26</v>
      </c>
      <c r="E13" s="169"/>
      <c r="F13" s="170"/>
      <c r="G13" s="165">
        <f>G14+G15+G16+G17+G18+G19+G20+G21+G22+G23+G24</f>
        <v>6443276</v>
      </c>
      <c r="H13" s="165">
        <f>H14+H15+H16+H17+H18+H19+H20+H21+H22+H23+H24</f>
        <v>199754544</v>
      </c>
      <c r="K13" s="224">
        <f>+G13-H13</f>
        <v>-193311268</v>
      </c>
    </row>
    <row r="14" spans="2:11" s="87" customFormat="1" ht="15.75" customHeight="1">
      <c r="B14" s="80"/>
      <c r="C14" s="89"/>
      <c r="D14" s="83" t="s">
        <v>90</v>
      </c>
      <c r="E14" s="84" t="s">
        <v>32</v>
      </c>
      <c r="F14" s="85"/>
      <c r="G14" s="86">
        <f>4693028+312754+46800</f>
        <v>5052582</v>
      </c>
      <c r="H14" s="86">
        <v>35881195</v>
      </c>
      <c r="K14" s="196"/>
    </row>
    <row r="15" spans="2:11" s="87" customFormat="1" ht="15.75" customHeight="1">
      <c r="B15" s="88"/>
      <c r="C15" s="90"/>
      <c r="D15" s="91" t="s">
        <v>90</v>
      </c>
      <c r="E15" s="84" t="s">
        <v>60</v>
      </c>
      <c r="F15" s="85">
        <v>8</v>
      </c>
      <c r="G15" s="86">
        <v>215610</v>
      </c>
      <c r="H15" s="86">
        <v>818329</v>
      </c>
      <c r="K15" s="196"/>
    </row>
    <row r="16" spans="2:11" s="87" customFormat="1" ht="15.75" customHeight="1">
      <c r="B16" s="88"/>
      <c r="C16" s="90"/>
      <c r="D16" s="91" t="s">
        <v>90</v>
      </c>
      <c r="E16" s="84" t="s">
        <v>99</v>
      </c>
      <c r="F16" s="85">
        <v>8</v>
      </c>
      <c r="G16" s="86">
        <v>72066</v>
      </c>
      <c r="H16" s="86">
        <v>90452</v>
      </c>
      <c r="K16" s="196"/>
    </row>
    <row r="17" spans="2:11" s="87" customFormat="1" ht="15.75" customHeight="1">
      <c r="B17" s="88"/>
      <c r="C17" s="90"/>
      <c r="D17" s="91" t="s">
        <v>90</v>
      </c>
      <c r="E17" s="84" t="s">
        <v>100</v>
      </c>
      <c r="F17" s="85">
        <v>8</v>
      </c>
      <c r="G17" s="86">
        <v>26054</v>
      </c>
      <c r="H17" s="86">
        <v>31010</v>
      </c>
      <c r="K17" s="196"/>
    </row>
    <row r="18" spans="2:11" s="87" customFormat="1" ht="15.75" customHeight="1">
      <c r="B18" s="88"/>
      <c r="C18" s="90"/>
      <c r="D18" s="91" t="s">
        <v>90</v>
      </c>
      <c r="E18" s="84" t="s">
        <v>101</v>
      </c>
      <c r="F18" s="85"/>
      <c r="G18" s="86"/>
      <c r="H18" s="86"/>
      <c r="K18" s="196"/>
    </row>
    <row r="19" spans="2:11" s="87" customFormat="1" ht="15.75" customHeight="1">
      <c r="B19" s="88"/>
      <c r="C19" s="90"/>
      <c r="D19" s="91" t="s">
        <v>90</v>
      </c>
      <c r="E19" s="84" t="s">
        <v>102</v>
      </c>
      <c r="F19" s="85"/>
      <c r="G19" s="86"/>
      <c r="H19" s="86"/>
      <c r="K19" s="196"/>
    </row>
    <row r="20" spans="2:8" s="87" customFormat="1" ht="15.75" customHeight="1">
      <c r="B20" s="88"/>
      <c r="C20" s="90"/>
      <c r="D20" s="91" t="s">
        <v>90</v>
      </c>
      <c r="E20" s="84" t="s">
        <v>103</v>
      </c>
      <c r="F20" s="85"/>
      <c r="G20" s="86"/>
      <c r="H20" s="86"/>
    </row>
    <row r="21" spans="2:7" s="87" customFormat="1" ht="15.75" customHeight="1">
      <c r="B21" s="88"/>
      <c r="C21" s="90"/>
      <c r="D21" s="91" t="s">
        <v>90</v>
      </c>
      <c r="E21" s="84" t="s">
        <v>97</v>
      </c>
      <c r="F21" s="85"/>
      <c r="G21" s="86"/>
    </row>
    <row r="22" spans="2:8" s="87" customFormat="1" ht="15.75" customHeight="1">
      <c r="B22" s="88"/>
      <c r="C22" s="90"/>
      <c r="D22" s="91" t="s">
        <v>90</v>
      </c>
      <c r="E22" s="235" t="s">
        <v>285</v>
      </c>
      <c r="F22" s="85"/>
      <c r="G22" s="86">
        <v>745908</v>
      </c>
      <c r="H22" s="86">
        <v>745908</v>
      </c>
    </row>
    <row r="23" spans="2:8" s="87" customFormat="1" ht="15.75" customHeight="1">
      <c r="B23" s="88"/>
      <c r="C23" s="90"/>
      <c r="D23" s="91" t="s">
        <v>90</v>
      </c>
      <c r="E23" s="84" t="s">
        <v>104</v>
      </c>
      <c r="F23" s="85"/>
      <c r="G23" s="86">
        <f>1076964-745908</f>
        <v>331056</v>
      </c>
      <c r="H23" s="86">
        <v>162187650</v>
      </c>
    </row>
    <row r="24" spans="2:8" s="87" customFormat="1" ht="15.75" customHeight="1">
      <c r="B24" s="88"/>
      <c r="C24" s="90"/>
      <c r="D24" s="91" t="s">
        <v>90</v>
      </c>
      <c r="E24" s="84" t="s">
        <v>261</v>
      </c>
      <c r="F24" s="85"/>
      <c r="G24" s="86"/>
      <c r="H24" s="86"/>
    </row>
    <row r="25" spans="2:8" s="166" customFormat="1" ht="15.75" customHeight="1">
      <c r="B25" s="168"/>
      <c r="C25" s="163">
        <v>4</v>
      </c>
      <c r="D25" s="161" t="s">
        <v>27</v>
      </c>
      <c r="E25" s="169"/>
      <c r="F25" s="170"/>
      <c r="G25" s="165"/>
      <c r="H25" s="165"/>
    </row>
    <row r="26" spans="2:8" s="166" customFormat="1" ht="15.75" customHeight="1">
      <c r="B26" s="168"/>
      <c r="C26" s="163">
        <v>5</v>
      </c>
      <c r="D26" s="161" t="s">
        <v>193</v>
      </c>
      <c r="E26" s="169"/>
      <c r="F26" s="170"/>
      <c r="G26" s="165"/>
      <c r="H26" s="165"/>
    </row>
    <row r="27" spans="2:11" s="166" customFormat="1" ht="24.75" customHeight="1">
      <c r="B27" s="168" t="s">
        <v>4</v>
      </c>
      <c r="C27" s="381" t="s">
        <v>49</v>
      </c>
      <c r="D27" s="382"/>
      <c r="E27" s="383"/>
      <c r="F27" s="170"/>
      <c r="G27" s="165">
        <f>G28+G31+G32+G33</f>
        <v>0</v>
      </c>
      <c r="H27" s="165">
        <f>H28+H31+H32+H33</f>
        <v>9967070</v>
      </c>
      <c r="K27" s="197">
        <f>+G27-H27</f>
        <v>-9967070</v>
      </c>
    </row>
    <row r="28" spans="2:8" s="166" customFormat="1" ht="15.75" customHeight="1">
      <c r="B28" s="168"/>
      <c r="C28" s="163">
        <v>1</v>
      </c>
      <c r="D28" s="161" t="s">
        <v>33</v>
      </c>
      <c r="E28" s="169"/>
      <c r="F28" s="170"/>
      <c r="G28" s="165">
        <f>G29+G30</f>
        <v>0</v>
      </c>
      <c r="H28" s="165">
        <f>H29+H30</f>
        <v>9967070</v>
      </c>
    </row>
    <row r="29" spans="2:8" s="87" customFormat="1" ht="15.75" customHeight="1">
      <c r="B29" s="80"/>
      <c r="C29" s="89"/>
      <c r="D29" s="83" t="s">
        <v>90</v>
      </c>
      <c r="E29" s="84" t="s">
        <v>34</v>
      </c>
      <c r="F29" s="85">
        <v>9</v>
      </c>
      <c r="G29" s="86"/>
      <c r="H29" s="86">
        <v>9967070</v>
      </c>
    </row>
    <row r="30" spans="2:8" s="87" customFormat="1" ht="15.75" customHeight="1">
      <c r="B30" s="88"/>
      <c r="C30" s="90"/>
      <c r="D30" s="91" t="s">
        <v>90</v>
      </c>
      <c r="E30" s="84" t="s">
        <v>30</v>
      </c>
      <c r="F30" s="85"/>
      <c r="G30" s="86"/>
      <c r="H30" s="86"/>
    </row>
    <row r="31" spans="2:11" s="79" customFormat="1" ht="15.75" customHeight="1">
      <c r="B31" s="88"/>
      <c r="C31" s="77">
        <v>2</v>
      </c>
      <c r="D31" s="73" t="s">
        <v>35</v>
      </c>
      <c r="E31" s="81"/>
      <c r="F31" s="82"/>
      <c r="G31" s="78"/>
      <c r="H31" s="78"/>
      <c r="K31" s="198">
        <f>+G31</f>
        <v>0</v>
      </c>
    </row>
    <row r="32" spans="2:8" s="79" customFormat="1" ht="15.75" customHeight="1">
      <c r="B32" s="80"/>
      <c r="C32" s="77">
        <v>3</v>
      </c>
      <c r="D32" s="73" t="s">
        <v>27</v>
      </c>
      <c r="E32" s="81"/>
      <c r="F32" s="82"/>
      <c r="G32" s="78"/>
      <c r="H32" s="78"/>
    </row>
    <row r="33" spans="2:8" s="79" customFormat="1" ht="15.75" customHeight="1">
      <c r="B33" s="80"/>
      <c r="C33" s="77">
        <v>4</v>
      </c>
      <c r="D33" s="73" t="s">
        <v>36</v>
      </c>
      <c r="E33" s="81"/>
      <c r="F33" s="82"/>
      <c r="G33" s="78"/>
      <c r="H33" s="78"/>
    </row>
    <row r="34" spans="2:8" s="166" customFormat="1" ht="24.75" customHeight="1">
      <c r="B34" s="168"/>
      <c r="C34" s="381" t="s">
        <v>51</v>
      </c>
      <c r="D34" s="382"/>
      <c r="E34" s="383"/>
      <c r="F34" s="170"/>
      <c r="G34" s="165">
        <f>G8+G27</f>
        <v>6443276</v>
      </c>
      <c r="H34" s="165">
        <f>H8+H27</f>
        <v>209721614</v>
      </c>
    </row>
    <row r="35" spans="2:11" s="166" customFormat="1" ht="24.75" customHeight="1">
      <c r="B35" s="168" t="s">
        <v>37</v>
      </c>
      <c r="C35" s="381" t="s">
        <v>38</v>
      </c>
      <c r="D35" s="382"/>
      <c r="E35" s="383"/>
      <c r="F35" s="170"/>
      <c r="G35" s="165">
        <f>G36+G37+G38+G39+G40+G41+G42+G43+G44+G45</f>
        <v>397278860.6</v>
      </c>
      <c r="H35" s="165">
        <f>H36+H37+H38+H39+H40+H41+H42+H43+H44+H45</f>
        <v>301946762</v>
      </c>
      <c r="K35" s="197"/>
    </row>
    <row r="36" spans="2:8" s="79" customFormat="1" ht="15.75" customHeight="1">
      <c r="B36" s="80"/>
      <c r="C36" s="77">
        <v>1</v>
      </c>
      <c r="D36" s="73" t="s">
        <v>39</v>
      </c>
      <c r="E36" s="81"/>
      <c r="F36" s="82"/>
      <c r="G36" s="78"/>
      <c r="H36" s="78"/>
    </row>
    <row r="37" spans="2:8" s="79" customFormat="1" ht="15.75" customHeight="1">
      <c r="B37" s="80"/>
      <c r="C37" s="99">
        <v>2</v>
      </c>
      <c r="D37" s="73" t="s">
        <v>40</v>
      </c>
      <c r="E37" s="81"/>
      <c r="F37" s="82"/>
      <c r="G37" s="78"/>
      <c r="H37" s="78"/>
    </row>
    <row r="38" spans="2:17" s="79" customFormat="1" ht="15.75" customHeight="1">
      <c r="B38" s="80"/>
      <c r="C38" s="77">
        <v>3</v>
      </c>
      <c r="D38" s="161" t="s">
        <v>284</v>
      </c>
      <c r="E38" s="81"/>
      <c r="F38" s="82">
        <v>10</v>
      </c>
      <c r="G38" s="78">
        <v>192224000</v>
      </c>
      <c r="H38" s="78">
        <v>192224000</v>
      </c>
      <c r="K38" s="198"/>
      <c r="Q38" s="198"/>
    </row>
    <row r="39" spans="2:8" s="79" customFormat="1" ht="15.75" customHeight="1">
      <c r="B39" s="80"/>
      <c r="C39" s="99">
        <v>4</v>
      </c>
      <c r="D39" s="73" t="s">
        <v>41</v>
      </c>
      <c r="E39" s="81"/>
      <c r="F39" s="82"/>
      <c r="G39" s="78"/>
      <c r="H39" s="78"/>
    </row>
    <row r="40" spans="2:8" s="79" customFormat="1" ht="15.75" customHeight="1">
      <c r="B40" s="80"/>
      <c r="C40" s="77">
        <v>5</v>
      </c>
      <c r="D40" s="73" t="s">
        <v>105</v>
      </c>
      <c r="E40" s="81"/>
      <c r="F40" s="82"/>
      <c r="G40" s="78"/>
      <c r="H40" s="78"/>
    </row>
    <row r="41" spans="2:8" s="79" customFormat="1" ht="15.75" customHeight="1">
      <c r="B41" s="80"/>
      <c r="C41" s="99">
        <v>6</v>
      </c>
      <c r="D41" s="73" t="s">
        <v>42</v>
      </c>
      <c r="E41" s="81"/>
      <c r="F41" s="82"/>
      <c r="G41" s="78"/>
      <c r="H41" s="78"/>
    </row>
    <row r="42" spans="2:8" s="79" customFormat="1" ht="15.75" customHeight="1">
      <c r="B42" s="80"/>
      <c r="C42" s="77">
        <v>7</v>
      </c>
      <c r="D42" s="73" t="s">
        <v>43</v>
      </c>
      <c r="E42" s="81"/>
      <c r="F42" s="82">
        <v>11</v>
      </c>
      <c r="G42" s="78">
        <v>4975624</v>
      </c>
      <c r="H42" s="78">
        <v>1634240</v>
      </c>
    </row>
    <row r="43" spans="2:8" s="79" customFormat="1" ht="15.75" customHeight="1">
      <c r="B43" s="80"/>
      <c r="C43" s="99">
        <v>8</v>
      </c>
      <c r="D43" s="73" t="s">
        <v>44</v>
      </c>
      <c r="E43" s="81"/>
      <c r="F43" s="82"/>
      <c r="G43" s="78"/>
      <c r="H43" s="78"/>
    </row>
    <row r="44" spans="2:8" s="79" customFormat="1" ht="15.75" customHeight="1">
      <c r="B44" s="80"/>
      <c r="C44" s="77">
        <v>9</v>
      </c>
      <c r="D44" s="73" t="s">
        <v>45</v>
      </c>
      <c r="E44" s="81"/>
      <c r="F44" s="82">
        <v>12</v>
      </c>
      <c r="G44" s="78">
        <f>+H44+H45-3341384</f>
        <v>104747138</v>
      </c>
      <c r="H44" s="78">
        <v>41260837</v>
      </c>
    </row>
    <row r="45" spans="2:8" s="79" customFormat="1" ht="15.75" customHeight="1">
      <c r="B45" s="80"/>
      <c r="C45" s="99">
        <v>10</v>
      </c>
      <c r="D45" s="73" t="s">
        <v>46</v>
      </c>
      <c r="E45" s="81"/>
      <c r="F45" s="82">
        <v>13</v>
      </c>
      <c r="G45" s="78">
        <f>+Rezultati!G38</f>
        <v>95332098.6</v>
      </c>
      <c r="H45" s="78">
        <v>66827685</v>
      </c>
    </row>
    <row r="46" spans="2:8" s="166" customFormat="1" ht="24.75" customHeight="1">
      <c r="B46" s="168"/>
      <c r="C46" s="381" t="s">
        <v>50</v>
      </c>
      <c r="D46" s="382"/>
      <c r="E46" s="383"/>
      <c r="F46" s="170"/>
      <c r="G46" s="165">
        <f>G34+G35</f>
        <v>403722136.6</v>
      </c>
      <c r="H46" s="165">
        <f>H34+H35</f>
        <v>511668376</v>
      </c>
    </row>
    <row r="47" spans="2:8" s="79" customFormat="1" ht="15.75" customHeight="1">
      <c r="B47" s="93"/>
      <c r="C47" s="93"/>
      <c r="D47" s="100"/>
      <c r="E47" s="94"/>
      <c r="F47" s="94"/>
      <c r="G47" s="95" t="s">
        <v>263</v>
      </c>
      <c r="H47" s="95"/>
    </row>
    <row r="48" spans="2:11" s="79" customFormat="1" ht="15.75" customHeight="1">
      <c r="B48" s="93"/>
      <c r="C48" s="93"/>
      <c r="D48" s="100"/>
      <c r="E48" s="94"/>
      <c r="F48" s="94"/>
      <c r="G48" s="98" t="str">
        <f>+Aktivet!G50</f>
        <v>MOISI LAZAJ</v>
      </c>
      <c r="H48" s="95"/>
      <c r="K48" s="198">
        <f>+G46-Aktivet!G47</f>
        <v>0</v>
      </c>
    </row>
    <row r="49" spans="2:8" s="79" customFormat="1" ht="15.75" customHeight="1">
      <c r="B49" s="93"/>
      <c r="C49" s="93"/>
      <c r="D49" s="100"/>
      <c r="E49" s="94"/>
      <c r="F49" s="94"/>
      <c r="G49" s="95"/>
      <c r="H49" s="95"/>
    </row>
    <row r="50" spans="2:8" s="79" customFormat="1" ht="15.75" customHeight="1">
      <c r="B50" s="93"/>
      <c r="C50" s="93"/>
      <c r="D50" s="100"/>
      <c r="E50" s="94"/>
      <c r="F50" s="94"/>
      <c r="G50" s="95"/>
      <c r="H50" s="95"/>
    </row>
    <row r="51" spans="2:8" s="79" customFormat="1" ht="15.75" customHeight="1">
      <c r="B51" s="93"/>
      <c r="C51" s="93"/>
      <c r="D51" s="100"/>
      <c r="E51" s="94"/>
      <c r="F51" s="94"/>
      <c r="G51" s="95"/>
      <c r="H51" s="95"/>
    </row>
    <row r="52" spans="2:8" s="79" customFormat="1" ht="15.75" customHeight="1">
      <c r="B52" s="93"/>
      <c r="C52" s="93"/>
      <c r="D52" s="100"/>
      <c r="E52" s="94"/>
      <c r="F52" s="94"/>
      <c r="G52" s="95"/>
      <c r="H52" s="95"/>
    </row>
    <row r="53" spans="2:8" s="79" customFormat="1" ht="15.75" customHeight="1">
      <c r="B53" s="93"/>
      <c r="C53" s="93"/>
      <c r="D53" s="100"/>
      <c r="E53" s="94"/>
      <c r="F53" s="94"/>
      <c r="G53" s="95"/>
      <c r="H53" s="95"/>
    </row>
    <row r="54" spans="2:8" s="79" customFormat="1" ht="15.75" customHeight="1">
      <c r="B54" s="93"/>
      <c r="C54" s="93"/>
      <c r="D54" s="100"/>
      <c r="E54" s="94"/>
      <c r="F54" s="94"/>
      <c r="G54" s="95"/>
      <c r="H54" s="95"/>
    </row>
    <row r="55" spans="2:8" s="79" customFormat="1" ht="15.75" customHeight="1">
      <c r="B55" s="93"/>
      <c r="C55" s="93"/>
      <c r="D55" s="100"/>
      <c r="E55" s="94"/>
      <c r="F55" s="94"/>
      <c r="G55" s="95"/>
      <c r="H55" s="95"/>
    </row>
    <row r="56" spans="2:8" s="79" customFormat="1" ht="15.75" customHeight="1">
      <c r="B56" s="93"/>
      <c r="C56" s="93"/>
      <c r="D56" s="93"/>
      <c r="E56" s="93"/>
      <c r="F56" s="94"/>
      <c r="G56" s="95"/>
      <c r="H56" s="95"/>
    </row>
    <row r="57" spans="2:8" ht="12.75">
      <c r="B57" s="101"/>
      <c r="C57" s="101"/>
      <c r="D57" s="102"/>
      <c r="E57" s="103"/>
      <c r="F57" s="103"/>
      <c r="G57" s="104"/>
      <c r="H57" s="104"/>
    </row>
  </sheetData>
  <sheetProtection/>
  <mergeCells count="9">
    <mergeCell ref="B4:H4"/>
    <mergeCell ref="C34:E34"/>
    <mergeCell ref="C8:E8"/>
    <mergeCell ref="F6:F7"/>
    <mergeCell ref="C35:E35"/>
    <mergeCell ref="C46:E46"/>
    <mergeCell ref="B6:B7"/>
    <mergeCell ref="C6:E7"/>
    <mergeCell ref="C27:E27"/>
  </mergeCells>
  <printOptions horizontalCentered="1" verticalCentered="1"/>
  <pageMargins left="0" right="0" top="0" bottom="0" header="0.511811023622047" footer="0.511811023622047"/>
  <pageSetup horizontalDpi="300" verticalDpi="3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PageLayoutView="0" workbookViewId="0" topLeftCell="A1">
      <selection activeCell="B2" sqref="B2:H50"/>
    </sheetView>
  </sheetViews>
  <sheetFormatPr defaultColWidth="9.140625" defaultRowHeight="12.75"/>
  <cols>
    <col min="1" max="1" width="13.28125" style="46" customWidth="1"/>
    <col min="2" max="2" width="3.7109375" style="69" customWidth="1"/>
    <col min="3" max="3" width="5.28125" style="69" customWidth="1"/>
    <col min="4" max="4" width="2.7109375" style="69" customWidth="1"/>
    <col min="5" max="5" width="51.7109375" style="46" customWidth="1"/>
    <col min="6" max="6" width="10.00390625" style="46" customWidth="1"/>
    <col min="7" max="7" width="14.8515625" style="70" customWidth="1"/>
    <col min="8" max="8" width="14.00390625" style="70" customWidth="1"/>
    <col min="9" max="9" width="1.421875" style="46" customWidth="1"/>
    <col min="10" max="10" width="9.140625" style="46" customWidth="1"/>
    <col min="11" max="11" width="18.00390625" style="108" customWidth="1"/>
    <col min="12" max="12" width="13.57421875" style="46" customWidth="1"/>
    <col min="13" max="16384" width="9.140625" style="46" customWidth="1"/>
  </cols>
  <sheetData>
    <row r="2" spans="2:11" s="68" customFormat="1" ht="18">
      <c r="B2" s="63" t="str">
        <f>+Aktivet!B2</f>
        <v>Shoqeria  "Lazaj 2002 "  SHPK.</v>
      </c>
      <c r="C2" s="63"/>
      <c r="D2" s="64"/>
      <c r="E2" s="65"/>
      <c r="F2" s="65"/>
      <c r="G2" s="66"/>
      <c r="H2" s="67" t="s">
        <v>212</v>
      </c>
      <c r="I2" s="66"/>
      <c r="J2" s="66"/>
      <c r="K2" s="106"/>
    </row>
    <row r="3" spans="2:11" s="68" customFormat="1" ht="7.5" customHeight="1">
      <c r="B3" s="63"/>
      <c r="C3" s="63"/>
      <c r="D3" s="64"/>
      <c r="E3" s="65"/>
      <c r="F3" s="65"/>
      <c r="G3" s="67"/>
      <c r="H3" s="105"/>
      <c r="I3" s="66"/>
      <c r="J3" s="66"/>
      <c r="K3" s="106"/>
    </row>
    <row r="4" spans="2:11" s="68" customFormat="1" ht="29.25" customHeight="1">
      <c r="B4" s="392" t="s">
        <v>513</v>
      </c>
      <c r="C4" s="392"/>
      <c r="D4" s="392"/>
      <c r="E4" s="392"/>
      <c r="F4" s="392"/>
      <c r="G4" s="392"/>
      <c r="H4" s="392"/>
      <c r="I4" s="66"/>
      <c r="J4" s="66"/>
      <c r="K4" s="106"/>
    </row>
    <row r="5" spans="2:11" s="68" customFormat="1" ht="18.75" customHeight="1">
      <c r="B5" s="412" t="s">
        <v>119</v>
      </c>
      <c r="C5" s="412"/>
      <c r="D5" s="412"/>
      <c r="E5" s="412"/>
      <c r="F5" s="412"/>
      <c r="G5" s="412"/>
      <c r="H5" s="412"/>
      <c r="I5" s="107"/>
      <c r="J5" s="107"/>
      <c r="K5" s="106"/>
    </row>
    <row r="6" ht="7.5" customHeight="1"/>
    <row r="7" spans="2:11" s="68" customFormat="1" ht="15.75" customHeight="1">
      <c r="B7" s="402" t="s">
        <v>2</v>
      </c>
      <c r="C7" s="396" t="s">
        <v>120</v>
      </c>
      <c r="D7" s="397"/>
      <c r="E7" s="398"/>
      <c r="F7" s="217"/>
      <c r="G7" s="109" t="s">
        <v>121</v>
      </c>
      <c r="H7" s="109" t="s">
        <v>121</v>
      </c>
      <c r="I7" s="79"/>
      <c r="J7" s="79"/>
      <c r="K7" s="106"/>
    </row>
    <row r="8" spans="2:11" s="68" customFormat="1" ht="15.75" customHeight="1">
      <c r="B8" s="403"/>
      <c r="C8" s="399"/>
      <c r="D8" s="400"/>
      <c r="E8" s="401"/>
      <c r="F8" s="218" t="s">
        <v>275</v>
      </c>
      <c r="G8" s="110" t="s">
        <v>122</v>
      </c>
      <c r="H8" s="111" t="s">
        <v>246</v>
      </c>
      <c r="I8" s="79"/>
      <c r="J8" s="79"/>
      <c r="K8" s="106" t="s">
        <v>79</v>
      </c>
    </row>
    <row r="9" spans="2:11" s="68" customFormat="1" ht="21.75" customHeight="1">
      <c r="B9" s="112">
        <v>1</v>
      </c>
      <c r="C9" s="410" t="s">
        <v>296</v>
      </c>
      <c r="D9" s="411"/>
      <c r="E9" s="411"/>
      <c r="F9" s="208"/>
      <c r="G9" s="114"/>
      <c r="H9" s="114"/>
      <c r="K9" s="106">
        <v>701.705</v>
      </c>
    </row>
    <row r="10" spans="2:11" s="68" customFormat="1" ht="21" customHeight="1">
      <c r="B10" s="112">
        <v>2</v>
      </c>
      <c r="C10" s="404" t="s">
        <v>277</v>
      </c>
      <c r="D10" s="405"/>
      <c r="E10" s="406"/>
      <c r="F10" s="208"/>
      <c r="G10" s="114">
        <v>263940896</v>
      </c>
      <c r="H10" s="114">
        <v>158581523</v>
      </c>
      <c r="K10" s="106" t="s">
        <v>106</v>
      </c>
    </row>
    <row r="11" spans="2:11" s="68" customFormat="1" ht="21" customHeight="1">
      <c r="B11" s="71"/>
      <c r="C11" s="404" t="s">
        <v>279</v>
      </c>
      <c r="D11" s="405"/>
      <c r="E11" s="406"/>
      <c r="F11" s="221"/>
      <c r="G11" s="115">
        <v>67813357</v>
      </c>
      <c r="H11" s="115">
        <v>125115502</v>
      </c>
      <c r="K11" s="106"/>
    </row>
    <row r="12" spans="2:11" s="68" customFormat="1" ht="21" customHeight="1">
      <c r="B12" s="71">
        <v>3</v>
      </c>
      <c r="C12" s="1" t="s">
        <v>297</v>
      </c>
      <c r="F12" s="221"/>
      <c r="G12" s="115"/>
      <c r="H12" s="115"/>
      <c r="K12" s="106">
        <v>71</v>
      </c>
    </row>
    <row r="13" spans="2:11" s="68" customFormat="1" ht="19.5" customHeight="1">
      <c r="B13" s="71">
        <v>4</v>
      </c>
      <c r="C13" s="225" t="s">
        <v>278</v>
      </c>
      <c r="D13" s="207"/>
      <c r="E13" s="208"/>
      <c r="F13" s="221"/>
      <c r="G13" s="115"/>
      <c r="H13" s="115"/>
      <c r="K13" s="106"/>
    </row>
    <row r="14" spans="2:11" s="68" customFormat="1" ht="24.75" customHeight="1">
      <c r="B14" s="216" t="s">
        <v>3</v>
      </c>
      <c r="C14" s="211"/>
      <c r="D14" s="161" t="s">
        <v>271</v>
      </c>
      <c r="E14" s="212"/>
      <c r="F14" s="222"/>
      <c r="G14" s="210">
        <f>+SUM(G9:G13)</f>
        <v>331754253</v>
      </c>
      <c r="H14" s="210">
        <f>+SUM(H9:H13)</f>
        <v>283697025</v>
      </c>
      <c r="K14" s="106"/>
    </row>
    <row r="15" spans="2:11" s="232" customFormat="1" ht="24.75" customHeight="1">
      <c r="B15" s="226"/>
      <c r="C15" s="227" t="s">
        <v>523</v>
      </c>
      <c r="D15" s="228"/>
      <c r="E15" s="229"/>
      <c r="F15" s="230"/>
      <c r="G15" s="231">
        <v>142385196</v>
      </c>
      <c r="H15" s="231">
        <v>80618663</v>
      </c>
      <c r="K15" s="233"/>
    </row>
    <row r="16" spans="2:11" s="232" customFormat="1" ht="24.75" customHeight="1">
      <c r="B16" s="226"/>
      <c r="C16" s="227" t="s">
        <v>298</v>
      </c>
      <c r="D16" s="228"/>
      <c r="E16" s="229"/>
      <c r="F16" s="230"/>
      <c r="G16" s="231">
        <v>49270647</v>
      </c>
      <c r="H16" s="231">
        <v>67289795</v>
      </c>
      <c r="K16" s="233"/>
    </row>
    <row r="17" spans="2:11" s="68" customFormat="1" ht="24.75" customHeight="1">
      <c r="B17" s="71">
        <v>5</v>
      </c>
      <c r="C17" s="407" t="s">
        <v>107</v>
      </c>
      <c r="D17" s="405"/>
      <c r="E17" s="406"/>
      <c r="F17" s="221"/>
      <c r="G17" s="115">
        <v>11877233</v>
      </c>
      <c r="H17" s="115">
        <v>45741488</v>
      </c>
      <c r="K17" s="106" t="s">
        <v>112</v>
      </c>
    </row>
    <row r="18" spans="2:11" s="68" customFormat="1" ht="24.75" customHeight="1">
      <c r="B18" s="71">
        <v>6</v>
      </c>
      <c r="C18" s="393" t="s">
        <v>108</v>
      </c>
      <c r="D18" s="394"/>
      <c r="E18" s="395"/>
      <c r="F18" s="222"/>
      <c r="G18" s="210">
        <f>G19+G20</f>
        <v>4437500</v>
      </c>
      <c r="H18" s="210">
        <f>H19+H20</f>
        <v>4727389</v>
      </c>
      <c r="K18" s="106">
        <v>641.648</v>
      </c>
    </row>
    <row r="19" spans="2:11" s="68" customFormat="1" ht="16.5" customHeight="1">
      <c r="B19" s="71"/>
      <c r="C19" s="113"/>
      <c r="D19" s="408" t="s">
        <v>109</v>
      </c>
      <c r="E19" s="409"/>
      <c r="F19" s="223"/>
      <c r="G19" s="116">
        <v>3826701</v>
      </c>
      <c r="H19" s="116">
        <v>4081200</v>
      </c>
      <c r="I19" s="87"/>
      <c r="J19" s="87"/>
      <c r="K19" s="106">
        <v>641</v>
      </c>
    </row>
    <row r="20" spans="2:11" s="68" customFormat="1" ht="15.75" customHeight="1">
      <c r="B20" s="71"/>
      <c r="C20" s="113"/>
      <c r="D20" s="408" t="s">
        <v>110</v>
      </c>
      <c r="E20" s="409"/>
      <c r="F20" s="223"/>
      <c r="G20" s="116">
        <v>610799</v>
      </c>
      <c r="H20" s="116">
        <v>646189</v>
      </c>
      <c r="I20" s="87"/>
      <c r="J20" s="87"/>
      <c r="K20" s="106">
        <v>644</v>
      </c>
    </row>
    <row r="21" spans="2:11" s="68" customFormat="1" ht="21.75" customHeight="1">
      <c r="B21" s="112">
        <v>7</v>
      </c>
      <c r="C21" s="407" t="s">
        <v>111</v>
      </c>
      <c r="D21" s="405"/>
      <c r="E21" s="406"/>
      <c r="F21" s="208"/>
      <c r="G21" s="114">
        <v>326000</v>
      </c>
      <c r="H21" s="114"/>
      <c r="K21" s="106" t="s">
        <v>113</v>
      </c>
    </row>
    <row r="22" spans="2:11" s="68" customFormat="1" ht="21.75" customHeight="1">
      <c r="B22" s="112">
        <v>8</v>
      </c>
      <c r="C22" s="227" t="s">
        <v>280</v>
      </c>
      <c r="D22" s="207"/>
      <c r="E22" s="208"/>
      <c r="F22" s="208"/>
      <c r="G22" s="114">
        <f>10000+42000+940962+157710+925539+99537</f>
        <v>2175748</v>
      </c>
      <c r="H22" s="114">
        <v>3112095</v>
      </c>
      <c r="K22" s="106"/>
    </row>
    <row r="23" spans="2:11" s="68" customFormat="1" ht="21.75" customHeight="1">
      <c r="B23" s="112"/>
      <c r="C23" s="227" t="s">
        <v>299</v>
      </c>
      <c r="D23" s="207"/>
      <c r="E23" s="208"/>
      <c r="F23" s="208"/>
      <c r="G23" s="114"/>
      <c r="H23" s="114"/>
      <c r="K23" s="106"/>
    </row>
    <row r="24" spans="2:11" s="68" customFormat="1" ht="21.75" customHeight="1">
      <c r="B24" s="112"/>
      <c r="C24" s="227" t="s">
        <v>301</v>
      </c>
      <c r="D24" s="207"/>
      <c r="E24" s="208"/>
      <c r="F24" s="208"/>
      <c r="G24" s="114">
        <v>15124444</v>
      </c>
      <c r="H24" s="114">
        <v>6985163</v>
      </c>
      <c r="K24" s="106"/>
    </row>
    <row r="25" spans="2:11" s="68" customFormat="1" ht="21.75" customHeight="1">
      <c r="B25" s="112"/>
      <c r="C25" s="227" t="s">
        <v>300</v>
      </c>
      <c r="D25" s="207"/>
      <c r="E25" s="208"/>
      <c r="F25" s="208"/>
      <c r="G25" s="114"/>
      <c r="H25" s="114"/>
      <c r="K25" s="106"/>
    </row>
    <row r="26" spans="2:12" s="166" customFormat="1" ht="39.75" customHeight="1">
      <c r="B26" s="215" t="s">
        <v>4</v>
      </c>
      <c r="C26" s="381" t="s">
        <v>272</v>
      </c>
      <c r="D26" s="382"/>
      <c r="E26" s="383"/>
      <c r="F26" s="220"/>
      <c r="G26" s="171">
        <f>+SUM(G21:G25,G18,G15:G17)</f>
        <v>225596768</v>
      </c>
      <c r="H26" s="171">
        <f>+SUM(H21:H25,H18,H15:H17)</f>
        <v>208474593</v>
      </c>
      <c r="K26" s="172"/>
      <c r="L26" s="197">
        <f>+G26-Aktivet!K25</f>
        <v>225596768</v>
      </c>
    </row>
    <row r="27" spans="2:11" s="166" customFormat="1" ht="39.75" customHeight="1">
      <c r="B27" s="168" t="s">
        <v>37</v>
      </c>
      <c r="C27" s="393" t="s">
        <v>273</v>
      </c>
      <c r="D27" s="394"/>
      <c r="E27" s="395"/>
      <c r="F27" s="212"/>
      <c r="G27" s="171">
        <f>G14-G26</f>
        <v>106157485</v>
      </c>
      <c r="H27" s="171">
        <f>H14-H26</f>
        <v>75222432</v>
      </c>
      <c r="K27" s="172"/>
    </row>
    <row r="28" spans="2:11" s="68" customFormat="1" ht="24.75" customHeight="1">
      <c r="B28" s="112">
        <v>11</v>
      </c>
      <c r="C28" s="407" t="s">
        <v>53</v>
      </c>
      <c r="D28" s="405"/>
      <c r="E28" s="406"/>
      <c r="F28" s="208"/>
      <c r="G28" s="114"/>
      <c r="H28" s="114"/>
      <c r="K28" s="106">
        <v>761.661</v>
      </c>
    </row>
    <row r="29" spans="2:11" s="68" customFormat="1" ht="24.75" customHeight="1">
      <c r="B29" s="112">
        <v>12</v>
      </c>
      <c r="C29" s="407" t="s">
        <v>114</v>
      </c>
      <c r="D29" s="405"/>
      <c r="E29" s="406"/>
      <c r="F29" s="208"/>
      <c r="G29" s="114"/>
      <c r="H29" s="114"/>
      <c r="K29" s="106">
        <v>762.662</v>
      </c>
    </row>
    <row r="30" spans="2:11" s="68" customFormat="1" ht="24.75" customHeight="1">
      <c r="B30" s="112">
        <v>13</v>
      </c>
      <c r="C30" s="407" t="s">
        <v>54</v>
      </c>
      <c r="D30" s="405"/>
      <c r="E30" s="406"/>
      <c r="F30" s="208"/>
      <c r="G30" s="114">
        <f>G31+G32+G33+G34</f>
        <v>232931</v>
      </c>
      <c r="H30" s="114">
        <v>969449</v>
      </c>
      <c r="K30" s="106"/>
    </row>
    <row r="31" spans="2:11" s="68" customFormat="1" ht="24.75" customHeight="1">
      <c r="B31" s="112">
        <v>14</v>
      </c>
      <c r="C31" s="117">
        <v>121</v>
      </c>
      <c r="D31" s="408" t="s">
        <v>55</v>
      </c>
      <c r="E31" s="409"/>
      <c r="F31" s="219"/>
      <c r="G31" s="118"/>
      <c r="H31" s="118"/>
      <c r="I31" s="87"/>
      <c r="J31" s="87"/>
      <c r="K31" s="106" t="s">
        <v>115</v>
      </c>
    </row>
    <row r="32" spans="2:11" s="68" customFormat="1" ht="24.75" customHeight="1">
      <c r="B32" s="112">
        <v>15</v>
      </c>
      <c r="C32" s="113">
        <v>122</v>
      </c>
      <c r="D32" s="408" t="s">
        <v>302</v>
      </c>
      <c r="E32" s="409"/>
      <c r="F32" s="219"/>
      <c r="G32" s="118">
        <v>232931</v>
      </c>
      <c r="H32" s="118">
        <v>969449</v>
      </c>
      <c r="I32" s="87"/>
      <c r="J32" s="87"/>
      <c r="K32" s="106">
        <v>767.667</v>
      </c>
    </row>
    <row r="33" spans="2:11" s="68" customFormat="1" ht="24.75" customHeight="1">
      <c r="B33" s="112">
        <v>16</v>
      </c>
      <c r="C33" s="113">
        <v>123</v>
      </c>
      <c r="D33" s="408" t="s">
        <v>56</v>
      </c>
      <c r="E33" s="409"/>
      <c r="F33" s="219"/>
      <c r="G33" s="118">
        <v>0</v>
      </c>
      <c r="H33" s="118"/>
      <c r="I33" s="87"/>
      <c r="J33" s="87"/>
      <c r="K33" s="106">
        <v>769.669</v>
      </c>
    </row>
    <row r="34" spans="2:12" s="68" customFormat="1" ht="24.75" customHeight="1">
      <c r="B34" s="112">
        <v>17</v>
      </c>
      <c r="C34" s="113">
        <v>124</v>
      </c>
      <c r="D34" s="408" t="s">
        <v>57</v>
      </c>
      <c r="E34" s="409"/>
      <c r="F34" s="219"/>
      <c r="G34" s="118"/>
      <c r="H34" s="118"/>
      <c r="I34" s="87"/>
      <c r="J34" s="87"/>
      <c r="K34" s="106">
        <v>768.668</v>
      </c>
      <c r="L34" s="119" t="s">
        <v>179</v>
      </c>
    </row>
    <row r="35" spans="2:11" s="166" customFormat="1" ht="39.75" customHeight="1">
      <c r="B35" s="168" t="s">
        <v>274</v>
      </c>
      <c r="C35" s="393" t="s">
        <v>58</v>
      </c>
      <c r="D35" s="394"/>
      <c r="E35" s="395"/>
      <c r="F35" s="212"/>
      <c r="G35" s="171">
        <f>SUM(G28:G30)</f>
        <v>232931</v>
      </c>
      <c r="H35" s="171">
        <f>H28+H29+H30</f>
        <v>969449</v>
      </c>
      <c r="K35" s="172"/>
    </row>
    <row r="36" spans="2:18" s="166" customFormat="1" ht="39.75" customHeight="1">
      <c r="B36" s="168">
        <v>14</v>
      </c>
      <c r="C36" s="393" t="s">
        <v>117</v>
      </c>
      <c r="D36" s="394"/>
      <c r="E36" s="395"/>
      <c r="F36" s="212"/>
      <c r="G36" s="171">
        <f>G27-G35</f>
        <v>105924554</v>
      </c>
      <c r="H36" s="171">
        <f>H27-H35</f>
        <v>74252983</v>
      </c>
      <c r="K36" s="172"/>
      <c r="R36" s="166">
        <f>+G36/G14</f>
        <v>0.319286197666319</v>
      </c>
    </row>
    <row r="37" spans="2:11" s="68" customFormat="1" ht="24.75" customHeight="1">
      <c r="B37" s="112">
        <v>15</v>
      </c>
      <c r="C37" s="407" t="s">
        <v>59</v>
      </c>
      <c r="D37" s="405"/>
      <c r="E37" s="406"/>
      <c r="F37" s="208"/>
      <c r="G37" s="114">
        <f>+G36*0.1</f>
        <v>10592455.4</v>
      </c>
      <c r="H37" s="114">
        <f>+(H36+H25)*10%</f>
        <v>7425298.300000001</v>
      </c>
      <c r="K37" s="106">
        <v>69</v>
      </c>
    </row>
    <row r="38" spans="2:11" s="166" customFormat="1" ht="39.75" customHeight="1">
      <c r="B38" s="168">
        <v>16</v>
      </c>
      <c r="C38" s="393" t="s">
        <v>118</v>
      </c>
      <c r="D38" s="394"/>
      <c r="E38" s="395"/>
      <c r="F38" s="212"/>
      <c r="G38" s="171">
        <f>G36-G37</f>
        <v>95332098.6</v>
      </c>
      <c r="H38" s="171">
        <f>H36-H37</f>
        <v>66827684.7</v>
      </c>
      <c r="K38" s="172"/>
    </row>
    <row r="39" spans="2:11" s="68" customFormat="1" ht="24.75" customHeight="1">
      <c r="B39" s="112">
        <v>17</v>
      </c>
      <c r="C39" s="407" t="s">
        <v>116</v>
      </c>
      <c r="D39" s="405"/>
      <c r="E39" s="406"/>
      <c r="F39" s="208"/>
      <c r="G39" s="114"/>
      <c r="H39" s="114"/>
      <c r="K39" s="106"/>
    </row>
    <row r="40" spans="2:11" s="68" customFormat="1" ht="15.75" customHeight="1">
      <c r="B40" s="120"/>
      <c r="C40" s="120"/>
      <c r="D40" s="120"/>
      <c r="E40" s="239" t="s">
        <v>473</v>
      </c>
      <c r="F40" s="121"/>
      <c r="G40" s="122"/>
      <c r="H40" s="122"/>
      <c r="K40" s="158"/>
    </row>
    <row r="41" spans="2:11" s="68" customFormat="1" ht="15.75" customHeight="1">
      <c r="B41" s="120"/>
      <c r="C41" s="120"/>
      <c r="D41" s="120"/>
      <c r="E41" s="121"/>
      <c r="F41" s="121"/>
      <c r="G41" s="122">
        <f>'Centro 08'!M8</f>
        <v>0</v>
      </c>
      <c r="H41" s="122"/>
      <c r="K41" s="158"/>
    </row>
    <row r="42" spans="2:11" s="68" customFormat="1" ht="15.75" customHeight="1">
      <c r="B42" s="120"/>
      <c r="C42" s="120"/>
      <c r="D42" s="120"/>
      <c r="E42" s="121"/>
      <c r="F42" s="121"/>
      <c r="G42" s="122"/>
      <c r="H42" s="122"/>
      <c r="K42" s="106"/>
    </row>
    <row r="43" spans="2:11" s="68" customFormat="1" ht="15.75" customHeight="1">
      <c r="B43" s="120"/>
      <c r="E43" s="121" t="s">
        <v>117</v>
      </c>
      <c r="F43" s="121"/>
      <c r="G43" s="122">
        <f>G36</f>
        <v>105924554</v>
      </c>
      <c r="H43" s="121"/>
      <c r="K43" s="106">
        <v>10549215</v>
      </c>
    </row>
    <row r="44" spans="2:11" s="68" customFormat="1" ht="15.75" customHeight="1">
      <c r="B44" s="120"/>
      <c r="C44" s="120"/>
      <c r="E44" s="123" t="s">
        <v>180</v>
      </c>
      <c r="F44" s="123"/>
      <c r="G44" s="122">
        <f>+G25</f>
        <v>0</v>
      </c>
      <c r="H44" s="122"/>
      <c r="K44" s="106"/>
    </row>
    <row r="45" spans="2:12" s="68" customFormat="1" ht="15.75" customHeight="1">
      <c r="B45" s="120"/>
      <c r="C45" s="120"/>
      <c r="D45" s="120"/>
      <c r="E45" s="121" t="s">
        <v>181</v>
      </c>
      <c r="F45" s="121"/>
      <c r="G45" s="122">
        <f>G43+G44</f>
        <v>105924554</v>
      </c>
      <c r="H45" s="122"/>
      <c r="K45" s="106"/>
      <c r="L45" s="199">
        <f>+G37-200000</f>
        <v>10392455.4</v>
      </c>
    </row>
    <row r="46" spans="2:11" s="68" customFormat="1" ht="15.75" customHeight="1">
      <c r="B46" s="120"/>
      <c r="C46" s="120"/>
      <c r="D46" s="120"/>
      <c r="E46" s="121" t="s">
        <v>182</v>
      </c>
      <c r="F46" s="121"/>
      <c r="G46" s="122">
        <f>G45*10%</f>
        <v>10592455.4</v>
      </c>
      <c r="H46" s="122"/>
      <c r="K46" s="106"/>
    </row>
    <row r="47" spans="2:11" s="68" customFormat="1" ht="15.75" customHeight="1">
      <c r="B47" s="120"/>
      <c r="C47" s="120"/>
      <c r="D47" s="120"/>
      <c r="E47" s="121" t="s">
        <v>118</v>
      </c>
      <c r="F47" s="121"/>
      <c r="G47" s="122">
        <f>G43-G46</f>
        <v>95332098.6</v>
      </c>
      <c r="H47" s="122"/>
      <c r="K47" s="106"/>
    </row>
    <row r="48" spans="2:11" s="68" customFormat="1" ht="15.75" customHeight="1">
      <c r="B48" s="120"/>
      <c r="C48" s="120"/>
      <c r="D48" s="120"/>
      <c r="E48" s="121"/>
      <c r="F48" s="121"/>
      <c r="G48" s="122"/>
      <c r="H48" s="122"/>
      <c r="K48" s="106"/>
    </row>
    <row r="49" spans="2:11" s="68" customFormat="1" ht="15.75" customHeight="1">
      <c r="B49" s="120"/>
      <c r="C49" s="120"/>
      <c r="D49" s="120"/>
      <c r="E49" s="120"/>
      <c r="F49" s="120"/>
      <c r="G49" s="95" t="s">
        <v>263</v>
      </c>
      <c r="H49" s="122"/>
      <c r="K49" s="106"/>
    </row>
    <row r="50" spans="2:8" ht="12.75">
      <c r="B50" s="124"/>
      <c r="C50" s="124"/>
      <c r="D50" s="124"/>
      <c r="E50" s="44"/>
      <c r="F50" s="44"/>
      <c r="G50" s="234" t="str">
        <f>+Aktivet!G50</f>
        <v>MOISI LAZAJ</v>
      </c>
      <c r="H50" s="125"/>
    </row>
  </sheetData>
  <sheetProtection/>
  <mergeCells count="26">
    <mergeCell ref="C9:E9"/>
    <mergeCell ref="B5:H5"/>
    <mergeCell ref="D34:E34"/>
    <mergeCell ref="C36:E36"/>
    <mergeCell ref="C37:E37"/>
    <mergeCell ref="C30:E30"/>
    <mergeCell ref="D31:E31"/>
    <mergeCell ref="D32:E32"/>
    <mergeCell ref="D33:E33"/>
    <mergeCell ref="C28:E28"/>
    <mergeCell ref="C39:E39"/>
    <mergeCell ref="C38:E38"/>
    <mergeCell ref="C18:E18"/>
    <mergeCell ref="D19:E19"/>
    <mergeCell ref="D20:E20"/>
    <mergeCell ref="C21:E21"/>
    <mergeCell ref="B4:H4"/>
    <mergeCell ref="C35:E35"/>
    <mergeCell ref="C7:E8"/>
    <mergeCell ref="B7:B8"/>
    <mergeCell ref="C26:E26"/>
    <mergeCell ref="C27:E27"/>
    <mergeCell ref="C10:E10"/>
    <mergeCell ref="C11:E11"/>
    <mergeCell ref="C17:E17"/>
    <mergeCell ref="C29:E29"/>
  </mergeCells>
  <printOptions horizontalCentered="1" verticalCentered="1"/>
  <pageMargins left="0" right="0" top="0" bottom="0" header="0.511811023622047" footer="0.511811023622047"/>
  <pageSetup fitToHeight="1" fitToWidth="1" horizontalDpi="300" verticalDpi="3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:J24"/>
    </sheetView>
  </sheetViews>
  <sheetFormatPr defaultColWidth="9.140625" defaultRowHeight="12.75"/>
  <cols>
    <col min="1" max="1" width="34.8515625" style="0" customWidth="1"/>
    <col min="2" max="2" width="13.28125" style="0" customWidth="1"/>
    <col min="3" max="3" width="8.8515625" style="0" customWidth="1"/>
    <col min="4" max="4" width="4.28125" style="0" customWidth="1"/>
    <col min="5" max="5" width="11.7109375" style="0" customWidth="1"/>
    <col min="6" max="6" width="10.140625" style="0" customWidth="1"/>
    <col min="7" max="7" width="13.140625" style="0" customWidth="1"/>
    <col min="8" max="8" width="13.28125" style="0" customWidth="1"/>
    <col min="9" max="9" width="4.8515625" style="0" customWidth="1"/>
    <col min="10" max="10" width="17.57421875" style="0" customWidth="1"/>
  </cols>
  <sheetData>
    <row r="1" spans="1:10" ht="12.75">
      <c r="A1" s="174" t="str">
        <f>+Aktivet!B2</f>
        <v>Shoqeria  "Lazaj 2002 "  SHPK.</v>
      </c>
      <c r="B1" s="175"/>
      <c r="C1" s="175"/>
      <c r="D1" s="176"/>
      <c r="E1" s="176"/>
      <c r="F1" s="175"/>
      <c r="G1" s="175"/>
      <c r="H1" s="175"/>
      <c r="I1" s="175"/>
      <c r="J1" s="175"/>
    </row>
    <row r="3" spans="1:10" ht="12.75">
      <c r="A3" s="175"/>
      <c r="B3" s="175" t="s">
        <v>247</v>
      </c>
      <c r="C3" s="175"/>
      <c r="D3" s="175"/>
      <c r="E3" s="175"/>
      <c r="F3" s="175"/>
      <c r="G3" s="175"/>
      <c r="H3" s="175"/>
      <c r="I3" s="175"/>
      <c r="J3" s="175"/>
    </row>
    <row r="4" spans="1:10" ht="12.75">
      <c r="A4" s="175"/>
      <c r="B4" s="270" t="s">
        <v>514</v>
      </c>
      <c r="C4" s="175"/>
      <c r="D4" s="175"/>
      <c r="E4" s="175"/>
      <c r="F4" s="175"/>
      <c r="G4" s="175"/>
      <c r="H4" s="175"/>
      <c r="I4" s="175"/>
      <c r="J4" s="175"/>
    </row>
    <row r="5" spans="1:10" ht="13.5" thickBot="1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3.5" thickTop="1">
      <c r="A6" s="177"/>
      <c r="B6" s="178" t="s">
        <v>248</v>
      </c>
      <c r="C6" s="179"/>
      <c r="D6" s="179"/>
      <c r="E6" s="179"/>
      <c r="F6" s="179"/>
      <c r="G6" s="179"/>
      <c r="H6" s="179"/>
      <c r="I6" s="179"/>
      <c r="J6" s="180"/>
    </row>
    <row r="7" spans="1:10" ht="89.25">
      <c r="A7" s="181"/>
      <c r="B7" s="182" t="s">
        <v>286</v>
      </c>
      <c r="C7" s="182" t="s">
        <v>249</v>
      </c>
      <c r="D7" s="182" t="s">
        <v>250</v>
      </c>
      <c r="E7" s="182" t="s">
        <v>251</v>
      </c>
      <c r="F7" s="268"/>
      <c r="G7" s="182" t="s">
        <v>252</v>
      </c>
      <c r="H7" s="182" t="s">
        <v>264</v>
      </c>
      <c r="I7" s="182"/>
      <c r="J7" s="183" t="s">
        <v>253</v>
      </c>
    </row>
    <row r="8" spans="1:10" ht="12.75">
      <c r="A8" s="184" t="s">
        <v>123</v>
      </c>
      <c r="B8" s="185">
        <f>+Pasivet!H38</f>
        <v>192224000</v>
      </c>
      <c r="C8" s="185">
        <v>0</v>
      </c>
      <c r="D8" s="185">
        <v>0</v>
      </c>
      <c r="E8" s="185">
        <f>+Pasivet!H42</f>
        <v>1634240</v>
      </c>
      <c r="F8" s="185">
        <v>0</v>
      </c>
      <c r="G8" s="185">
        <f>+Pasivet!H44</f>
        <v>41260837</v>
      </c>
      <c r="H8" s="185">
        <f>+Pasivet!H45</f>
        <v>66827685</v>
      </c>
      <c r="I8" s="185">
        <v>0</v>
      </c>
      <c r="J8" s="186">
        <f>+B8+C8+D8+E8+F8+G8+H8+I8</f>
        <v>301946762</v>
      </c>
    </row>
    <row r="9" spans="1:10" ht="17.25" customHeight="1">
      <c r="A9" s="187" t="s">
        <v>254</v>
      </c>
      <c r="B9" s="188"/>
      <c r="C9" s="188"/>
      <c r="D9" s="188"/>
      <c r="E9" s="188"/>
      <c r="F9" s="188"/>
      <c r="G9" s="188"/>
      <c r="H9" s="188"/>
      <c r="I9" s="188"/>
      <c r="J9" s="186">
        <f aca="true" t="shared" si="0" ref="J9:J19">+B9+C9+D9+E9+F9+G9+H9+I9</f>
        <v>0</v>
      </c>
    </row>
    <row r="10" spans="1:10" ht="12.75">
      <c r="A10" s="189" t="s">
        <v>61</v>
      </c>
      <c r="B10" s="190"/>
      <c r="C10" s="190"/>
      <c r="D10" s="190"/>
      <c r="E10" s="190"/>
      <c r="F10" s="190"/>
      <c r="G10" s="190"/>
      <c r="H10" s="190"/>
      <c r="I10" s="190"/>
      <c r="J10" s="186">
        <f t="shared" si="0"/>
        <v>0</v>
      </c>
    </row>
    <row r="11" spans="1:10" ht="12.75">
      <c r="A11" s="187"/>
      <c r="B11" s="188"/>
      <c r="C11" s="188"/>
      <c r="D11" s="188"/>
      <c r="E11" s="188"/>
      <c r="F11" s="188"/>
      <c r="G11" s="188"/>
      <c r="H11" s="188"/>
      <c r="I11" s="188"/>
      <c r="J11" s="186">
        <f t="shared" si="0"/>
        <v>0</v>
      </c>
    </row>
    <row r="12" spans="1:10" ht="12.75">
      <c r="A12" s="3" t="s">
        <v>287</v>
      </c>
      <c r="B12" s="190"/>
      <c r="C12" s="190"/>
      <c r="D12" s="190"/>
      <c r="E12" s="190"/>
      <c r="F12" s="190"/>
      <c r="G12" s="190"/>
      <c r="H12" s="190"/>
      <c r="I12" s="190"/>
      <c r="J12" s="186">
        <f t="shared" si="0"/>
        <v>0</v>
      </c>
    </row>
    <row r="13" spans="1:10" ht="12.75">
      <c r="A13" s="189" t="s">
        <v>256</v>
      </c>
      <c r="B13" s="190"/>
      <c r="C13" s="190"/>
      <c r="D13" s="190"/>
      <c r="E13" s="190"/>
      <c r="F13" s="190"/>
      <c r="G13" s="190"/>
      <c r="H13" s="190"/>
      <c r="I13" s="190"/>
      <c r="J13" s="186">
        <f t="shared" si="0"/>
        <v>0</v>
      </c>
    </row>
    <row r="14" spans="1:10" ht="29.25" customHeight="1">
      <c r="A14" s="191" t="s">
        <v>257</v>
      </c>
      <c r="B14" s="188"/>
      <c r="C14" s="188"/>
      <c r="D14" s="188"/>
      <c r="E14" s="188">
        <v>3341384</v>
      </c>
      <c r="F14" s="188"/>
      <c r="G14" s="188"/>
      <c r="H14" s="188">
        <v>-3341384</v>
      </c>
      <c r="I14" s="188"/>
      <c r="J14" s="186">
        <f t="shared" si="0"/>
        <v>0</v>
      </c>
    </row>
    <row r="15" spans="1:10" ht="27.75" customHeight="1">
      <c r="A15" s="187" t="s">
        <v>314</v>
      </c>
      <c r="B15" s="190"/>
      <c r="C15" s="190"/>
      <c r="D15" s="190"/>
      <c r="E15" s="190"/>
      <c r="F15" s="190"/>
      <c r="G15" s="190">
        <v>63486301</v>
      </c>
      <c r="H15" s="190">
        <v>-63486301</v>
      </c>
      <c r="I15" s="190"/>
      <c r="J15" s="186">
        <f t="shared" si="0"/>
        <v>0</v>
      </c>
    </row>
    <row r="16" spans="1:10" ht="12.75">
      <c r="A16" s="189" t="s">
        <v>258</v>
      </c>
      <c r="B16" s="190"/>
      <c r="C16" s="190"/>
      <c r="D16" s="190"/>
      <c r="E16" s="188"/>
      <c r="F16" s="190"/>
      <c r="G16" s="190"/>
      <c r="H16" s="190"/>
      <c r="I16" s="190"/>
      <c r="J16" s="186">
        <f t="shared" si="0"/>
        <v>0</v>
      </c>
    </row>
    <row r="17" spans="1:10" ht="12.75">
      <c r="A17" s="189" t="s">
        <v>259</v>
      </c>
      <c r="B17" s="190"/>
      <c r="C17" s="190"/>
      <c r="D17" s="190"/>
      <c r="E17" s="190"/>
      <c r="F17" s="190"/>
      <c r="G17" s="190"/>
      <c r="H17" s="190"/>
      <c r="I17" s="190"/>
      <c r="J17" s="186">
        <f t="shared" si="0"/>
        <v>0</v>
      </c>
    </row>
    <row r="18" spans="1:10" ht="15.75" customHeight="1">
      <c r="A18" s="187" t="s">
        <v>260</v>
      </c>
      <c r="B18" s="188"/>
      <c r="C18" s="188"/>
      <c r="D18" s="188"/>
      <c r="E18" s="188"/>
      <c r="F18" s="188"/>
      <c r="G18" s="188"/>
      <c r="H18" s="188"/>
      <c r="I18" s="188"/>
      <c r="J18" s="186">
        <f t="shared" si="0"/>
        <v>0</v>
      </c>
    </row>
    <row r="19" spans="1:10" ht="15.75" customHeight="1">
      <c r="A19" s="189" t="s">
        <v>255</v>
      </c>
      <c r="B19" s="188"/>
      <c r="C19" s="188"/>
      <c r="D19" s="188"/>
      <c r="E19" s="188"/>
      <c r="F19" s="188"/>
      <c r="G19" s="188"/>
      <c r="H19" s="188">
        <f>+Rezultati!G38</f>
        <v>95332098.6</v>
      </c>
      <c r="I19" s="188"/>
      <c r="J19" s="186">
        <f t="shared" si="0"/>
        <v>95332098.6</v>
      </c>
    </row>
    <row r="20" spans="1:10" ht="24.75" customHeight="1" thickBot="1">
      <c r="A20" s="192" t="s">
        <v>265</v>
      </c>
      <c r="B20" s="193">
        <f>SUM(B8:B19)</f>
        <v>192224000</v>
      </c>
      <c r="C20" s="193">
        <f aca="true" t="shared" si="1" ref="C20:I20">SUM(C8:C19)</f>
        <v>0</v>
      </c>
      <c r="D20" s="193">
        <f t="shared" si="1"/>
        <v>0</v>
      </c>
      <c r="E20" s="193">
        <f t="shared" si="1"/>
        <v>4975624</v>
      </c>
      <c r="F20" s="193">
        <f t="shared" si="1"/>
        <v>0</v>
      </c>
      <c r="G20" s="193">
        <f t="shared" si="1"/>
        <v>104747138</v>
      </c>
      <c r="H20" s="193">
        <f>SUM(H8:H19)</f>
        <v>95332098.6</v>
      </c>
      <c r="I20" s="193">
        <f t="shared" si="1"/>
        <v>0</v>
      </c>
      <c r="J20" s="194">
        <f>SUM(J8:J19)</f>
        <v>397278860.6</v>
      </c>
    </row>
    <row r="21" ht="13.5" thickTop="1"/>
    <row r="23" ht="12.75">
      <c r="H23" t="s">
        <v>276</v>
      </c>
    </row>
    <row r="24" ht="12.75">
      <c r="H24" s="236" t="str">
        <f>+Aktivet!G50</f>
        <v>MOISI LAZAJ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PageLayoutView="0" workbookViewId="0" topLeftCell="A1">
      <selection activeCell="B2" sqref="B2:G43"/>
    </sheetView>
  </sheetViews>
  <sheetFormatPr defaultColWidth="9.140625" defaultRowHeight="12.75"/>
  <cols>
    <col min="1" max="1" width="13.28125" style="25" customWidth="1"/>
    <col min="2" max="3" width="3.7109375" style="61" customWidth="1"/>
    <col min="4" max="4" width="3.57421875" style="61" customWidth="1"/>
    <col min="5" max="5" width="44.421875" style="25" customWidth="1"/>
    <col min="6" max="7" width="15.421875" style="62" customWidth="1"/>
    <col min="8" max="8" width="1.421875" style="25" customWidth="1"/>
    <col min="9" max="15" width="9.140625" style="25" customWidth="1"/>
    <col min="16" max="16" width="14.421875" style="25" bestFit="1" customWidth="1"/>
    <col min="17" max="16384" width="9.140625" style="25" customWidth="1"/>
  </cols>
  <sheetData>
    <row r="2" spans="2:7" s="130" customFormat="1" ht="18">
      <c r="B2" s="63" t="str">
        <f>+Aktivet!B2</f>
        <v>Shoqeria  "Lazaj 2002 "  SHPK.</v>
      </c>
      <c r="C2" s="63"/>
      <c r="D2" s="64"/>
      <c r="E2" s="65"/>
      <c r="F2" s="66"/>
      <c r="G2" s="67" t="s">
        <v>212</v>
      </c>
    </row>
    <row r="3" spans="2:7" s="130" customFormat="1" ht="7.5" customHeight="1">
      <c r="B3" s="63"/>
      <c r="C3" s="63"/>
      <c r="D3" s="64"/>
      <c r="E3" s="65"/>
      <c r="F3" s="132"/>
      <c r="G3" s="133"/>
    </row>
    <row r="4" spans="2:7" s="130" customFormat="1" ht="8.25" customHeight="1">
      <c r="B4" s="63"/>
      <c r="C4" s="63"/>
      <c r="D4" s="64"/>
      <c r="E4" s="65"/>
      <c r="F4" s="134"/>
      <c r="G4" s="131"/>
    </row>
    <row r="5" spans="2:7" s="130" customFormat="1" ht="18" customHeight="1">
      <c r="B5" s="392" t="s">
        <v>515</v>
      </c>
      <c r="C5" s="392"/>
      <c r="D5" s="392"/>
      <c r="E5" s="392"/>
      <c r="F5" s="392"/>
      <c r="G5" s="392"/>
    </row>
    <row r="6" ht="6.75" customHeight="1"/>
    <row r="7" spans="2:7" s="130" customFormat="1" ht="15.75" customHeight="1">
      <c r="B7" s="417" t="s">
        <v>2</v>
      </c>
      <c r="C7" s="396" t="s">
        <v>194</v>
      </c>
      <c r="D7" s="397"/>
      <c r="E7" s="398"/>
      <c r="F7" s="135" t="s">
        <v>121</v>
      </c>
      <c r="G7" s="135" t="s">
        <v>121</v>
      </c>
    </row>
    <row r="8" spans="2:7" s="130" customFormat="1" ht="15.75" customHeight="1">
      <c r="B8" s="418"/>
      <c r="C8" s="399"/>
      <c r="D8" s="400"/>
      <c r="E8" s="401"/>
      <c r="F8" s="137" t="s">
        <v>122</v>
      </c>
      <c r="G8" s="138" t="s">
        <v>184</v>
      </c>
    </row>
    <row r="9" spans="2:7" s="130" customFormat="1" ht="24.75" customHeight="1">
      <c r="B9" s="139"/>
      <c r="C9" s="126" t="s">
        <v>195</v>
      </c>
      <c r="D9" s="127"/>
      <c r="E9" s="92"/>
      <c r="F9" s="200">
        <f>F10+F11+F16+F18+F19+F21+F22+F23+F24+F12</f>
        <v>-716510.9999999944</v>
      </c>
      <c r="G9" s="200">
        <f>G10+G11+G16+G18+G19+G21+G22+G23+G24+G12</f>
        <v>-10541911</v>
      </c>
    </row>
    <row r="10" spans="2:7" s="130" customFormat="1" ht="19.5" customHeight="1">
      <c r="B10" s="139"/>
      <c r="C10" s="126"/>
      <c r="D10" s="141" t="s">
        <v>183</v>
      </c>
      <c r="E10" s="141"/>
      <c r="F10" s="200">
        <f>+Rezultati!G36</f>
        <v>105924554</v>
      </c>
      <c r="G10" s="140">
        <v>74252983</v>
      </c>
    </row>
    <row r="11" spans="2:7" s="130" customFormat="1" ht="19.5" customHeight="1">
      <c r="B11" s="139"/>
      <c r="C11" s="128"/>
      <c r="D11" s="142" t="s">
        <v>196</v>
      </c>
      <c r="F11" s="200">
        <v>0</v>
      </c>
      <c r="G11" s="140">
        <f>G12+G13+G14</f>
        <v>0</v>
      </c>
    </row>
    <row r="12" spans="2:7" s="130" customFormat="1" ht="19.5" customHeight="1">
      <c r="B12" s="139"/>
      <c r="C12" s="126"/>
      <c r="D12" s="127"/>
      <c r="E12" s="143" t="s">
        <v>197</v>
      </c>
      <c r="F12" s="200">
        <f>+Rezultati!G21</f>
        <v>326000</v>
      </c>
      <c r="G12" s="140"/>
    </row>
    <row r="13" spans="2:7" s="130" customFormat="1" ht="19.5" customHeight="1">
      <c r="B13" s="139"/>
      <c r="C13" s="126"/>
      <c r="D13" s="127"/>
      <c r="E13" s="143" t="s">
        <v>198</v>
      </c>
      <c r="F13" s="200">
        <v>0</v>
      </c>
      <c r="G13" s="140">
        <f>Rezultati!H33</f>
        <v>0</v>
      </c>
    </row>
    <row r="14" spans="2:7" s="130" customFormat="1" ht="19.5" customHeight="1">
      <c r="B14" s="139"/>
      <c r="C14" s="126"/>
      <c r="D14" s="127"/>
      <c r="E14" s="143" t="s">
        <v>199</v>
      </c>
      <c r="F14" s="200">
        <f>Rezultati!G31</f>
        <v>0</v>
      </c>
      <c r="G14" s="140"/>
    </row>
    <row r="15" spans="2:7" s="130" customFormat="1" ht="19.5" customHeight="1">
      <c r="B15" s="139"/>
      <c r="C15" s="126"/>
      <c r="D15" s="127"/>
      <c r="E15" s="143" t="s">
        <v>200</v>
      </c>
      <c r="F15" s="200">
        <f>'Centro 08'!L72</f>
        <v>0</v>
      </c>
      <c r="G15" s="140"/>
    </row>
    <row r="16" spans="2:7" s="145" customFormat="1" ht="19.5" customHeight="1">
      <c r="B16" s="413"/>
      <c r="C16" s="396"/>
      <c r="D16" s="144" t="s">
        <v>201</v>
      </c>
      <c r="F16" s="419">
        <f>+Aktivet!K13</f>
        <v>27481222.4</v>
      </c>
      <c r="G16" s="415">
        <v>-6022336</v>
      </c>
    </row>
    <row r="17" spans="2:7" s="145" customFormat="1" ht="19.5" customHeight="1">
      <c r="B17" s="414"/>
      <c r="C17" s="399"/>
      <c r="D17" s="146" t="s">
        <v>202</v>
      </c>
      <c r="F17" s="420"/>
      <c r="G17" s="416"/>
    </row>
    <row r="18" spans="2:7" s="130" customFormat="1" ht="19.5" customHeight="1">
      <c r="B18" s="136"/>
      <c r="C18" s="126"/>
      <c r="D18" s="141" t="s">
        <v>203</v>
      </c>
      <c r="E18" s="141"/>
      <c r="F18" s="201">
        <f>+Aktivet!K22</f>
        <v>76208335</v>
      </c>
      <c r="G18" s="147">
        <v>-46395678</v>
      </c>
    </row>
    <row r="19" spans="2:7" s="130" customFormat="1" ht="19.5" customHeight="1">
      <c r="B19" s="417"/>
      <c r="C19" s="396"/>
      <c r="D19" s="144" t="s">
        <v>204</v>
      </c>
      <c r="E19" s="144"/>
      <c r="F19" s="419">
        <f>+Pasivet!K10+Pasivet!K13+Pasivet!K27</f>
        <v>-203278338</v>
      </c>
      <c r="G19" s="415">
        <v>-20770052</v>
      </c>
    </row>
    <row r="20" spans="2:7" s="130" customFormat="1" ht="19.5" customHeight="1">
      <c r="B20" s="418"/>
      <c r="C20" s="399"/>
      <c r="D20" s="142" t="s">
        <v>205</v>
      </c>
      <c r="E20" s="142"/>
      <c r="F20" s="420"/>
      <c r="G20" s="416"/>
    </row>
    <row r="21" spans="2:7" s="130" customFormat="1" ht="19.5" customHeight="1">
      <c r="B21" s="139"/>
      <c r="C21" s="126"/>
      <c r="D21" s="237" t="s">
        <v>289</v>
      </c>
      <c r="E21" s="141"/>
      <c r="F21" s="202">
        <f>+Aktivet!K32</f>
        <v>3214171</v>
      </c>
      <c r="G21" s="148">
        <v>-4181530</v>
      </c>
    </row>
    <row r="22" spans="2:7" s="130" customFormat="1" ht="19.5" customHeight="1">
      <c r="B22" s="139"/>
      <c r="C22" s="126"/>
      <c r="D22" s="141" t="s">
        <v>64</v>
      </c>
      <c r="E22" s="141"/>
      <c r="F22" s="200">
        <f>-('Centro 08'!L72)</f>
        <v>0</v>
      </c>
      <c r="G22" s="140"/>
    </row>
    <row r="23" spans="2:7" s="130" customFormat="1" ht="19.5" customHeight="1">
      <c r="B23" s="139"/>
      <c r="C23" s="126"/>
      <c r="D23" s="141" t="s">
        <v>65</v>
      </c>
      <c r="E23" s="141"/>
      <c r="F23" s="200">
        <f>+-(Rezultati!G37)</f>
        <v>-10592455.4</v>
      </c>
      <c r="G23" s="140">
        <v>-7425298</v>
      </c>
    </row>
    <row r="24" spans="2:7" s="130" customFormat="1" ht="19.5" customHeight="1">
      <c r="B24" s="139"/>
      <c r="C24" s="126"/>
      <c r="D24" s="84" t="s">
        <v>206</v>
      </c>
      <c r="E24" s="141"/>
      <c r="F24" s="200"/>
      <c r="G24" s="140"/>
    </row>
    <row r="25" spans="2:7" s="130" customFormat="1" ht="24.75" customHeight="1">
      <c r="B25" s="139"/>
      <c r="C25" s="129" t="s">
        <v>66</v>
      </c>
      <c r="D25" s="127"/>
      <c r="E25" s="141"/>
      <c r="F25" s="200">
        <f>SUM(F26:F31)</f>
        <v>0</v>
      </c>
      <c r="G25" s="200">
        <f>SUM(G26:G31)</f>
        <v>0</v>
      </c>
    </row>
    <row r="26" spans="2:7" s="130" customFormat="1" ht="19.5" customHeight="1">
      <c r="B26" s="139"/>
      <c r="C26" s="126"/>
      <c r="D26" s="141" t="s">
        <v>207</v>
      </c>
      <c r="E26" s="141"/>
      <c r="F26" s="200"/>
      <c r="G26" s="140"/>
    </row>
    <row r="27" spans="2:16" s="130" customFormat="1" ht="19.5" customHeight="1">
      <c r="B27" s="139"/>
      <c r="C27" s="126"/>
      <c r="D27" s="141" t="s">
        <v>67</v>
      </c>
      <c r="E27" s="141"/>
      <c r="F27" s="200"/>
      <c r="G27" s="140"/>
      <c r="P27" s="238"/>
    </row>
    <row r="28" spans="2:16" s="130" customFormat="1" ht="19.5" customHeight="1">
      <c r="B28" s="139"/>
      <c r="C28" s="72"/>
      <c r="D28" s="141" t="s">
        <v>68</v>
      </c>
      <c r="E28" s="141"/>
      <c r="F28" s="200"/>
      <c r="G28" s="140"/>
      <c r="P28" s="238"/>
    </row>
    <row r="29" spans="2:16" s="130" customFormat="1" ht="19.5" customHeight="1">
      <c r="B29" s="139"/>
      <c r="C29" s="149"/>
      <c r="D29" s="141" t="s">
        <v>69</v>
      </c>
      <c r="E29" s="141"/>
      <c r="F29" s="200"/>
      <c r="G29" s="140"/>
      <c r="P29" s="238"/>
    </row>
    <row r="30" spans="2:7" s="130" customFormat="1" ht="19.5" customHeight="1">
      <c r="B30" s="139"/>
      <c r="C30" s="149"/>
      <c r="D30" s="141" t="s">
        <v>70</v>
      </c>
      <c r="E30" s="141"/>
      <c r="F30" s="200"/>
      <c r="G30" s="140"/>
    </row>
    <row r="31" spans="2:7" s="130" customFormat="1" ht="19.5" customHeight="1">
      <c r="B31" s="139"/>
      <c r="C31" s="149"/>
      <c r="D31" s="84" t="s">
        <v>71</v>
      </c>
      <c r="E31" s="141"/>
      <c r="F31" s="200"/>
      <c r="G31" s="140"/>
    </row>
    <row r="32" spans="2:16" s="130" customFormat="1" ht="24.75" customHeight="1">
      <c r="B32" s="139"/>
      <c r="C32" s="126" t="s">
        <v>72</v>
      </c>
      <c r="D32" s="150"/>
      <c r="E32" s="141"/>
      <c r="F32" s="200">
        <f>SUM(F33:F37)</f>
        <v>0</v>
      </c>
      <c r="G32" s="140">
        <f>G33+G34+G35+G36+G37</f>
        <v>-200000</v>
      </c>
      <c r="P32" s="238"/>
    </row>
    <row r="33" spans="2:16" s="130" customFormat="1" ht="19.5" customHeight="1">
      <c r="B33" s="139"/>
      <c r="C33" s="149"/>
      <c r="D33" s="141" t="s">
        <v>78</v>
      </c>
      <c r="E33" s="141"/>
      <c r="F33" s="200">
        <v>0</v>
      </c>
      <c r="G33" s="140"/>
      <c r="P33" s="238"/>
    </row>
    <row r="34" spans="2:16" s="130" customFormat="1" ht="19.5" customHeight="1">
      <c r="B34" s="139"/>
      <c r="C34" s="149"/>
      <c r="D34" s="237" t="s">
        <v>288</v>
      </c>
      <c r="E34" s="141"/>
      <c r="F34" s="200"/>
      <c r="G34" s="140"/>
      <c r="P34" s="238"/>
    </row>
    <row r="35" spans="2:16" s="130" customFormat="1" ht="19.5" customHeight="1">
      <c r="B35" s="139"/>
      <c r="C35" s="149"/>
      <c r="D35" s="141" t="s">
        <v>73</v>
      </c>
      <c r="E35" s="141"/>
      <c r="F35" s="200"/>
      <c r="G35" s="140"/>
      <c r="P35" s="238"/>
    </row>
    <row r="36" spans="2:7" s="130" customFormat="1" ht="19.5" customHeight="1">
      <c r="B36" s="139"/>
      <c r="C36" s="149"/>
      <c r="D36" s="141" t="s">
        <v>74</v>
      </c>
      <c r="E36" s="141"/>
      <c r="F36" s="200"/>
      <c r="G36" s="140">
        <v>-200000</v>
      </c>
    </row>
    <row r="37" spans="2:7" s="130" customFormat="1" ht="19.5" customHeight="1">
      <c r="B37" s="139"/>
      <c r="C37" s="149"/>
      <c r="D37" s="84" t="s">
        <v>208</v>
      </c>
      <c r="E37" s="141"/>
      <c r="F37" s="200"/>
      <c r="G37" s="140"/>
    </row>
    <row r="38" spans="2:7" ht="25.5" customHeight="1">
      <c r="B38" s="151"/>
      <c r="C38" s="129" t="s">
        <v>75</v>
      </c>
      <c r="D38" s="151"/>
      <c r="E38" s="152"/>
      <c r="F38" s="203">
        <f>F32+F25+F9</f>
        <v>-716510.9999999944</v>
      </c>
      <c r="G38" s="153">
        <f>G9+G25+G32</f>
        <v>-10741911</v>
      </c>
    </row>
    <row r="39" spans="2:10" ht="25.5" customHeight="1">
      <c r="B39" s="151"/>
      <c r="C39" s="129" t="s">
        <v>76</v>
      </c>
      <c r="D39" s="151"/>
      <c r="E39" s="152"/>
      <c r="F39" s="203">
        <f>+Aktivet!H9</f>
        <v>4814259</v>
      </c>
      <c r="G39" s="242">
        <v>15556170</v>
      </c>
      <c r="J39" s="62"/>
    </row>
    <row r="40" spans="2:7" ht="25.5" customHeight="1">
      <c r="B40" s="151"/>
      <c r="C40" s="129" t="s">
        <v>77</v>
      </c>
      <c r="D40" s="151"/>
      <c r="E40" s="152"/>
      <c r="F40" s="203">
        <f>F39+F38</f>
        <v>4097748.0000000056</v>
      </c>
      <c r="G40" s="153">
        <f>SUM(G38:G39)</f>
        <v>4814259</v>
      </c>
    </row>
    <row r="41" ht="12.75">
      <c r="F41" s="204"/>
    </row>
    <row r="42" spans="6:7" ht="12.75">
      <c r="F42" s="95" t="s">
        <v>263</v>
      </c>
      <c r="G42" s="160"/>
    </row>
    <row r="43" ht="12.75">
      <c r="F43" s="98" t="str">
        <f>+Aktivet!G50</f>
        <v>MOISI LAZAJ</v>
      </c>
    </row>
    <row r="44" ht="12.75">
      <c r="F44" s="204"/>
    </row>
  </sheetData>
  <sheetProtection/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A2" sqref="A2:G55"/>
    </sheetView>
  </sheetViews>
  <sheetFormatPr defaultColWidth="9.140625" defaultRowHeight="12.75"/>
  <cols>
    <col min="1" max="1" width="9.140625" style="213" customWidth="1"/>
    <col min="2" max="2" width="18.7109375" style="213" customWidth="1"/>
    <col min="3" max="3" width="16.8515625" style="213" customWidth="1"/>
    <col min="4" max="4" width="14.00390625" style="213" customWidth="1"/>
    <col min="5" max="5" width="9.140625" style="213" customWidth="1"/>
    <col min="6" max="6" width="10.421875" style="213" customWidth="1"/>
    <col min="7" max="7" width="13.140625" style="213" customWidth="1"/>
    <col min="8" max="8" width="16.00390625" style="213" customWidth="1"/>
    <col min="9" max="9" width="5.57421875" style="213" customWidth="1"/>
    <col min="10" max="10" width="9.140625" style="213" customWidth="1"/>
    <col min="11" max="11" width="5.7109375" style="213" customWidth="1"/>
    <col min="12" max="12" width="9.140625" style="213" customWidth="1"/>
    <col min="13" max="13" width="17.00390625" style="213" customWidth="1"/>
    <col min="14" max="14" width="14.421875" style="213" customWidth="1"/>
    <col min="15" max="16384" width="9.140625" style="213" customWidth="1"/>
  </cols>
  <sheetData>
    <row r="1" spans="1:14" ht="15.7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40"/>
    </row>
    <row r="2" spans="1:14" ht="15.75">
      <c r="A2"/>
      <c r="B2" s="243" t="s">
        <v>312</v>
      </c>
      <c r="C2"/>
      <c r="D2"/>
      <c r="E2"/>
      <c r="F2"/>
      <c r="G2"/>
      <c r="H2" s="195"/>
      <c r="I2" s="195"/>
      <c r="J2" s="195"/>
      <c r="K2" s="195"/>
      <c r="L2" s="195"/>
      <c r="M2" s="195"/>
      <c r="N2" s="241"/>
    </row>
    <row r="3" spans="1:14" ht="15.75">
      <c r="A3"/>
      <c r="B3" s="244" t="s">
        <v>313</v>
      </c>
      <c r="C3" t="str">
        <f>+Kopertina!E4</f>
        <v>K56410203K</v>
      </c>
      <c r="D3"/>
      <c r="E3"/>
      <c r="F3"/>
      <c r="G3"/>
      <c r="H3" s="214"/>
      <c r="I3" s="214"/>
      <c r="J3" s="214"/>
      <c r="K3" s="214"/>
      <c r="L3" s="214"/>
      <c r="M3" s="214"/>
      <c r="N3" s="240"/>
    </row>
    <row r="4" spans="1:7" ht="12.75">
      <c r="A4"/>
      <c r="B4" s="244"/>
      <c r="C4"/>
      <c r="D4"/>
      <c r="E4"/>
      <c r="F4"/>
      <c r="G4"/>
    </row>
    <row r="5" spans="1:7" ht="15.75">
      <c r="A5"/>
      <c r="B5" s="424" t="s">
        <v>516</v>
      </c>
      <c r="C5" s="424"/>
      <c r="D5" s="424"/>
      <c r="E5" s="424"/>
      <c r="F5" s="424"/>
      <c r="G5" s="424"/>
    </row>
    <row r="6" spans="1:7" ht="12.75">
      <c r="A6"/>
      <c r="B6"/>
      <c r="C6"/>
      <c r="D6"/>
      <c r="E6"/>
      <c r="F6"/>
      <c r="G6"/>
    </row>
    <row r="7" spans="1:7" ht="12.75">
      <c r="A7" s="425" t="s">
        <v>2</v>
      </c>
      <c r="B7" s="427" t="s">
        <v>213</v>
      </c>
      <c r="C7" s="425" t="s">
        <v>303</v>
      </c>
      <c r="D7" s="245" t="s">
        <v>304</v>
      </c>
      <c r="E7" s="425" t="s">
        <v>269</v>
      </c>
      <c r="F7" s="425" t="s">
        <v>270</v>
      </c>
      <c r="G7" s="245" t="s">
        <v>304</v>
      </c>
    </row>
    <row r="8" spans="1:7" ht="12.75">
      <c r="A8" s="426"/>
      <c r="B8" s="428"/>
      <c r="C8" s="426"/>
      <c r="D8" s="246">
        <v>40544</v>
      </c>
      <c r="E8" s="426"/>
      <c r="F8" s="426"/>
      <c r="G8" s="246">
        <v>40908</v>
      </c>
    </row>
    <row r="9" spans="1:7" ht="12.75">
      <c r="A9" s="247">
        <v>1</v>
      </c>
      <c r="B9" s="248" t="s">
        <v>23</v>
      </c>
      <c r="C9" s="264"/>
      <c r="D9" s="249"/>
      <c r="E9" s="249"/>
      <c r="F9" s="249"/>
      <c r="G9" s="249">
        <v>0</v>
      </c>
    </row>
    <row r="10" spans="1:7" ht="12.75">
      <c r="A10" s="247">
        <v>2</v>
      </c>
      <c r="B10" s="248" t="s">
        <v>305</v>
      </c>
      <c r="C10" s="264"/>
      <c r="D10" s="249"/>
      <c r="E10" s="249"/>
      <c r="F10" s="249"/>
      <c r="G10" s="249">
        <v>0</v>
      </c>
    </row>
    <row r="11" spans="1:7" ht="12.75">
      <c r="A11" s="247">
        <v>3</v>
      </c>
      <c r="B11" s="250" t="s">
        <v>306</v>
      </c>
      <c r="C11" s="264"/>
      <c r="D11" s="249">
        <v>1476048</v>
      </c>
      <c r="E11" s="249"/>
      <c r="F11" s="249"/>
      <c r="G11" s="249">
        <v>1476048</v>
      </c>
    </row>
    <row r="12" spans="1:7" ht="12.75">
      <c r="A12" s="247">
        <v>4</v>
      </c>
      <c r="B12" s="250" t="s">
        <v>267</v>
      </c>
      <c r="C12" s="264"/>
      <c r="D12" s="249"/>
      <c r="E12" s="249"/>
      <c r="F12" s="249"/>
      <c r="G12" s="249">
        <v>0</v>
      </c>
    </row>
    <row r="13" spans="1:7" ht="12.75">
      <c r="A13" s="247">
        <v>5</v>
      </c>
      <c r="B13" s="250" t="s">
        <v>307</v>
      </c>
      <c r="C13" s="264"/>
      <c r="D13" s="249"/>
      <c r="E13" s="265"/>
      <c r="F13" s="249"/>
      <c r="G13" s="249">
        <v>0</v>
      </c>
    </row>
    <row r="14" spans="1:7" ht="12.75">
      <c r="A14" s="247">
        <v>1</v>
      </c>
      <c r="B14" s="250" t="s">
        <v>308</v>
      </c>
      <c r="C14" s="264"/>
      <c r="D14" s="249">
        <v>240000</v>
      </c>
      <c r="E14" s="249"/>
      <c r="F14" s="249"/>
      <c r="G14" s="249">
        <v>240000</v>
      </c>
    </row>
    <row r="15" spans="1:7" ht="12.75">
      <c r="A15" s="247">
        <v>2</v>
      </c>
      <c r="B15" s="251"/>
      <c r="C15" s="264"/>
      <c r="D15" s="249"/>
      <c r="E15" s="249"/>
      <c r="F15" s="249"/>
      <c r="G15" s="249">
        <v>0</v>
      </c>
    </row>
    <row r="16" spans="1:7" ht="12.75">
      <c r="A16" s="247">
        <v>3</v>
      </c>
      <c r="B16" s="251"/>
      <c r="C16" s="264"/>
      <c r="D16" s="249"/>
      <c r="E16" s="249"/>
      <c r="F16" s="249"/>
      <c r="G16" s="249">
        <v>0</v>
      </c>
    </row>
    <row r="17" spans="1:7" ht="13.5" thickBot="1">
      <c r="A17" s="252">
        <v>4</v>
      </c>
      <c r="B17" s="253"/>
      <c r="C17" s="266"/>
      <c r="D17" s="254"/>
      <c r="E17" s="254"/>
      <c r="F17" s="254"/>
      <c r="G17" s="254">
        <v>0</v>
      </c>
    </row>
    <row r="18" spans="1:7" ht="13.5" thickBot="1">
      <c r="A18" s="255"/>
      <c r="B18" s="256" t="s">
        <v>309</v>
      </c>
      <c r="C18" s="267">
        <v>0</v>
      </c>
      <c r="D18" s="258">
        <v>1716048</v>
      </c>
      <c r="E18" s="258">
        <v>0</v>
      </c>
      <c r="F18" s="258">
        <v>0</v>
      </c>
      <c r="G18" s="259">
        <v>1716048</v>
      </c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5.75">
      <c r="A21"/>
      <c r="B21" s="424" t="s">
        <v>517</v>
      </c>
      <c r="C21" s="424"/>
      <c r="D21" s="424"/>
      <c r="E21" s="424"/>
      <c r="F21" s="424"/>
      <c r="G21" s="424"/>
    </row>
    <row r="22" spans="1:7" ht="12.75">
      <c r="A22"/>
      <c r="B22"/>
      <c r="C22"/>
      <c r="D22"/>
      <c r="E22"/>
      <c r="F22"/>
      <c r="G22"/>
    </row>
    <row r="23" spans="1:7" ht="12.75">
      <c r="A23" s="425" t="s">
        <v>2</v>
      </c>
      <c r="B23" s="427" t="s">
        <v>213</v>
      </c>
      <c r="C23" s="425" t="s">
        <v>303</v>
      </c>
      <c r="D23" s="245" t="s">
        <v>304</v>
      </c>
      <c r="E23" s="425" t="s">
        <v>269</v>
      </c>
      <c r="F23" s="425" t="s">
        <v>270</v>
      </c>
      <c r="G23" s="245" t="s">
        <v>304</v>
      </c>
    </row>
    <row r="24" spans="1:7" ht="12.75">
      <c r="A24" s="426"/>
      <c r="B24" s="428"/>
      <c r="C24" s="426"/>
      <c r="D24" s="246">
        <v>40544</v>
      </c>
      <c r="E24" s="426"/>
      <c r="F24" s="426"/>
      <c r="G24" s="246">
        <v>40908</v>
      </c>
    </row>
    <row r="25" spans="1:7" ht="12.75">
      <c r="A25" s="247">
        <v>1</v>
      </c>
      <c r="B25" s="248" t="s">
        <v>23</v>
      </c>
      <c r="C25" s="247"/>
      <c r="D25" s="249">
        <v>0</v>
      </c>
      <c r="E25" s="249">
        <v>0</v>
      </c>
      <c r="F25" s="249"/>
      <c r="G25" s="249">
        <v>0</v>
      </c>
    </row>
    <row r="26" spans="1:7" ht="12.75">
      <c r="A26" s="247">
        <v>2</v>
      </c>
      <c r="B26" s="248" t="s">
        <v>305</v>
      </c>
      <c r="C26" s="247"/>
      <c r="D26" s="249"/>
      <c r="E26" s="249"/>
      <c r="F26" s="249"/>
      <c r="G26" s="249">
        <v>0</v>
      </c>
    </row>
    <row r="27" spans="1:7" ht="12.75">
      <c r="A27" s="247">
        <v>3</v>
      </c>
      <c r="B27" s="250" t="s">
        <v>310</v>
      </c>
      <c r="C27" s="247"/>
      <c r="D27" s="249">
        <v>55209</v>
      </c>
      <c r="E27" s="362">
        <v>284000</v>
      </c>
      <c r="F27" s="249"/>
      <c r="G27" s="249">
        <v>55209</v>
      </c>
    </row>
    <row r="28" spans="1:7" ht="12.75">
      <c r="A28" s="247">
        <v>4</v>
      </c>
      <c r="B28" s="250" t="s">
        <v>267</v>
      </c>
      <c r="C28" s="247"/>
      <c r="D28" s="249"/>
      <c r="E28" s="249"/>
      <c r="F28" s="249"/>
      <c r="G28" s="249">
        <v>0</v>
      </c>
    </row>
    <row r="29" spans="1:7" ht="12.75">
      <c r="A29" s="247">
        <v>5</v>
      </c>
      <c r="B29" s="250" t="s">
        <v>307</v>
      </c>
      <c r="C29" s="247"/>
      <c r="D29" s="249"/>
      <c r="E29" s="362"/>
      <c r="F29" s="249"/>
      <c r="G29" s="249">
        <v>0</v>
      </c>
    </row>
    <row r="30" spans="1:7" ht="12.75">
      <c r="A30" s="247">
        <v>1</v>
      </c>
      <c r="B30" s="250" t="s">
        <v>308</v>
      </c>
      <c r="C30" s="247"/>
      <c r="D30" s="249">
        <v>28000</v>
      </c>
      <c r="E30" s="249">
        <v>42000</v>
      </c>
      <c r="F30" s="249"/>
      <c r="G30" s="249">
        <v>28000</v>
      </c>
    </row>
    <row r="31" spans="1:7" ht="12.75">
      <c r="A31" s="247">
        <v>2</v>
      </c>
      <c r="B31" s="251"/>
      <c r="C31" s="247"/>
      <c r="D31" s="249"/>
      <c r="E31" s="249"/>
      <c r="F31" s="249"/>
      <c r="G31" s="249">
        <v>0</v>
      </c>
    </row>
    <row r="32" spans="1:7" ht="12.75">
      <c r="A32" s="247">
        <v>3</v>
      </c>
      <c r="B32" s="251"/>
      <c r="C32" s="247"/>
      <c r="D32" s="249"/>
      <c r="E32" s="249"/>
      <c r="F32" s="249"/>
      <c r="G32" s="249">
        <v>0</v>
      </c>
    </row>
    <row r="33" spans="1:7" ht="13.5" thickBot="1">
      <c r="A33" s="252">
        <v>4</v>
      </c>
      <c r="B33" s="253"/>
      <c r="C33" s="252"/>
      <c r="D33" s="254"/>
      <c r="E33" s="254"/>
      <c r="F33" s="254"/>
      <c r="G33" s="254">
        <v>0</v>
      </c>
    </row>
    <row r="34" spans="1:7" ht="13.5" thickBot="1">
      <c r="A34" s="255"/>
      <c r="B34" s="256" t="s">
        <v>309</v>
      </c>
      <c r="C34" s="257"/>
      <c r="D34" s="258">
        <v>83209</v>
      </c>
      <c r="E34" s="258">
        <f>+E27+E30</f>
        <v>326000</v>
      </c>
      <c r="F34" s="258">
        <v>0</v>
      </c>
      <c r="G34" s="259">
        <v>83209</v>
      </c>
    </row>
    <row r="35" spans="1:7" ht="12.75">
      <c r="A35"/>
      <c r="B35"/>
      <c r="C35"/>
      <c r="D35"/>
      <c r="E35"/>
      <c r="F35"/>
      <c r="G35" s="260"/>
    </row>
    <row r="36" spans="1:7" ht="12.75">
      <c r="A36"/>
      <c r="B36"/>
      <c r="C36"/>
      <c r="D36"/>
      <c r="E36"/>
      <c r="F36"/>
      <c r="G36"/>
    </row>
    <row r="37" spans="1:7" ht="15.75">
      <c r="A37"/>
      <c r="B37" s="424" t="s">
        <v>518</v>
      </c>
      <c r="C37" s="424"/>
      <c r="D37" s="424"/>
      <c r="E37" s="424"/>
      <c r="F37" s="424"/>
      <c r="G37" s="424"/>
    </row>
    <row r="38" spans="1:7" ht="12.75">
      <c r="A38"/>
      <c r="B38"/>
      <c r="C38"/>
      <c r="D38"/>
      <c r="E38"/>
      <c r="F38"/>
      <c r="G38"/>
    </row>
    <row r="39" spans="1:7" ht="12.75">
      <c r="A39" s="425" t="s">
        <v>2</v>
      </c>
      <c r="B39" s="427" t="s">
        <v>213</v>
      </c>
      <c r="C39" s="425" t="s">
        <v>303</v>
      </c>
      <c r="D39" s="245" t="s">
        <v>304</v>
      </c>
      <c r="E39" s="425" t="s">
        <v>269</v>
      </c>
      <c r="F39" s="425" t="s">
        <v>270</v>
      </c>
      <c r="G39" s="245" t="s">
        <v>304</v>
      </c>
    </row>
    <row r="40" spans="1:7" ht="12.75">
      <c r="A40" s="426"/>
      <c r="B40" s="428"/>
      <c r="C40" s="426"/>
      <c r="D40" s="246">
        <v>40544</v>
      </c>
      <c r="E40" s="426"/>
      <c r="F40" s="426"/>
      <c r="G40" s="246">
        <v>40908</v>
      </c>
    </row>
    <row r="41" spans="1:7" ht="12.75">
      <c r="A41" s="247">
        <v>1</v>
      </c>
      <c r="B41" s="248" t="s">
        <v>23</v>
      </c>
      <c r="C41" s="247"/>
      <c r="D41" s="249">
        <v>0</v>
      </c>
      <c r="E41" s="249"/>
      <c r="F41" s="249">
        <v>0</v>
      </c>
      <c r="G41" s="249">
        <v>0</v>
      </c>
    </row>
    <row r="42" spans="1:7" ht="12.75">
      <c r="A42" s="247">
        <v>2</v>
      </c>
      <c r="B42" s="250" t="s">
        <v>305</v>
      </c>
      <c r="C42" s="247"/>
      <c r="D42" s="249"/>
      <c r="E42" s="249"/>
      <c r="F42" s="249"/>
      <c r="G42" s="249">
        <v>0</v>
      </c>
    </row>
    <row r="43" spans="1:7" ht="12.75">
      <c r="A43" s="247">
        <v>3</v>
      </c>
      <c r="B43" s="250" t="s">
        <v>310</v>
      </c>
      <c r="C43" s="247"/>
      <c r="D43" s="249">
        <f>+D11-D27</f>
        <v>1420839</v>
      </c>
      <c r="E43" s="260"/>
      <c r="F43" s="249">
        <f>+E27</f>
        <v>284000</v>
      </c>
      <c r="G43" s="249">
        <f>+D43+E43-F43</f>
        <v>1136839</v>
      </c>
    </row>
    <row r="44" spans="1:7" ht="12.75">
      <c r="A44" s="247">
        <v>4</v>
      </c>
      <c r="B44" s="250" t="s">
        <v>267</v>
      </c>
      <c r="C44" s="247"/>
      <c r="D44" s="249"/>
      <c r="E44" s="249"/>
      <c r="F44" s="249"/>
      <c r="G44" s="249">
        <v>0</v>
      </c>
    </row>
    <row r="45" spans="1:7" ht="12.75">
      <c r="A45" s="247">
        <v>5</v>
      </c>
      <c r="B45" s="250" t="s">
        <v>307</v>
      </c>
      <c r="C45" s="247"/>
      <c r="D45" s="249"/>
      <c r="E45" s="249"/>
      <c r="F45" s="249"/>
      <c r="G45" s="249">
        <v>0</v>
      </c>
    </row>
    <row r="46" spans="1:7" ht="12.75">
      <c r="A46" s="247">
        <v>1</v>
      </c>
      <c r="B46" s="250" t="s">
        <v>308</v>
      </c>
      <c r="C46" s="247"/>
      <c r="D46" s="249">
        <f>+D14-D30</f>
        <v>212000</v>
      </c>
      <c r="E46" s="249"/>
      <c r="F46" s="249">
        <f>+E30</f>
        <v>42000</v>
      </c>
      <c r="G46" s="249">
        <f>+D46+E46-F46</f>
        <v>170000</v>
      </c>
    </row>
    <row r="47" spans="1:7" ht="12.75">
      <c r="A47" s="247">
        <v>2</v>
      </c>
      <c r="B47" s="250"/>
      <c r="C47" s="247"/>
      <c r="D47" s="249"/>
      <c r="E47" s="249"/>
      <c r="F47" s="249"/>
      <c r="G47" s="249">
        <v>0</v>
      </c>
    </row>
    <row r="48" spans="1:7" ht="12.75">
      <c r="A48" s="247">
        <v>3</v>
      </c>
      <c r="B48" s="251"/>
      <c r="C48" s="247"/>
      <c r="D48" s="249"/>
      <c r="E48" s="249"/>
      <c r="F48" s="249"/>
      <c r="G48" s="249">
        <v>0</v>
      </c>
    </row>
    <row r="49" spans="1:7" ht="13.5" thickBot="1">
      <c r="A49" s="252">
        <v>4</v>
      </c>
      <c r="B49" s="253"/>
      <c r="C49" s="252"/>
      <c r="D49" s="254"/>
      <c r="E49" s="254"/>
      <c r="F49" s="254"/>
      <c r="G49" s="254">
        <v>0</v>
      </c>
    </row>
    <row r="50" spans="1:7" ht="13.5" thickBot="1">
      <c r="A50" s="255"/>
      <c r="B50" s="256" t="s">
        <v>309</v>
      </c>
      <c r="C50" s="257"/>
      <c r="D50" s="258">
        <v>1632839</v>
      </c>
      <c r="E50" s="258">
        <v>0</v>
      </c>
      <c r="F50" s="258">
        <v>0</v>
      </c>
      <c r="G50" s="259">
        <f>SUM(G41:G49)</f>
        <v>1306839</v>
      </c>
    </row>
    <row r="51" spans="1:7" ht="12.75">
      <c r="A51" s="261"/>
      <c r="B51" s="261"/>
      <c r="C51" s="261"/>
      <c r="D51" s="261"/>
      <c r="E51" s="261"/>
      <c r="F51" s="262"/>
      <c r="G51" s="263"/>
    </row>
    <row r="52" spans="1:7" ht="12.75">
      <c r="A52"/>
      <c r="B52"/>
      <c r="C52"/>
      <c r="D52" s="236"/>
      <c r="E52"/>
      <c r="F52"/>
      <c r="G52" s="236"/>
    </row>
    <row r="53" spans="1:7" ht="12.75">
      <c r="A53"/>
      <c r="B53"/>
      <c r="C53"/>
      <c r="D53" s="236"/>
      <c r="E53"/>
      <c r="F53"/>
      <c r="G53" s="236"/>
    </row>
    <row r="54" spans="1:7" ht="15.75">
      <c r="A54"/>
      <c r="B54"/>
      <c r="C54"/>
      <c r="D54"/>
      <c r="E54" s="421" t="s">
        <v>311</v>
      </c>
      <c r="F54" s="421"/>
      <c r="G54" s="421"/>
    </row>
    <row r="55" spans="1:7" ht="12.75">
      <c r="A55"/>
      <c r="B55"/>
      <c r="C55"/>
      <c r="D55"/>
      <c r="E55" s="422" t="s">
        <v>295</v>
      </c>
      <c r="F55" s="423"/>
      <c r="G55" s="423"/>
    </row>
  </sheetData>
  <sheetProtection/>
  <mergeCells count="20">
    <mergeCell ref="B5:G5"/>
    <mergeCell ref="A7:A8"/>
    <mergeCell ref="B7:B8"/>
    <mergeCell ref="C7:C8"/>
    <mergeCell ref="E7:E8"/>
    <mergeCell ref="F7:F8"/>
    <mergeCell ref="B21:G21"/>
    <mergeCell ref="A23:A24"/>
    <mergeCell ref="B23:B24"/>
    <mergeCell ref="C23:C24"/>
    <mergeCell ref="E23:E24"/>
    <mergeCell ref="F23:F24"/>
    <mergeCell ref="E54:G54"/>
    <mergeCell ref="E55:G55"/>
    <mergeCell ref="B37:G37"/>
    <mergeCell ref="A39:A40"/>
    <mergeCell ref="B39:B40"/>
    <mergeCell ref="C39:C40"/>
    <mergeCell ref="E39:E40"/>
    <mergeCell ref="F39:F40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8"/>
  <sheetViews>
    <sheetView zoomScalePageLayoutView="0" workbookViewId="0" topLeftCell="A39">
      <selection activeCell="M63" sqref="M63"/>
    </sheetView>
  </sheetViews>
  <sheetFormatPr defaultColWidth="9.140625" defaultRowHeight="12.75"/>
  <sheetData>
    <row r="2" spans="2:11" ht="12.75">
      <c r="B2" s="3"/>
      <c r="C2" s="244" t="str">
        <f>+Aktivet!B2</f>
        <v>Shoqeria  "Lazaj 2002 "  SHPK.</v>
      </c>
      <c r="D2" s="269"/>
      <c r="E2" s="269"/>
      <c r="F2" s="3"/>
      <c r="G2" s="3"/>
      <c r="H2" s="3"/>
      <c r="I2" s="3"/>
      <c r="J2" s="3"/>
      <c r="K2" s="3"/>
    </row>
    <row r="3" spans="2:11" ht="12.75">
      <c r="B3" s="3"/>
      <c r="C3" s="244" t="s">
        <v>315</v>
      </c>
      <c r="D3" s="269" t="str">
        <f>+Kopertina!E4</f>
        <v>K56410203K</v>
      </c>
      <c r="E3" s="269"/>
      <c r="F3" s="3"/>
      <c r="G3" s="3"/>
      <c r="H3" s="3"/>
      <c r="I3" s="3"/>
      <c r="J3" s="3"/>
      <c r="K3" s="3"/>
    </row>
    <row r="4" spans="2:11" ht="12.75">
      <c r="B4" s="3"/>
      <c r="C4" s="270"/>
      <c r="D4" s="3"/>
      <c r="E4" s="3"/>
      <c r="F4" s="3"/>
      <c r="G4" s="3"/>
      <c r="H4" s="3"/>
      <c r="I4" s="3"/>
      <c r="J4" s="270" t="s">
        <v>316</v>
      </c>
      <c r="K4" s="3"/>
    </row>
    <row r="5" spans="2:11" ht="12.75">
      <c r="B5" s="3"/>
      <c r="C5" s="270"/>
      <c r="D5" s="3"/>
      <c r="E5" s="3"/>
      <c r="F5" s="3"/>
      <c r="G5" s="3"/>
      <c r="H5" s="3"/>
      <c r="I5" s="3"/>
      <c r="J5" s="3"/>
      <c r="K5" s="3"/>
    </row>
    <row r="6" spans="2:12" ht="12.75">
      <c r="B6" s="2"/>
      <c r="C6" s="2"/>
      <c r="D6" s="2"/>
      <c r="E6" s="2"/>
      <c r="F6" s="2"/>
      <c r="G6" s="2"/>
      <c r="H6" s="2"/>
      <c r="I6" s="2"/>
      <c r="J6" s="271"/>
      <c r="K6" s="272" t="s">
        <v>317</v>
      </c>
      <c r="L6" s="261"/>
    </row>
    <row r="7" spans="2:12" ht="15.75">
      <c r="B7" s="429" t="s">
        <v>318</v>
      </c>
      <c r="C7" s="430"/>
      <c r="D7" s="430"/>
      <c r="E7" s="430"/>
      <c r="F7" s="430"/>
      <c r="G7" s="430"/>
      <c r="H7" s="430"/>
      <c r="I7" s="430"/>
      <c r="J7" s="430"/>
      <c r="K7" s="431"/>
      <c r="L7" s="273"/>
    </row>
    <row r="8" spans="2:11" ht="33" thickBot="1">
      <c r="B8" s="274"/>
      <c r="C8" s="432" t="s">
        <v>319</v>
      </c>
      <c r="D8" s="432"/>
      <c r="E8" s="432"/>
      <c r="F8" s="432"/>
      <c r="G8" s="433"/>
      <c r="H8" s="275" t="s">
        <v>320</v>
      </c>
      <c r="I8" s="275" t="s">
        <v>321</v>
      </c>
      <c r="J8" s="276" t="s">
        <v>522</v>
      </c>
      <c r="K8" s="276" t="s">
        <v>322</v>
      </c>
    </row>
    <row r="9" spans="2:11" ht="12.75">
      <c r="B9" s="277">
        <v>1</v>
      </c>
      <c r="C9" s="434" t="s">
        <v>323</v>
      </c>
      <c r="D9" s="435"/>
      <c r="E9" s="435"/>
      <c r="F9" s="435"/>
      <c r="G9" s="435"/>
      <c r="H9" s="278">
        <v>70</v>
      </c>
      <c r="I9" s="278">
        <v>11100</v>
      </c>
      <c r="J9" s="348"/>
      <c r="K9" s="349"/>
    </row>
    <row r="10" spans="2:11" ht="25.5">
      <c r="B10" s="279" t="s">
        <v>324</v>
      </c>
      <c r="C10" s="436" t="s">
        <v>325</v>
      </c>
      <c r="D10" s="436"/>
      <c r="E10" s="436"/>
      <c r="F10" s="436"/>
      <c r="G10" s="437"/>
      <c r="H10" s="280" t="s">
        <v>326</v>
      </c>
      <c r="I10" s="280">
        <v>11101</v>
      </c>
      <c r="J10" s="350"/>
      <c r="K10" s="351"/>
    </row>
    <row r="11" spans="2:11" ht="12.75">
      <c r="B11" s="281" t="s">
        <v>327</v>
      </c>
      <c r="C11" s="436" t="s">
        <v>328</v>
      </c>
      <c r="D11" s="436"/>
      <c r="E11" s="436"/>
      <c r="F11" s="436"/>
      <c r="G11" s="437"/>
      <c r="H11" s="280">
        <v>704</v>
      </c>
      <c r="I11" s="280">
        <v>11102</v>
      </c>
      <c r="J11" s="351">
        <f>+Rezultati!G10/1000</f>
        <v>263940.896</v>
      </c>
      <c r="K11" s="351">
        <f>+Rezultati!H10/1000</f>
        <v>158581.523</v>
      </c>
    </row>
    <row r="12" spans="2:11" ht="12.75">
      <c r="B12" s="281" t="s">
        <v>329</v>
      </c>
      <c r="C12" s="436" t="s">
        <v>459</v>
      </c>
      <c r="D12" s="436"/>
      <c r="E12" s="436"/>
      <c r="F12" s="436"/>
      <c r="G12" s="437"/>
      <c r="H12" s="282">
        <v>705</v>
      </c>
      <c r="I12" s="280">
        <v>11103</v>
      </c>
      <c r="J12" s="351">
        <f>+Rezultati!G11/1000</f>
        <v>67813.357</v>
      </c>
      <c r="K12" s="351">
        <f>+Rezultati!H11/1000</f>
        <v>125115.502</v>
      </c>
    </row>
    <row r="13" spans="2:11" ht="12.75">
      <c r="B13" s="283">
        <v>2</v>
      </c>
      <c r="C13" s="438" t="s">
        <v>330</v>
      </c>
      <c r="D13" s="438"/>
      <c r="E13" s="438"/>
      <c r="F13" s="438"/>
      <c r="G13" s="439"/>
      <c r="H13" s="284">
        <v>708</v>
      </c>
      <c r="I13" s="285">
        <v>11104</v>
      </c>
      <c r="J13" s="350"/>
      <c r="K13" s="351"/>
    </row>
    <row r="14" spans="2:11" ht="12.75">
      <c r="B14" s="286" t="s">
        <v>324</v>
      </c>
      <c r="C14" s="436" t="s">
        <v>331</v>
      </c>
      <c r="D14" s="436"/>
      <c r="E14" s="436"/>
      <c r="F14" s="436"/>
      <c r="G14" s="437"/>
      <c r="H14" s="280">
        <v>7081</v>
      </c>
      <c r="I14" s="287">
        <v>111041</v>
      </c>
      <c r="J14" s="350"/>
      <c r="K14" s="351"/>
    </row>
    <row r="15" spans="2:11" ht="12.75">
      <c r="B15" s="286" t="s">
        <v>332</v>
      </c>
      <c r="C15" s="436" t="s">
        <v>333</v>
      </c>
      <c r="D15" s="436"/>
      <c r="E15" s="436"/>
      <c r="F15" s="436"/>
      <c r="G15" s="437"/>
      <c r="H15" s="280">
        <v>7082</v>
      </c>
      <c r="I15" s="287">
        <v>111042</v>
      </c>
      <c r="J15" s="350"/>
      <c r="K15" s="351"/>
    </row>
    <row r="16" spans="2:11" ht="12.75">
      <c r="B16" s="286" t="s">
        <v>334</v>
      </c>
      <c r="C16" s="436" t="s">
        <v>335</v>
      </c>
      <c r="D16" s="436"/>
      <c r="E16" s="436"/>
      <c r="F16" s="436"/>
      <c r="G16" s="437"/>
      <c r="H16" s="280">
        <v>7083</v>
      </c>
      <c r="I16" s="287">
        <v>111043</v>
      </c>
      <c r="J16" s="350"/>
      <c r="K16" s="351"/>
    </row>
    <row r="17" spans="2:11" ht="12.75">
      <c r="B17" s="288">
        <v>3</v>
      </c>
      <c r="C17" s="438" t="s">
        <v>336</v>
      </c>
      <c r="D17" s="438"/>
      <c r="E17" s="438"/>
      <c r="F17" s="438"/>
      <c r="G17" s="439"/>
      <c r="H17" s="284">
        <v>71</v>
      </c>
      <c r="I17" s="285">
        <v>11201</v>
      </c>
      <c r="J17" s="350"/>
      <c r="K17" s="351"/>
    </row>
    <row r="18" spans="2:11" ht="12.75">
      <c r="B18" s="289"/>
      <c r="C18" s="440" t="s">
        <v>337</v>
      </c>
      <c r="D18" s="440"/>
      <c r="E18" s="440"/>
      <c r="F18" s="440"/>
      <c r="G18" s="441"/>
      <c r="H18" s="290"/>
      <c r="I18" s="280">
        <v>112011</v>
      </c>
      <c r="J18" s="350"/>
      <c r="K18" s="351"/>
    </row>
    <row r="19" spans="2:11" ht="12.75">
      <c r="B19" s="289"/>
      <c r="C19" s="440" t="s">
        <v>338</v>
      </c>
      <c r="D19" s="440"/>
      <c r="E19" s="440"/>
      <c r="F19" s="440"/>
      <c r="G19" s="441"/>
      <c r="H19" s="290"/>
      <c r="I19" s="280">
        <v>112012</v>
      </c>
      <c r="J19" s="350"/>
      <c r="K19" s="351"/>
    </row>
    <row r="20" spans="2:11" ht="12.75">
      <c r="B20" s="291">
        <v>4</v>
      </c>
      <c r="C20" s="438" t="s">
        <v>339</v>
      </c>
      <c r="D20" s="438"/>
      <c r="E20" s="438"/>
      <c r="F20" s="438"/>
      <c r="G20" s="439"/>
      <c r="H20" s="292">
        <v>72</v>
      </c>
      <c r="I20" s="293">
        <v>11300</v>
      </c>
      <c r="J20" s="350"/>
      <c r="K20" s="351"/>
    </row>
    <row r="21" spans="2:11" ht="12.75">
      <c r="B21" s="281"/>
      <c r="C21" s="442" t="s">
        <v>340</v>
      </c>
      <c r="D21" s="443"/>
      <c r="E21" s="443"/>
      <c r="F21" s="443"/>
      <c r="G21" s="443"/>
      <c r="H21" s="294"/>
      <c r="I21" s="295">
        <v>11301</v>
      </c>
      <c r="J21" s="350"/>
      <c r="K21" s="351"/>
    </row>
    <row r="22" spans="2:11" ht="12.75">
      <c r="B22" s="296">
        <v>5</v>
      </c>
      <c r="C22" s="439" t="s">
        <v>341</v>
      </c>
      <c r="D22" s="444"/>
      <c r="E22" s="444"/>
      <c r="F22" s="444"/>
      <c r="G22" s="444"/>
      <c r="H22" s="297">
        <v>73</v>
      </c>
      <c r="I22" s="297">
        <v>11400</v>
      </c>
      <c r="J22" s="350"/>
      <c r="K22" s="351"/>
    </row>
    <row r="23" spans="2:11" ht="12.75">
      <c r="B23" s="298">
        <v>6</v>
      </c>
      <c r="C23" s="439" t="s">
        <v>342</v>
      </c>
      <c r="D23" s="444"/>
      <c r="E23" s="444"/>
      <c r="F23" s="444"/>
      <c r="G23" s="444"/>
      <c r="H23" s="297">
        <v>75</v>
      </c>
      <c r="I23" s="299">
        <v>11500</v>
      </c>
      <c r="J23" s="350"/>
      <c r="K23" s="351"/>
    </row>
    <row r="24" spans="2:11" ht="12.75">
      <c r="B24" s="296">
        <v>7</v>
      </c>
      <c r="C24" s="438" t="s">
        <v>343</v>
      </c>
      <c r="D24" s="438"/>
      <c r="E24" s="438"/>
      <c r="F24" s="438"/>
      <c r="G24" s="439"/>
      <c r="H24" s="284">
        <v>77</v>
      </c>
      <c r="I24" s="284">
        <v>11600</v>
      </c>
      <c r="J24" s="350"/>
      <c r="K24" s="351"/>
    </row>
    <row r="25" spans="2:11" ht="13.5" thickBot="1">
      <c r="B25" s="300" t="s">
        <v>344</v>
      </c>
      <c r="C25" s="445" t="s">
        <v>345</v>
      </c>
      <c r="D25" s="445"/>
      <c r="E25" s="445"/>
      <c r="F25" s="445"/>
      <c r="G25" s="445"/>
      <c r="H25" s="301"/>
      <c r="I25" s="301">
        <v>11800</v>
      </c>
      <c r="J25" s="352">
        <f>+J11+J12</f>
        <v>331754.253</v>
      </c>
      <c r="K25" s="352">
        <f>+K11+K12</f>
        <v>283697.02499999997</v>
      </c>
    </row>
    <row r="26" spans="2:11" ht="12.75">
      <c r="B26" s="302"/>
      <c r="C26" s="303"/>
      <c r="D26" s="303"/>
      <c r="E26" s="303"/>
      <c r="F26" s="303"/>
      <c r="G26" s="303"/>
      <c r="H26" s="303"/>
      <c r="I26" s="303"/>
      <c r="J26" s="304"/>
      <c r="K26" s="304"/>
    </row>
    <row r="27" spans="2:11" ht="12.75">
      <c r="B27" s="302"/>
      <c r="C27" s="303"/>
      <c r="D27" s="303"/>
      <c r="E27" s="303"/>
      <c r="F27" s="303"/>
      <c r="G27" s="303"/>
      <c r="H27" s="303"/>
      <c r="I27" s="303"/>
      <c r="J27" s="304"/>
      <c r="K27" s="304"/>
    </row>
    <row r="28" spans="2:11" ht="12.75">
      <c r="B28" s="302"/>
      <c r="C28" s="303"/>
      <c r="D28" s="303"/>
      <c r="E28" s="303"/>
      <c r="F28" s="303"/>
      <c r="G28" s="303"/>
      <c r="H28" s="303"/>
      <c r="I28" s="303"/>
      <c r="J28" s="304"/>
      <c r="K28" s="304"/>
    </row>
    <row r="29" spans="2:11" ht="12.75">
      <c r="B29" s="302"/>
      <c r="C29" s="303"/>
      <c r="D29" s="303"/>
      <c r="E29" s="303"/>
      <c r="F29" s="303"/>
      <c r="G29" s="303"/>
      <c r="H29" s="303"/>
      <c r="I29" s="303"/>
      <c r="J29" s="304" t="s">
        <v>311</v>
      </c>
      <c r="K29" s="304"/>
    </row>
    <row r="30" spans="2:11" ht="12.75">
      <c r="B30" s="302"/>
      <c r="C30" s="303"/>
      <c r="D30" s="303"/>
      <c r="E30" s="303"/>
      <c r="F30" s="303"/>
      <c r="G30" s="303"/>
      <c r="H30" s="303"/>
      <c r="I30" s="303"/>
      <c r="J30" s="353" t="str">
        <f>+Aktivet!G50</f>
        <v>MOISI LAZAJ</v>
      </c>
      <c r="K30" s="304"/>
    </row>
    <row r="31" spans="2:11" ht="12.75">
      <c r="B31" s="302"/>
      <c r="C31" s="303"/>
      <c r="D31" s="303"/>
      <c r="E31" s="303"/>
      <c r="F31" s="303"/>
      <c r="G31" s="303"/>
      <c r="H31" s="303"/>
      <c r="I31" s="303"/>
      <c r="J31" s="304"/>
      <c r="K31" s="304"/>
    </row>
    <row r="32" spans="2:11" ht="12.75">
      <c r="B32" s="302"/>
      <c r="C32" s="303"/>
      <c r="D32" s="303"/>
      <c r="E32" s="303"/>
      <c r="F32" s="303"/>
      <c r="G32" s="303"/>
      <c r="H32" s="303"/>
      <c r="I32" s="303"/>
      <c r="J32" s="304"/>
      <c r="K32" s="304"/>
    </row>
    <row r="33" spans="2:11" ht="12.75">
      <c r="B33" s="3"/>
      <c r="C33" s="244" t="str">
        <f>+Aktivet!B2</f>
        <v>Shoqeria  "Lazaj 2002 "  SHPK.</v>
      </c>
      <c r="D33" s="269"/>
      <c r="E33" s="269"/>
      <c r="F33" s="3"/>
      <c r="G33" s="3"/>
      <c r="H33" s="3"/>
      <c r="I33" s="3"/>
      <c r="J33" s="3"/>
      <c r="K33" s="3"/>
    </row>
    <row r="34" spans="2:11" ht="12.75">
      <c r="B34" s="3"/>
      <c r="C34" s="244" t="s">
        <v>315</v>
      </c>
      <c r="D34" s="269" t="str">
        <f>+Kopertina!E4</f>
        <v>K56410203K</v>
      </c>
      <c r="E34" s="269"/>
      <c r="F34" s="3"/>
      <c r="G34" s="3"/>
      <c r="H34" s="3"/>
      <c r="I34" s="3"/>
      <c r="J34" s="3"/>
      <c r="K34" s="3"/>
    </row>
    <row r="35" spans="2:11" ht="12.75">
      <c r="B35" s="3"/>
      <c r="C35" s="270"/>
      <c r="D35" s="3"/>
      <c r="E35" s="3"/>
      <c r="F35" s="3"/>
      <c r="G35" s="3"/>
      <c r="H35" s="3"/>
      <c r="I35" s="3"/>
      <c r="J35" s="270" t="s">
        <v>346</v>
      </c>
      <c r="K35" s="3"/>
    </row>
    <row r="36" spans="2:12" ht="12.75">
      <c r="B36" s="2"/>
      <c r="C36" s="2"/>
      <c r="D36" s="2"/>
      <c r="E36" s="2"/>
      <c r="F36" s="2"/>
      <c r="G36" s="2"/>
      <c r="H36" s="2"/>
      <c r="I36" s="2"/>
      <c r="J36" s="271"/>
      <c r="K36" s="272" t="s">
        <v>317</v>
      </c>
      <c r="L36" s="261"/>
    </row>
    <row r="37" spans="2:11" ht="12.75">
      <c r="B37" s="429" t="s">
        <v>318</v>
      </c>
      <c r="C37" s="430"/>
      <c r="D37" s="430"/>
      <c r="E37" s="430"/>
      <c r="F37" s="430"/>
      <c r="G37" s="430"/>
      <c r="H37" s="430"/>
      <c r="I37" s="430"/>
      <c r="J37" s="430"/>
      <c r="K37" s="431"/>
    </row>
    <row r="38" spans="2:11" ht="33" thickBot="1">
      <c r="B38" s="305"/>
      <c r="C38" s="446" t="s">
        <v>347</v>
      </c>
      <c r="D38" s="447"/>
      <c r="E38" s="447"/>
      <c r="F38" s="447"/>
      <c r="G38" s="448"/>
      <c r="H38" s="306" t="s">
        <v>320</v>
      </c>
      <c r="I38" s="306" t="s">
        <v>321</v>
      </c>
      <c r="J38" s="307" t="s">
        <v>522</v>
      </c>
      <c r="K38" s="307" t="s">
        <v>322</v>
      </c>
    </row>
    <row r="39" spans="2:11" ht="12.75">
      <c r="B39" s="308">
        <v>1</v>
      </c>
      <c r="C39" s="449" t="s">
        <v>348</v>
      </c>
      <c r="D39" s="450"/>
      <c r="E39" s="450"/>
      <c r="F39" s="450"/>
      <c r="G39" s="450"/>
      <c r="H39" s="309">
        <v>60</v>
      </c>
      <c r="I39" s="309">
        <v>12100</v>
      </c>
      <c r="J39" s="354">
        <f>+SUM(J40:J44)</f>
        <v>203533.076</v>
      </c>
      <c r="K39" s="354">
        <f>+SUM(K40:K44)</f>
        <v>193649.946</v>
      </c>
    </row>
    <row r="40" spans="2:11" ht="12.75">
      <c r="B40" s="310" t="s">
        <v>349</v>
      </c>
      <c r="C40" s="451" t="s">
        <v>350</v>
      </c>
      <c r="D40" s="451" t="s">
        <v>351</v>
      </c>
      <c r="E40" s="451"/>
      <c r="F40" s="451"/>
      <c r="G40" s="451"/>
      <c r="H40" s="311" t="s">
        <v>352</v>
      </c>
      <c r="I40" s="311">
        <v>12101</v>
      </c>
      <c r="J40" s="360">
        <f>+Rezultati!G17/1000</f>
        <v>11877.233</v>
      </c>
      <c r="K40" s="360">
        <f>+Rezultati!H17/1000</f>
        <v>45741.488</v>
      </c>
    </row>
    <row r="41" spans="2:11" ht="12.75">
      <c r="B41" s="310" t="s">
        <v>327</v>
      </c>
      <c r="C41" s="451" t="s">
        <v>460</v>
      </c>
      <c r="D41" s="451" t="s">
        <v>351</v>
      </c>
      <c r="E41" s="451"/>
      <c r="F41" s="451"/>
      <c r="G41" s="451"/>
      <c r="H41" s="311"/>
      <c r="I41" s="314">
        <v>12102</v>
      </c>
      <c r="J41" s="360">
        <f>+Rezultati!G15/1000</f>
        <v>142385.196</v>
      </c>
      <c r="K41" s="360">
        <f>+Rezultati!H15/1000</f>
        <v>80618.663</v>
      </c>
    </row>
    <row r="42" spans="2:11" ht="12.75">
      <c r="B42" s="310" t="s">
        <v>329</v>
      </c>
      <c r="C42" s="451" t="s">
        <v>461</v>
      </c>
      <c r="D42" s="451" t="s">
        <v>351</v>
      </c>
      <c r="E42" s="451"/>
      <c r="F42" s="451"/>
      <c r="G42" s="451"/>
      <c r="H42" s="311" t="s">
        <v>353</v>
      </c>
      <c r="I42" s="311">
        <v>12103</v>
      </c>
      <c r="J42" s="360">
        <f>+Rezultati!G16/1000</f>
        <v>49270.647</v>
      </c>
      <c r="K42" s="360">
        <f>+Rezultati!H16/1000</f>
        <v>67289.795</v>
      </c>
    </row>
    <row r="43" spans="2:11" ht="12.75">
      <c r="B43" s="310" t="s">
        <v>354</v>
      </c>
      <c r="C43" s="452" t="s">
        <v>355</v>
      </c>
      <c r="D43" s="451" t="s">
        <v>351</v>
      </c>
      <c r="E43" s="451"/>
      <c r="F43" s="451"/>
      <c r="G43" s="451"/>
      <c r="H43" s="311"/>
      <c r="I43" s="314">
        <v>12104</v>
      </c>
      <c r="J43" s="359"/>
      <c r="K43" s="360"/>
    </row>
    <row r="44" spans="2:11" ht="12.75">
      <c r="B44" s="310" t="s">
        <v>356</v>
      </c>
      <c r="C44" s="451" t="s">
        <v>357</v>
      </c>
      <c r="D44" s="451" t="s">
        <v>351</v>
      </c>
      <c r="E44" s="451"/>
      <c r="F44" s="451"/>
      <c r="G44" s="451"/>
      <c r="H44" s="311" t="s">
        <v>358</v>
      </c>
      <c r="I44" s="314">
        <v>12105</v>
      </c>
      <c r="J44" s="359"/>
      <c r="K44" s="360"/>
    </row>
    <row r="45" spans="2:11" ht="12.75">
      <c r="B45" s="315">
        <v>2</v>
      </c>
      <c r="C45" s="453" t="s">
        <v>359</v>
      </c>
      <c r="D45" s="453"/>
      <c r="E45" s="453"/>
      <c r="F45" s="453"/>
      <c r="G45" s="453"/>
      <c r="H45" s="316">
        <v>64</v>
      </c>
      <c r="I45" s="316">
        <v>12200</v>
      </c>
      <c r="J45" s="355">
        <f>+J46+J47</f>
        <v>4437.5</v>
      </c>
      <c r="K45" s="355">
        <f>+K46+K47</f>
        <v>4727.389</v>
      </c>
    </row>
    <row r="46" spans="2:11" ht="12.75">
      <c r="B46" s="317" t="s">
        <v>360</v>
      </c>
      <c r="C46" s="453" t="s">
        <v>361</v>
      </c>
      <c r="D46" s="454"/>
      <c r="E46" s="454"/>
      <c r="F46" s="454"/>
      <c r="G46" s="454"/>
      <c r="H46" s="314">
        <v>641</v>
      </c>
      <c r="I46" s="314">
        <v>12201</v>
      </c>
      <c r="J46" s="360">
        <f>+Rezultati!G19/1000</f>
        <v>3826.701</v>
      </c>
      <c r="K46" s="360">
        <f>+Rezultati!H19/1000</f>
        <v>4081.2</v>
      </c>
    </row>
    <row r="47" spans="2:11" ht="12.75">
      <c r="B47" s="317" t="s">
        <v>362</v>
      </c>
      <c r="C47" s="454" t="s">
        <v>363</v>
      </c>
      <c r="D47" s="454"/>
      <c r="E47" s="454"/>
      <c r="F47" s="454"/>
      <c r="G47" s="454"/>
      <c r="H47" s="314">
        <v>644</v>
      </c>
      <c r="I47" s="314">
        <v>12202</v>
      </c>
      <c r="J47" s="360">
        <f>+Rezultati!G20/1000</f>
        <v>610.799</v>
      </c>
      <c r="K47" s="360">
        <f>+Rezultati!H20/1000</f>
        <v>646.189</v>
      </c>
    </row>
    <row r="48" spans="2:11" ht="12.75">
      <c r="B48" s="315">
        <v>3</v>
      </c>
      <c r="C48" s="453" t="s">
        <v>364</v>
      </c>
      <c r="D48" s="453"/>
      <c r="E48" s="453"/>
      <c r="F48" s="453"/>
      <c r="G48" s="453"/>
      <c r="H48" s="316">
        <v>68</v>
      </c>
      <c r="I48" s="316">
        <v>12300</v>
      </c>
      <c r="J48" s="355"/>
      <c r="K48" s="356">
        <v>0</v>
      </c>
    </row>
    <row r="49" spans="2:11" ht="12.75">
      <c r="B49" s="315">
        <v>4</v>
      </c>
      <c r="C49" s="453" t="s">
        <v>365</v>
      </c>
      <c r="D49" s="453"/>
      <c r="E49" s="453"/>
      <c r="F49" s="453"/>
      <c r="G49" s="453"/>
      <c r="H49" s="316">
        <v>61</v>
      </c>
      <c r="I49" s="316">
        <v>12400</v>
      </c>
      <c r="J49" s="355">
        <f>+SUM(J50:J64)</f>
        <v>17859.123</v>
      </c>
      <c r="K49" s="355">
        <f>+SUM(K50:K64)</f>
        <v>11066.707</v>
      </c>
    </row>
    <row r="50" spans="2:11" ht="12.75">
      <c r="B50" s="317" t="s">
        <v>324</v>
      </c>
      <c r="C50" s="455" t="s">
        <v>366</v>
      </c>
      <c r="D50" s="455"/>
      <c r="E50" s="455"/>
      <c r="F50" s="455"/>
      <c r="G50" s="455"/>
      <c r="H50" s="311"/>
      <c r="I50" s="311">
        <v>12401</v>
      </c>
      <c r="J50" s="355"/>
      <c r="K50" s="360"/>
    </row>
    <row r="51" spans="2:11" ht="12.75">
      <c r="B51" s="317" t="s">
        <v>332</v>
      </c>
      <c r="C51" s="455" t="s">
        <v>367</v>
      </c>
      <c r="D51" s="455"/>
      <c r="E51" s="455"/>
      <c r="F51" s="455"/>
      <c r="G51" s="455"/>
      <c r="H51" s="318">
        <v>611</v>
      </c>
      <c r="I51" s="311">
        <v>12402</v>
      </c>
      <c r="J51" s="355"/>
      <c r="K51" s="356"/>
    </row>
    <row r="52" spans="2:11" ht="12.75">
      <c r="B52" s="317" t="s">
        <v>334</v>
      </c>
      <c r="C52" s="455" t="s">
        <v>161</v>
      </c>
      <c r="D52" s="455"/>
      <c r="E52" s="455"/>
      <c r="F52" s="455"/>
      <c r="G52" s="455"/>
      <c r="H52" s="311">
        <v>613</v>
      </c>
      <c r="I52" s="311">
        <v>12403</v>
      </c>
      <c r="J52" s="355"/>
      <c r="K52" s="356"/>
    </row>
    <row r="53" spans="2:11" ht="12.75">
      <c r="B53" s="317" t="s">
        <v>368</v>
      </c>
      <c r="C53" s="455" t="s">
        <v>369</v>
      </c>
      <c r="D53" s="455"/>
      <c r="E53" s="455"/>
      <c r="F53" s="455"/>
      <c r="G53" s="455"/>
      <c r="H53" s="318">
        <v>615</v>
      </c>
      <c r="I53" s="311">
        <v>12404</v>
      </c>
      <c r="J53" s="357"/>
      <c r="K53" s="358"/>
    </row>
    <row r="54" spans="2:11" ht="12.75">
      <c r="B54" s="317" t="s">
        <v>370</v>
      </c>
      <c r="C54" s="455" t="s">
        <v>371</v>
      </c>
      <c r="D54" s="455"/>
      <c r="E54" s="455"/>
      <c r="F54" s="455"/>
      <c r="G54" s="455"/>
      <c r="H54" s="318">
        <v>616</v>
      </c>
      <c r="I54" s="311">
        <v>12405</v>
      </c>
      <c r="J54" s="355"/>
      <c r="K54" s="356"/>
    </row>
    <row r="55" spans="2:11" ht="12.75">
      <c r="B55" s="317" t="s">
        <v>372</v>
      </c>
      <c r="C55" s="455" t="s">
        <v>373</v>
      </c>
      <c r="D55" s="455"/>
      <c r="E55" s="455"/>
      <c r="F55" s="455"/>
      <c r="G55" s="455"/>
      <c r="H55" s="318">
        <v>617</v>
      </c>
      <c r="I55" s="311">
        <v>12406</v>
      </c>
      <c r="J55" s="355"/>
      <c r="K55" s="356"/>
    </row>
    <row r="56" spans="2:11" ht="12.75">
      <c r="B56" s="317" t="s">
        <v>374</v>
      </c>
      <c r="C56" s="451" t="s">
        <v>375</v>
      </c>
      <c r="D56" s="451" t="s">
        <v>351</v>
      </c>
      <c r="E56" s="451"/>
      <c r="F56" s="451"/>
      <c r="G56" s="451"/>
      <c r="H56" s="318">
        <v>618</v>
      </c>
      <c r="I56" s="311">
        <v>12407</v>
      </c>
      <c r="J56" s="360">
        <f>+Rezultati!G22/1000</f>
        <v>2175.748</v>
      </c>
      <c r="K56" s="360">
        <f>+Rezultati!H22/1000</f>
        <v>3112.095</v>
      </c>
    </row>
    <row r="57" spans="2:11" ht="12.75">
      <c r="B57" s="317" t="s">
        <v>376</v>
      </c>
      <c r="C57" s="451" t="s">
        <v>377</v>
      </c>
      <c r="D57" s="451"/>
      <c r="E57" s="451"/>
      <c r="F57" s="451"/>
      <c r="G57" s="451"/>
      <c r="H57" s="318">
        <v>623</v>
      </c>
      <c r="I57" s="311">
        <v>12408</v>
      </c>
      <c r="J57" s="359"/>
      <c r="K57" s="360"/>
    </row>
    <row r="58" spans="2:11" ht="12.75">
      <c r="B58" s="317" t="s">
        <v>378</v>
      </c>
      <c r="C58" s="451" t="s">
        <v>379</v>
      </c>
      <c r="D58" s="451"/>
      <c r="E58" s="451"/>
      <c r="F58" s="451"/>
      <c r="G58" s="451"/>
      <c r="H58" s="318">
        <v>624</v>
      </c>
      <c r="I58" s="311">
        <v>12409</v>
      </c>
      <c r="J58" s="359"/>
      <c r="K58" s="360">
        <v>0</v>
      </c>
    </row>
    <row r="59" spans="2:11" ht="12.75">
      <c r="B59" s="317" t="s">
        <v>380</v>
      </c>
      <c r="C59" s="451" t="s">
        <v>462</v>
      </c>
      <c r="D59" s="451"/>
      <c r="E59" s="451"/>
      <c r="F59" s="451"/>
      <c r="G59" s="451"/>
      <c r="H59" s="318">
        <v>625</v>
      </c>
      <c r="I59" s="311">
        <v>12410</v>
      </c>
      <c r="J59" s="360">
        <f>+Rezultati!G24/1000</f>
        <v>15124.444</v>
      </c>
      <c r="K59" s="360">
        <f>+Rezultati!H24/1000</f>
        <v>6985.163</v>
      </c>
    </row>
    <row r="60" spans="2:11" ht="12.75">
      <c r="B60" s="317" t="s">
        <v>381</v>
      </c>
      <c r="C60" s="451" t="s">
        <v>524</v>
      </c>
      <c r="D60" s="451"/>
      <c r="E60" s="451"/>
      <c r="F60" s="451"/>
      <c r="G60" s="451"/>
      <c r="H60" s="318">
        <v>626</v>
      </c>
      <c r="I60" s="311">
        <v>12411</v>
      </c>
      <c r="J60" s="356">
        <f>+Rezultati!G21/1000</f>
        <v>326</v>
      </c>
      <c r="K60" s="356">
        <f>+Rezultati!H21/1000</f>
        <v>0</v>
      </c>
    </row>
    <row r="61" spans="2:11" ht="12.75">
      <c r="B61" s="319" t="s">
        <v>382</v>
      </c>
      <c r="C61" s="451" t="s">
        <v>463</v>
      </c>
      <c r="D61" s="451"/>
      <c r="E61" s="451"/>
      <c r="F61" s="451"/>
      <c r="G61" s="451"/>
      <c r="H61" s="318">
        <v>627</v>
      </c>
      <c r="I61" s="311">
        <v>12412</v>
      </c>
      <c r="J61" s="360">
        <f>+Rezultati!G32/1000</f>
        <v>232.931</v>
      </c>
      <c r="K61" s="360">
        <f>+Rezultati!H32/1000</f>
        <v>969.449</v>
      </c>
    </row>
    <row r="62" spans="2:11" ht="12.75">
      <c r="B62" s="317"/>
      <c r="C62" s="457" t="s">
        <v>383</v>
      </c>
      <c r="D62" s="457"/>
      <c r="E62" s="457"/>
      <c r="F62" s="457"/>
      <c r="G62" s="457"/>
      <c r="H62" s="318">
        <v>6271</v>
      </c>
      <c r="I62" s="318">
        <v>124121</v>
      </c>
      <c r="J62" s="355"/>
      <c r="K62" s="356"/>
    </row>
    <row r="63" spans="2:11" ht="12.75">
      <c r="B63" s="317"/>
      <c r="C63" s="457" t="s">
        <v>384</v>
      </c>
      <c r="D63" s="457"/>
      <c r="E63" s="457"/>
      <c r="F63" s="457"/>
      <c r="G63" s="457"/>
      <c r="H63" s="318">
        <v>6272</v>
      </c>
      <c r="I63" s="318">
        <v>124122</v>
      </c>
      <c r="J63" s="355"/>
      <c r="K63" s="356"/>
    </row>
    <row r="64" spans="2:11" ht="12.75">
      <c r="B64" s="317" t="s">
        <v>385</v>
      </c>
      <c r="C64" s="451" t="s">
        <v>386</v>
      </c>
      <c r="D64" s="451"/>
      <c r="E64" s="451"/>
      <c r="F64" s="451"/>
      <c r="G64" s="451"/>
      <c r="H64" s="318">
        <v>628</v>
      </c>
      <c r="I64" s="318">
        <v>12413</v>
      </c>
      <c r="J64" s="355"/>
      <c r="K64" s="356"/>
    </row>
    <row r="65" spans="2:11" ht="12.75">
      <c r="B65" s="315">
        <v>5</v>
      </c>
      <c r="C65" s="452" t="s">
        <v>387</v>
      </c>
      <c r="D65" s="451"/>
      <c r="E65" s="451"/>
      <c r="F65" s="451"/>
      <c r="G65" s="451"/>
      <c r="H65" s="312">
        <v>63</v>
      </c>
      <c r="I65" s="312">
        <v>12500</v>
      </c>
      <c r="J65" s="355"/>
      <c r="K65" s="356"/>
    </row>
    <row r="66" spans="2:11" ht="12.75">
      <c r="B66" s="317" t="s">
        <v>324</v>
      </c>
      <c r="C66" s="451" t="s">
        <v>388</v>
      </c>
      <c r="D66" s="451"/>
      <c r="E66" s="451"/>
      <c r="F66" s="451"/>
      <c r="G66" s="451"/>
      <c r="H66" s="318">
        <v>632</v>
      </c>
      <c r="I66" s="318">
        <v>12501</v>
      </c>
      <c r="J66" s="355"/>
      <c r="K66" s="356"/>
    </row>
    <row r="67" spans="2:11" ht="12.75">
      <c r="B67" s="317" t="s">
        <v>332</v>
      </c>
      <c r="C67" s="451" t="s">
        <v>389</v>
      </c>
      <c r="D67" s="451"/>
      <c r="E67" s="451"/>
      <c r="F67" s="451"/>
      <c r="G67" s="451"/>
      <c r="H67" s="318">
        <v>633</v>
      </c>
      <c r="I67" s="318">
        <v>12502</v>
      </c>
      <c r="J67" s="355"/>
      <c r="K67" s="356"/>
    </row>
    <row r="68" spans="2:11" ht="12.75">
      <c r="B68" s="317" t="s">
        <v>334</v>
      </c>
      <c r="C68" s="451" t="s">
        <v>390</v>
      </c>
      <c r="D68" s="451"/>
      <c r="E68" s="451"/>
      <c r="F68" s="451"/>
      <c r="G68" s="451"/>
      <c r="H68" s="318">
        <v>634</v>
      </c>
      <c r="I68" s="318">
        <v>12503</v>
      </c>
      <c r="J68" s="355"/>
      <c r="K68" s="356"/>
    </row>
    <row r="69" spans="2:11" ht="12.75">
      <c r="B69" s="317" t="s">
        <v>368</v>
      </c>
      <c r="C69" s="451" t="s">
        <v>391</v>
      </c>
      <c r="D69" s="451"/>
      <c r="E69" s="451"/>
      <c r="F69" s="451"/>
      <c r="G69" s="451"/>
      <c r="H69" s="318" t="s">
        <v>392</v>
      </c>
      <c r="I69" s="318">
        <v>12504</v>
      </c>
      <c r="J69" s="355"/>
      <c r="K69" s="356"/>
    </row>
    <row r="70" spans="2:11" ht="12.75">
      <c r="B70" s="315" t="s">
        <v>393</v>
      </c>
      <c r="C70" s="453" t="s">
        <v>394</v>
      </c>
      <c r="D70" s="453"/>
      <c r="E70" s="453"/>
      <c r="F70" s="453"/>
      <c r="G70" s="453"/>
      <c r="H70" s="318"/>
      <c r="I70" s="318">
        <v>12600</v>
      </c>
      <c r="J70" s="355">
        <f>+J65+J49+J48+J45+J39</f>
        <v>225829.699</v>
      </c>
      <c r="K70" s="355">
        <f>+K65+K49+K48+K45+K39</f>
        <v>209444.042</v>
      </c>
    </row>
    <row r="71" spans="2:11" ht="12.75">
      <c r="B71" s="320"/>
      <c r="C71" s="321" t="s">
        <v>395</v>
      </c>
      <c r="D71" s="322"/>
      <c r="E71" s="322"/>
      <c r="F71" s="322"/>
      <c r="G71" s="322"/>
      <c r="H71" s="322"/>
      <c r="I71" s="322"/>
      <c r="J71" s="323" t="s">
        <v>522</v>
      </c>
      <c r="K71" s="324" t="s">
        <v>322</v>
      </c>
    </row>
    <row r="72" spans="2:11" ht="12.75">
      <c r="B72" s="325">
        <v>1</v>
      </c>
      <c r="C72" s="456" t="s">
        <v>396</v>
      </c>
      <c r="D72" s="456"/>
      <c r="E72" s="456"/>
      <c r="F72" s="456"/>
      <c r="G72" s="456"/>
      <c r="H72" s="312"/>
      <c r="I72" s="312">
        <v>14000</v>
      </c>
      <c r="J72" s="312">
        <v>6</v>
      </c>
      <c r="K72" s="313">
        <v>8</v>
      </c>
    </row>
    <row r="73" spans="2:11" ht="12.75">
      <c r="B73" s="325">
        <v>2</v>
      </c>
      <c r="C73" s="456" t="s">
        <v>397</v>
      </c>
      <c r="D73" s="456"/>
      <c r="E73" s="456"/>
      <c r="F73" s="456"/>
      <c r="G73" s="456"/>
      <c r="H73" s="312"/>
      <c r="I73" s="312">
        <v>15000</v>
      </c>
      <c r="J73" s="312"/>
      <c r="K73" s="313"/>
    </row>
    <row r="74" spans="2:11" ht="12.75">
      <c r="B74" s="326" t="s">
        <v>324</v>
      </c>
      <c r="C74" s="455" t="s">
        <v>398</v>
      </c>
      <c r="D74" s="455"/>
      <c r="E74" s="455"/>
      <c r="F74" s="455"/>
      <c r="G74" s="455"/>
      <c r="H74" s="312"/>
      <c r="I74" s="318">
        <v>15001</v>
      </c>
      <c r="J74" s="312"/>
      <c r="K74" s="313"/>
    </row>
    <row r="75" spans="2:11" ht="12.75">
      <c r="B75" s="326"/>
      <c r="C75" s="458" t="s">
        <v>399</v>
      </c>
      <c r="D75" s="458"/>
      <c r="E75" s="458"/>
      <c r="F75" s="458"/>
      <c r="G75" s="458"/>
      <c r="H75" s="312"/>
      <c r="I75" s="318">
        <v>150011</v>
      </c>
      <c r="J75" s="312"/>
      <c r="K75" s="313"/>
    </row>
    <row r="76" spans="2:11" ht="12.75">
      <c r="B76" s="327" t="s">
        <v>332</v>
      </c>
      <c r="C76" s="455" t="s">
        <v>400</v>
      </c>
      <c r="D76" s="455"/>
      <c r="E76" s="455"/>
      <c r="F76" s="455"/>
      <c r="G76" s="455"/>
      <c r="H76" s="312"/>
      <c r="I76" s="318">
        <v>15002</v>
      </c>
      <c r="J76" s="312"/>
      <c r="K76" s="313"/>
    </row>
    <row r="77" spans="2:11" ht="13.5" thickBot="1">
      <c r="B77" s="328"/>
      <c r="C77" s="459" t="s">
        <v>401</v>
      </c>
      <c r="D77" s="459"/>
      <c r="E77" s="459"/>
      <c r="F77" s="459"/>
      <c r="G77" s="459"/>
      <c r="H77" s="329"/>
      <c r="I77" s="330">
        <v>150021</v>
      </c>
      <c r="J77" s="329"/>
      <c r="K77" s="331"/>
    </row>
    <row r="78" spans="2:11" ht="12.75">
      <c r="B78" s="332"/>
      <c r="C78" s="332"/>
      <c r="D78" s="332"/>
      <c r="E78" s="332"/>
      <c r="F78" s="332"/>
      <c r="G78" s="332"/>
      <c r="H78" s="332"/>
      <c r="I78" s="332"/>
      <c r="J78" s="333" t="s">
        <v>311</v>
      </c>
      <c r="K78" s="333"/>
    </row>
    <row r="79" spans="2:11" ht="15.75">
      <c r="B79" s="3"/>
      <c r="C79" s="3"/>
      <c r="D79" s="3"/>
      <c r="E79" s="3"/>
      <c r="F79" s="3"/>
      <c r="G79" s="3"/>
      <c r="H79" s="3"/>
      <c r="I79" s="3"/>
      <c r="J79" s="361" t="str">
        <f>+Aktivet!G50</f>
        <v>MOISI LAZAJ</v>
      </c>
      <c r="K79" s="334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34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34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34"/>
    </row>
    <row r="83" spans="2:11" ht="15.75">
      <c r="B83" s="3"/>
      <c r="C83" s="335"/>
      <c r="D83" s="3"/>
      <c r="E83" s="3"/>
      <c r="F83" s="3"/>
      <c r="G83" s="3"/>
      <c r="H83" s="3"/>
      <c r="I83" s="3"/>
      <c r="J83" s="3"/>
      <c r="K83" s="334"/>
    </row>
    <row r="84" spans="2:11" ht="12.75">
      <c r="B84" s="3"/>
      <c r="C84" s="335"/>
      <c r="D84" s="3"/>
      <c r="E84" s="3"/>
      <c r="F84" s="3"/>
      <c r="G84" s="3"/>
      <c r="H84" s="3"/>
      <c r="I84" s="3"/>
      <c r="J84" s="3"/>
      <c r="K84" s="3"/>
    </row>
    <row r="85" spans="2:11" ht="12.75">
      <c r="B85" s="3"/>
      <c r="C85" s="335"/>
      <c r="D85" s="3"/>
      <c r="E85" s="3"/>
      <c r="F85" s="3"/>
      <c r="G85" s="3"/>
      <c r="H85" s="3"/>
      <c r="I85" s="3"/>
      <c r="J85" s="3"/>
      <c r="K85" s="3"/>
    </row>
    <row r="86" spans="2:11" ht="12.75">
      <c r="B86" s="3"/>
      <c r="C86" s="335"/>
      <c r="D86" s="3"/>
      <c r="E86" s="3"/>
      <c r="F86" s="3"/>
      <c r="G86" s="3"/>
      <c r="H86" s="3"/>
      <c r="I86" s="3"/>
      <c r="J86" s="3"/>
      <c r="K86" s="3"/>
    </row>
    <row r="87" spans="2:11" ht="12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2.75">
      <c r="B88" s="3"/>
      <c r="C88" s="3"/>
      <c r="D88" s="3"/>
      <c r="E88" s="3"/>
      <c r="F88" s="3"/>
      <c r="G88" s="3"/>
      <c r="H88" s="3"/>
      <c r="I88" s="3"/>
      <c r="J88" s="3"/>
      <c r="K88" s="3"/>
    </row>
  </sheetData>
  <sheetProtection/>
  <mergeCells count="59">
    <mergeCell ref="C73:G73"/>
    <mergeCell ref="C74:G74"/>
    <mergeCell ref="C75:G75"/>
    <mergeCell ref="C76:G76"/>
    <mergeCell ref="C77:G77"/>
    <mergeCell ref="C66:G66"/>
    <mergeCell ref="C67:G67"/>
    <mergeCell ref="C68:G68"/>
    <mergeCell ref="C69:G69"/>
    <mergeCell ref="C70:G70"/>
    <mergeCell ref="C72:G72"/>
    <mergeCell ref="C60:G60"/>
    <mergeCell ref="C61:G61"/>
    <mergeCell ref="C62:G62"/>
    <mergeCell ref="C63:G63"/>
    <mergeCell ref="C64:G64"/>
    <mergeCell ref="C65:G65"/>
    <mergeCell ref="C54:G54"/>
    <mergeCell ref="C55:G55"/>
    <mergeCell ref="C56:G56"/>
    <mergeCell ref="C57:G57"/>
    <mergeCell ref="C58:G58"/>
    <mergeCell ref="C59:G59"/>
    <mergeCell ref="C48:G48"/>
    <mergeCell ref="C49:G49"/>
    <mergeCell ref="C50:G50"/>
    <mergeCell ref="C51:G51"/>
    <mergeCell ref="C52:G52"/>
    <mergeCell ref="C53:G53"/>
    <mergeCell ref="C42:G42"/>
    <mergeCell ref="C43:G43"/>
    <mergeCell ref="C44:G44"/>
    <mergeCell ref="C45:G45"/>
    <mergeCell ref="C46:G46"/>
    <mergeCell ref="C47:G47"/>
    <mergeCell ref="C25:G25"/>
    <mergeCell ref="B37:K37"/>
    <mergeCell ref="C38:G38"/>
    <mergeCell ref="C39:G39"/>
    <mergeCell ref="C40:G40"/>
    <mergeCell ref="C41:G41"/>
    <mergeCell ref="C19:G19"/>
    <mergeCell ref="C20:G20"/>
    <mergeCell ref="C21:G21"/>
    <mergeCell ref="C22:G22"/>
    <mergeCell ref="C23:G23"/>
    <mergeCell ref="C24:G24"/>
    <mergeCell ref="C13:G13"/>
    <mergeCell ref="C14:G14"/>
    <mergeCell ref="C15:G15"/>
    <mergeCell ref="C16:G16"/>
    <mergeCell ref="C17:G17"/>
    <mergeCell ref="C18:G18"/>
    <mergeCell ref="B7:K7"/>
    <mergeCell ref="C8:G8"/>
    <mergeCell ref="C9:G9"/>
    <mergeCell ref="C10:G10"/>
    <mergeCell ref="C11:G11"/>
    <mergeCell ref="C12:G12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Manaj</cp:lastModifiedBy>
  <cp:lastPrinted>2012-03-14T17:46:52Z</cp:lastPrinted>
  <dcterms:created xsi:type="dcterms:W3CDTF">2002-02-16T18:16:52Z</dcterms:created>
  <dcterms:modified xsi:type="dcterms:W3CDTF">2012-03-22T13:09:16Z</dcterms:modified>
  <cp:category/>
  <cp:version/>
  <cp:contentType/>
  <cp:contentStatus/>
</cp:coreProperties>
</file>