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23" activeTab="7"/>
  </bookViews>
  <sheets>
    <sheet name="Kopertina" sheetId="1" r:id="rId1"/>
    <sheet name="Aktivet" sheetId="2" r:id="rId2"/>
    <sheet name="Ardh.Shpenz" sheetId="3" r:id="rId3"/>
    <sheet name="Shenimet" sheetId="4" r:id="rId4"/>
    <sheet name="inventari" sheetId="5" r:id="rId5"/>
    <sheet name="inv.llog" sheetId="6" r:id="rId6"/>
    <sheet name="materialet" sheetId="7" r:id="rId7"/>
    <sheet name="Inv.automjet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<sst xmlns="http://schemas.openxmlformats.org/spreadsheetml/2006/main" count="278" uniqueCount="213">
  <si>
    <t>Data e krijimit</t>
  </si>
  <si>
    <t>Nr. i  Regjistrit  Tregetar</t>
  </si>
  <si>
    <t>Nr</t>
  </si>
  <si>
    <t>I</t>
  </si>
  <si>
    <t>II</t>
  </si>
  <si>
    <t>Ndertesa</t>
  </si>
  <si>
    <t>Adresa e Selise</t>
  </si>
  <si>
    <t>N.I.P.T -i</t>
  </si>
  <si>
    <t>P A S Q Y R A T     F I N A N C I A R E</t>
  </si>
  <si>
    <t>A   K   T   I   V   E   T</t>
  </si>
  <si>
    <t>Para ardhes</t>
  </si>
  <si>
    <t>A K T I V E T    A F A T S H K U R T E R A</t>
  </si>
  <si>
    <t>Aktivet  monetare</t>
  </si>
  <si>
    <t>i</t>
  </si>
  <si>
    <t>ii</t>
  </si>
  <si>
    <t>Aktive te tjera financiare afatshkurtera</t>
  </si>
  <si>
    <t>iii</t>
  </si>
  <si>
    <t>iv</t>
  </si>
  <si>
    <t>v</t>
  </si>
  <si>
    <t>Instrumenta te tjera borxhi</t>
  </si>
  <si>
    <t>Inventari</t>
  </si>
  <si>
    <t>Lendet e para</t>
  </si>
  <si>
    <t>Prodhim ne proces</t>
  </si>
  <si>
    <t>Produkte te gateshme</t>
  </si>
  <si>
    <t>Mallra per rishitje</t>
  </si>
  <si>
    <t>Parapagesa per furnizime</t>
  </si>
  <si>
    <t>A K T I V E T    A F A T G J A T A</t>
  </si>
  <si>
    <t>Aktive afatgjata materiale</t>
  </si>
  <si>
    <t>Aktive te tjera afatgjata</t>
  </si>
  <si>
    <t>Toka</t>
  </si>
  <si>
    <t>Makineri dhe pausje</t>
  </si>
  <si>
    <t>Huamarjet</t>
  </si>
  <si>
    <t>Banka</t>
  </si>
  <si>
    <t>Arka</t>
  </si>
  <si>
    <t>Veprimtaria  Kryesore</t>
  </si>
  <si>
    <t>Te pagushme ndaj furnitoreve</t>
  </si>
  <si>
    <t>Huat  afatgjata</t>
  </si>
  <si>
    <t>III</t>
  </si>
  <si>
    <t xml:space="preserve">K A P I T A L I 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</si>
  <si>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</si>
  <si>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</si>
  <si>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</si>
  <si>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</si>
  <si>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</si>
  <si>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A K T I V E V E   ( I + II )</t>
  </si>
  <si>
    <t>Te pagushme ndaj punonjesve</t>
  </si>
  <si>
    <t>(   ________________  )</t>
  </si>
  <si>
    <t>S H E N I M E T          S P J E G U E S E</t>
  </si>
  <si>
    <t>Per Drejtimin  e Njesise  Ekonomike</t>
  </si>
  <si>
    <t>Emertimi I mikronjesise</t>
  </si>
  <si>
    <t>(Ne zbatim te statndartit kombetarte kontabilitetit)</t>
  </si>
  <si>
    <t>MIKRONJESITE</t>
  </si>
  <si>
    <t xml:space="preserve">pasqyrat financiare jane te shprehura ne </t>
  </si>
  <si>
    <t>leke</t>
  </si>
  <si>
    <t xml:space="preserve">pasqyrat financiare jane te rrumbullakosura ne </t>
  </si>
  <si>
    <t>nga</t>
  </si>
  <si>
    <t>deri</t>
  </si>
  <si>
    <t>data e mbylljes se pasqyrave financiare</t>
  </si>
  <si>
    <t xml:space="preserve">periudha kontabel e pasqyrave financiare    </t>
  </si>
  <si>
    <t xml:space="preserve">Periudha </t>
  </si>
  <si>
    <t>rapoprtuese</t>
  </si>
  <si>
    <t xml:space="preserve">periudha </t>
  </si>
  <si>
    <t xml:space="preserve"> Kerkesa te arketueshme</t>
  </si>
  <si>
    <t xml:space="preserve"> Kerkesa te tjera te arketueshme</t>
  </si>
  <si>
    <t>Aktive tjera afat gjata materiale .</t>
  </si>
  <si>
    <t>overdraftet bankare</t>
  </si>
  <si>
    <t>huamarrjet afat shkurtera</t>
  </si>
  <si>
    <t>detyrimet tregetare</t>
  </si>
  <si>
    <t>detyrimet e sig.shoq dhe shend.</t>
  </si>
  <si>
    <t>detyrimet per tap-in</t>
  </si>
  <si>
    <t>detyrimet per tatim fitimin</t>
  </si>
  <si>
    <t>detyrimet per tvsh</t>
  </si>
  <si>
    <t>detyrimet per tatimin mbi burim</t>
  </si>
  <si>
    <t>debitore dhe kreditore te tjere</t>
  </si>
  <si>
    <t>parapagimet e arketuara</t>
  </si>
  <si>
    <t xml:space="preserve"> te tjera afatgjata</t>
  </si>
  <si>
    <t>Kapitali I pronarit</t>
  </si>
  <si>
    <t xml:space="preserve">Rezervat </t>
  </si>
  <si>
    <t>(bazuar ne klasifikimin e shpenzimeve sipas natyres)</t>
  </si>
  <si>
    <t>TE ARDHURAT</t>
  </si>
  <si>
    <t>SHPENZIMET =1+2+3+4+5</t>
  </si>
  <si>
    <t>Shpenzimet per materiale</t>
  </si>
  <si>
    <t>inventar ne celje</t>
  </si>
  <si>
    <t xml:space="preserve">                                  shpenzime per mallrat e prodhuara</t>
  </si>
  <si>
    <t xml:space="preserve">                                   inventari ne fund te vitit</t>
  </si>
  <si>
    <t>siguracion</t>
  </si>
  <si>
    <t>Shpenzime personeli</t>
  </si>
  <si>
    <t>Amortizimi I aktiveve afatgjata</t>
  </si>
  <si>
    <t>Te tjera</t>
  </si>
  <si>
    <t>energji,uje ,fax,telefon,internet</t>
  </si>
  <si>
    <t>benzine/nafte/gas</t>
  </si>
  <si>
    <t>qera ambienti</t>
  </si>
  <si>
    <t>pagesa</t>
  </si>
  <si>
    <t>taksat dogananore dhe bashkiake</t>
  </si>
  <si>
    <t>shpenzimet administartive ,mirembajtje etj.</t>
  </si>
  <si>
    <t>Shpenzime financiare</t>
  </si>
  <si>
    <t>interesa te paguaradhe komisione bankare</t>
  </si>
  <si>
    <t>A</t>
  </si>
  <si>
    <t>B</t>
  </si>
  <si>
    <t>Pershkrimi I elementeve</t>
  </si>
  <si>
    <t xml:space="preserve">                                      Pagat</t>
  </si>
  <si>
    <t>*</t>
  </si>
  <si>
    <t>Perfshin pjesen e fitimit neto per aksioneret e shoq. meme</t>
  </si>
  <si>
    <t>Tatimi mbi fitimin</t>
  </si>
  <si>
    <t>Fitimi pas tatimit</t>
  </si>
  <si>
    <t>Sasia</t>
  </si>
  <si>
    <t>Vlera</t>
  </si>
  <si>
    <t>shuma</t>
  </si>
  <si>
    <t>ARTIKULLI</t>
  </si>
  <si>
    <t>NJ/M</t>
  </si>
  <si>
    <t>KOSTO</t>
  </si>
  <si>
    <t>V O</t>
  </si>
  <si>
    <t xml:space="preserve">Kjo pasqyre do te plotesohet e vecante per lenden e pare,mallrat ,prod,e gatshem </t>
  </si>
  <si>
    <t>dhe prodhimin ne proces</t>
  </si>
  <si>
    <t>telefoni     _________________________</t>
  </si>
  <si>
    <t>Per drejtimin e shoqerise</t>
  </si>
  <si>
    <t>Emertimi I bankes</t>
  </si>
  <si>
    <t>Nr I llogarise</t>
  </si>
  <si>
    <t>shuma monedh e huaj</t>
  </si>
  <si>
    <t>shuma leke</t>
  </si>
  <si>
    <t>Shuma</t>
  </si>
  <si>
    <t>20%e vleres se mbetur</t>
  </si>
  <si>
    <t>grupet e aktiveve</t>
  </si>
  <si>
    <t>shtesa</t>
  </si>
  <si>
    <t>pakesimet</t>
  </si>
  <si>
    <t>amortizim tatim</t>
  </si>
  <si>
    <t>Makineri e paisje</t>
  </si>
  <si>
    <t>mjete transporti</t>
  </si>
  <si>
    <t>paisje zyre dhe informatike</t>
  </si>
  <si>
    <t>Lloji I automjetit</t>
  </si>
  <si>
    <t>Kapaciteti</t>
  </si>
  <si>
    <t>Targa</t>
  </si>
  <si>
    <t>SHPENZIME TE PANJOHURA</t>
  </si>
  <si>
    <t>Fitimi para tatimeve + SHP. PANJOHURA</t>
  </si>
  <si>
    <t>SANPAOLO BANK</t>
  </si>
  <si>
    <t>AKTIVE MONETARE</t>
  </si>
  <si>
    <t>3 i</t>
  </si>
  <si>
    <t xml:space="preserve">KERKESA TE ARKETUESHME </t>
  </si>
  <si>
    <t>4 iii</t>
  </si>
  <si>
    <t>MAKINERI E PAISJE ME VLEREN E DREJTE</t>
  </si>
  <si>
    <t>EMERTESA</t>
  </si>
  <si>
    <t>KOSTUA</t>
  </si>
  <si>
    <t>AMORTIZIMI</t>
  </si>
  <si>
    <t>VL.E DREJT</t>
  </si>
  <si>
    <t>TOTALI</t>
  </si>
  <si>
    <t>2iii</t>
  </si>
  <si>
    <t xml:space="preserve">DETYRIMET NDAJ TATIMEVE </t>
  </si>
  <si>
    <t>2i</t>
  </si>
  <si>
    <t xml:space="preserve">    K A P I T A L I</t>
  </si>
  <si>
    <t>III1</t>
  </si>
  <si>
    <t>III2</t>
  </si>
  <si>
    <t xml:space="preserve">REZERVA </t>
  </si>
  <si>
    <t>III3</t>
  </si>
  <si>
    <t xml:space="preserve">FITIMI , HUMJA E MBARTUR </t>
  </si>
  <si>
    <t xml:space="preserve">FITIMI , HUMBJA E VITIT USHTRIMOR  </t>
  </si>
  <si>
    <t xml:space="preserve">MALLRA TE BLERA NGA INPORTI DHE VENDAS </t>
  </si>
  <si>
    <t xml:space="preserve">KAPITALI      </t>
  </si>
  <si>
    <t>subjekti       _________PANDELI GJEKA___________</t>
  </si>
  <si>
    <t>Nipt-I         __________K43317402Q____________</t>
  </si>
  <si>
    <t>Aktiviteti     ________ING. VLERSUES_____________</t>
  </si>
  <si>
    <t>Adresa      _____________LAGJA  15 TETORI___________</t>
  </si>
  <si>
    <t>AUD</t>
  </si>
  <si>
    <t xml:space="preserve">SHITJET NETO   TE  REALIZUARA </t>
  </si>
  <si>
    <t>PAISJE</t>
  </si>
  <si>
    <t>PANDELI GJEKA</t>
  </si>
  <si>
    <t>K43317402Q</t>
  </si>
  <si>
    <t>LAGJA: "15 TETOR" ,   FIER</t>
  </si>
  <si>
    <t xml:space="preserve">PROJEKTIM, SUPEVIZION , KOLAUDIM, </t>
  </si>
  <si>
    <t>VLERSIM DHE ZBATIM PUNIMESH</t>
  </si>
  <si>
    <t>RAIFEISEN BANKE</t>
  </si>
  <si>
    <t>BANKA N.B.G</t>
  </si>
  <si>
    <t>SOCIETE GENERALE</t>
  </si>
  <si>
    <t>Nipt-I      : K43317402Q</t>
  </si>
  <si>
    <t>Aktiviteti    ; projektim , vlersime , zbatime.</t>
  </si>
  <si>
    <t>Adresa   : "15 tetori:      FIER</t>
  </si>
  <si>
    <t>FOTOKOPJE</t>
  </si>
  <si>
    <t>KASE FISKALE</t>
  </si>
  <si>
    <t xml:space="preserve">NDRETESA  </t>
  </si>
  <si>
    <t>LIKUJDUAR ME NE VITIN 2011</t>
  </si>
  <si>
    <t>SHPENZIME PER KARBURAT,SIGURACION MIRMBAJTJE</t>
  </si>
  <si>
    <t xml:space="preserve">KANCILERI , BOJE , </t>
  </si>
  <si>
    <t xml:space="preserve">SUBJEKI "PANDELI GJEKA" PER VITIN 2010 ESHTE MARRE ME VEPRIMTARI , PROJEKTIME </t>
  </si>
  <si>
    <t xml:space="preserve">VLERSIME  PER BANKAT </t>
  </si>
  <si>
    <t>subjekti   : PANDELI GJEKA</t>
  </si>
  <si>
    <t>subjekti  : PANDELI GJEKA</t>
  </si>
  <si>
    <t>subjekti : PANDELI GJEKA</t>
  </si>
  <si>
    <t>viti 2011</t>
  </si>
  <si>
    <t>01.01.2011</t>
  </si>
  <si>
    <t>31.12.2011</t>
  </si>
  <si>
    <t>Pasqyrat Financiare te vitit 2011</t>
  </si>
  <si>
    <t>Pasqyra   e   te   Ardhurave   dhe   Shpenzimeve     2011</t>
  </si>
  <si>
    <t>paga</t>
  </si>
  <si>
    <t>gjendeje 01.01.11</t>
  </si>
  <si>
    <t>gjendeje 31.12.11</t>
  </si>
  <si>
    <t>amortizim 01.01.10</t>
  </si>
  <si>
    <t>vl.mbetur 01.01.11</t>
  </si>
  <si>
    <t>amortizim I vitit 2011</t>
  </si>
  <si>
    <t>vl mbetur31.12.11</t>
  </si>
  <si>
    <t>Amortizim 31.12.11</t>
  </si>
  <si>
    <t>shpenzimet te qarkullimitte mallit te transportit,riparime</t>
  </si>
  <si>
    <t>GJENDJA E LLOGARIVE LIKUJDUESE ME 30.1211</t>
  </si>
  <si>
    <t>GJENDJA ME 31.12.10</t>
  </si>
  <si>
    <t>HYRJE VITI 2011</t>
  </si>
  <si>
    <t>DALJE VITI 2011</t>
  </si>
  <si>
    <t>GJENDJA ME 30.12.11</t>
  </si>
  <si>
    <t>MAKINE</t>
  </si>
  <si>
    <t xml:space="preserve">JANE DETYRIMET PER SI.SHO. ,SHENDETSORE , DERI ME 30.12.11    LIKUJDUAR TE CILAT JANE </t>
  </si>
  <si>
    <t>TE PAGUESHME NDAJ FURNITOREVE 31.12.11</t>
  </si>
  <si>
    <t xml:space="preserve">TE ARDHURAT DHE SHPENZIMET PER VITIN 2011 </t>
  </si>
  <si>
    <t>SHPENZIMET PER SIGURIME TE DERDHURA DERI ME 30\12\11</t>
  </si>
  <si>
    <t>SHPENZIMET PER  INTERNET TELFON, ENERGJI ME 30\12\11</t>
  </si>
  <si>
    <t>INVENTARI I MALLRAVE PER VITIN 2011</t>
  </si>
  <si>
    <t>KANCILERI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</si>
</sst>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0.0"/>
  </numFmts>
  <fonts count="3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24"/>
      <name val="Arial Narrow"/>
      <family val="2"/>
    </font>
    <font>
      <sz val="16"/>
      <name val="Arial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15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17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10" fillId="0" borderId="19" xfId="0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20" borderId="26" xfId="0" applyFont="1" applyFill="1" applyBorder="1" applyAlignment="1">
      <alignment/>
    </xf>
    <xf numFmtId="0" fontId="0" fillId="0" borderId="19" xfId="0" applyFont="1" applyBorder="1" applyAlignment="1">
      <alignment/>
    </xf>
    <xf numFmtId="1" fontId="0" fillId="0" borderId="19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PRESA%20BIZNESI%20VOG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tivet"/>
      <sheetName val="Ardh.Shpenz"/>
      <sheetName val="Shenimet"/>
      <sheetName val="inventari"/>
      <sheetName val="inv.llog"/>
      <sheetName val="materialet"/>
      <sheetName val="Inv.automjet"/>
    </sheetNames>
    <sheetDataSet>
      <sheetData sheetId="2">
        <row r="19">
          <cell r="F19">
            <v>69120</v>
          </cell>
        </row>
        <row r="20">
          <cell r="F20">
            <v>60000</v>
          </cell>
        </row>
        <row r="21">
          <cell r="F21">
            <v>770000</v>
          </cell>
        </row>
        <row r="31">
          <cell r="F31">
            <v>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zoomScale="75" zoomScaleNormal="75" zoomScalePageLayoutView="0" workbookViewId="0" topLeftCell="A29">
      <selection activeCell="E61" sqref="E61"/>
    </sheetView>
  </sheetViews>
  <sheetFormatPr defaultColWidth="9.140625" defaultRowHeight="12.75"/>
  <cols>
    <col min="1" max="1" width="3.7109375" style="0" customWidth="1"/>
    <col min="4" max="4" width="9.28125" style="0" customWidth="1"/>
    <col min="5" max="5" width="11.421875" style="0" customWidth="1"/>
    <col min="10" max="10" width="3.1406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49</v>
      </c>
      <c r="D3" s="5"/>
      <c r="E3" s="5"/>
      <c r="F3" s="89" t="s">
        <v>164</v>
      </c>
      <c r="G3" s="90"/>
      <c r="H3" s="23"/>
      <c r="I3" s="8"/>
      <c r="J3" s="5"/>
      <c r="K3" s="6"/>
    </row>
    <row r="4" spans="2:11" ht="18" customHeight="1">
      <c r="B4" s="4"/>
      <c r="C4" s="12" t="s">
        <v>7</v>
      </c>
      <c r="D4" s="5"/>
      <c r="E4" s="5"/>
      <c r="F4" s="89" t="s">
        <v>165</v>
      </c>
      <c r="G4" s="25"/>
      <c r="H4" s="23"/>
      <c r="I4" s="8"/>
      <c r="J4" s="11"/>
      <c r="K4" s="6"/>
    </row>
    <row r="5" spans="2:11" ht="18" customHeight="1">
      <c r="B5" s="4"/>
      <c r="C5" s="12" t="s">
        <v>6</v>
      </c>
      <c r="D5" s="5"/>
      <c r="E5" s="5"/>
      <c r="F5" s="91" t="s">
        <v>166</v>
      </c>
      <c r="G5" s="91"/>
      <c r="H5" s="91"/>
      <c r="I5" s="11"/>
      <c r="J5" s="11"/>
      <c r="K5" s="6"/>
    </row>
    <row r="6" spans="2:11" ht="18" customHeight="1">
      <c r="B6" s="4"/>
      <c r="D6" s="5"/>
      <c r="E6" s="5"/>
      <c r="F6" s="11"/>
      <c r="G6" s="69"/>
      <c r="H6" s="11"/>
      <c r="I6" s="11"/>
      <c r="J6" s="11"/>
      <c r="K6" s="6"/>
    </row>
    <row r="7" spans="2:11" ht="18" customHeight="1">
      <c r="B7" s="4"/>
      <c r="E7" s="5"/>
      <c r="F7" s="5"/>
      <c r="G7" s="5"/>
      <c r="H7" s="17"/>
      <c r="I7" s="17"/>
      <c r="J7" s="11"/>
      <c r="K7" s="6"/>
    </row>
    <row r="8" spans="2:11" ht="18">
      <c r="B8" s="4"/>
      <c r="C8" s="13" t="s">
        <v>0</v>
      </c>
      <c r="D8" s="5"/>
      <c r="E8" s="5"/>
      <c r="F8" s="89"/>
      <c r="G8" s="26"/>
      <c r="H8" s="8"/>
      <c r="I8" s="8"/>
      <c r="J8" s="8"/>
      <c r="K8" s="6"/>
    </row>
    <row r="9" spans="2:11" ht="15">
      <c r="B9" s="4"/>
      <c r="C9" s="13" t="s">
        <v>1</v>
      </c>
      <c r="D9" s="5"/>
      <c r="E9" s="5"/>
      <c r="F9" s="11"/>
      <c r="G9" s="17"/>
      <c r="H9" s="11"/>
      <c r="I9" s="11"/>
      <c r="J9" s="11"/>
      <c r="K9" s="6"/>
    </row>
    <row r="10" spans="2:11" ht="12.7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ht="12.7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5">
      <c r="B13" s="4"/>
      <c r="C13" s="13" t="s">
        <v>34</v>
      </c>
      <c r="D13" s="5"/>
      <c r="E13" s="5"/>
      <c r="F13" s="15" t="s">
        <v>167</v>
      </c>
      <c r="G13" s="24"/>
      <c r="H13" s="8"/>
      <c r="I13" s="8"/>
      <c r="J13" s="8"/>
      <c r="K13" s="6"/>
    </row>
    <row r="14" spans="2:11" ht="15">
      <c r="B14" s="4"/>
      <c r="C14" s="5"/>
      <c r="D14" s="5"/>
      <c r="E14" s="5"/>
      <c r="F14" s="14" t="s">
        <v>168</v>
      </c>
      <c r="G14" s="27"/>
      <c r="H14" s="11"/>
      <c r="I14" s="11"/>
      <c r="J14" s="11"/>
      <c r="K14" s="6"/>
    </row>
    <row r="15" spans="2:11" ht="18" customHeight="1">
      <c r="B15" s="4"/>
      <c r="C15" s="5"/>
      <c r="D15" s="5"/>
      <c r="E15" s="5"/>
      <c r="F15" s="11"/>
      <c r="G15" s="11"/>
      <c r="H15" s="11"/>
      <c r="I15" s="11"/>
      <c r="J15" s="11"/>
      <c r="K15" s="6"/>
    </row>
    <row r="16" spans="2:11" ht="18" customHeight="1">
      <c r="B16" s="4"/>
      <c r="K16" s="6"/>
    </row>
    <row r="17" spans="2:11" ht="12.7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33.75">
      <c r="B24" s="117" t="s">
        <v>8</v>
      </c>
      <c r="C24" s="118"/>
      <c r="D24" s="118"/>
      <c r="E24" s="118"/>
      <c r="F24" s="118"/>
      <c r="G24" s="118"/>
      <c r="H24" s="118"/>
      <c r="I24" s="118"/>
      <c r="J24" s="118"/>
      <c r="K24" s="119"/>
    </row>
    <row r="25" spans="2:11" ht="20.25">
      <c r="B25" s="4"/>
      <c r="C25" s="120" t="s">
        <v>51</v>
      </c>
      <c r="D25" s="120"/>
      <c r="E25" s="120"/>
      <c r="F25" s="120"/>
      <c r="G25" s="120"/>
      <c r="H25" s="120"/>
      <c r="I25" s="120"/>
      <c r="J25" s="120"/>
      <c r="K25" s="6"/>
    </row>
    <row r="26" spans="2:11" ht="12.75">
      <c r="B26" s="4"/>
      <c r="C26" s="121"/>
      <c r="D26" s="121"/>
      <c r="E26" s="121"/>
      <c r="F26" s="121"/>
      <c r="G26" s="121"/>
      <c r="H26" s="121"/>
      <c r="I26" s="121"/>
      <c r="J26" s="121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0">
      <c r="B29" s="4"/>
      <c r="C29" s="5"/>
      <c r="D29" s="5"/>
      <c r="E29" s="122" t="s">
        <v>186</v>
      </c>
      <c r="F29" s="122"/>
      <c r="G29" s="122"/>
      <c r="H29" s="5"/>
      <c r="I29" s="5"/>
      <c r="J29" s="5"/>
      <c r="K29" s="6"/>
    </row>
    <row r="30" spans="2:11" ht="12.75">
      <c r="B30" s="4"/>
      <c r="C30" s="5"/>
      <c r="D30" s="116" t="s">
        <v>50</v>
      </c>
      <c r="E30" s="116"/>
      <c r="F30" s="116"/>
      <c r="G30" s="116"/>
      <c r="H30" s="116"/>
      <c r="I30" s="5"/>
      <c r="J30" s="5"/>
      <c r="K30" s="6"/>
    </row>
    <row r="31" spans="2:11" ht="12.7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5.75" customHeight="1">
      <c r="B37" s="4"/>
      <c r="C37" s="5"/>
      <c r="D37" s="53"/>
      <c r="E37" s="53"/>
      <c r="F37" s="53"/>
      <c r="G37" s="53"/>
      <c r="H37" s="53"/>
      <c r="I37" s="53"/>
      <c r="J37" s="5"/>
      <c r="K37" s="6"/>
    </row>
    <row r="38" spans="2:11" ht="18" customHeight="1">
      <c r="B38" s="4"/>
      <c r="C38" s="8"/>
      <c r="D38" s="8"/>
      <c r="E38" s="8"/>
      <c r="F38" s="8"/>
      <c r="G38" s="16"/>
      <c r="H38" s="8"/>
      <c r="I38" s="8"/>
      <c r="J38" s="8"/>
      <c r="K38" s="6"/>
    </row>
    <row r="39" spans="2:11" ht="18" customHeight="1">
      <c r="B39" s="4"/>
      <c r="C39" s="1" t="s">
        <v>52</v>
      </c>
      <c r="D39" s="2"/>
      <c r="E39" s="2"/>
      <c r="F39" s="2"/>
      <c r="G39" s="70"/>
      <c r="H39" s="14" t="s">
        <v>53</v>
      </c>
      <c r="I39" s="11"/>
      <c r="J39" s="3"/>
      <c r="K39" s="6"/>
    </row>
    <row r="40" spans="2:11" ht="18" customHeight="1">
      <c r="B40" s="4"/>
      <c r="C40" s="4" t="s">
        <v>54</v>
      </c>
      <c r="D40" s="5"/>
      <c r="E40" s="5"/>
      <c r="F40" s="5"/>
      <c r="G40" s="5"/>
      <c r="H40" s="14" t="s">
        <v>53</v>
      </c>
      <c r="I40" s="8"/>
      <c r="J40" s="6"/>
      <c r="K40" s="6"/>
    </row>
    <row r="41" spans="2:11" ht="18" customHeight="1">
      <c r="B41" s="4"/>
      <c r="C41" s="4"/>
      <c r="D41" s="5"/>
      <c r="E41" s="5"/>
      <c r="F41" s="5"/>
      <c r="G41" s="5"/>
      <c r="H41" s="5"/>
      <c r="I41" s="5"/>
      <c r="J41" s="6"/>
      <c r="K41" s="6"/>
    </row>
    <row r="42" spans="2:11" ht="18" customHeight="1">
      <c r="B42" s="4"/>
      <c r="C42" s="4" t="s">
        <v>58</v>
      </c>
      <c r="D42" s="5"/>
      <c r="E42" s="5"/>
      <c r="F42" s="5"/>
      <c r="G42" s="39" t="s">
        <v>55</v>
      </c>
      <c r="H42" s="11" t="s">
        <v>187</v>
      </c>
      <c r="I42" s="11"/>
      <c r="J42" s="6"/>
      <c r="K42" s="6"/>
    </row>
    <row r="43" spans="2:11" ht="18" customHeight="1">
      <c r="B43" s="4"/>
      <c r="C43" s="4"/>
      <c r="D43" s="5"/>
      <c r="E43" s="5"/>
      <c r="F43" s="5"/>
      <c r="G43" s="39" t="s">
        <v>56</v>
      </c>
      <c r="H43" s="8" t="s">
        <v>188</v>
      </c>
      <c r="I43" s="8"/>
      <c r="J43" s="6"/>
      <c r="K43" s="6"/>
    </row>
    <row r="44" spans="2:11" ht="18" customHeight="1">
      <c r="B44" s="4"/>
      <c r="C44" s="4" t="s">
        <v>57</v>
      </c>
      <c r="D44" s="5"/>
      <c r="E44" s="5"/>
      <c r="F44" s="5"/>
      <c r="G44" s="39"/>
      <c r="H44" s="8"/>
      <c r="I44" s="8"/>
      <c r="J44" s="6"/>
      <c r="K44" s="6"/>
    </row>
    <row r="45" spans="2:11" ht="18" customHeight="1">
      <c r="B45" s="4"/>
      <c r="C45" s="7"/>
      <c r="D45" s="8"/>
      <c r="E45" s="8"/>
      <c r="F45" s="8"/>
      <c r="G45" s="8"/>
      <c r="H45" s="8"/>
      <c r="I45" s="8"/>
      <c r="J45" s="9"/>
      <c r="K45" s="6"/>
    </row>
    <row r="46" spans="2:11" ht="18" customHeight="1">
      <c r="B46" s="4"/>
      <c r="K46" s="6"/>
    </row>
    <row r="47" spans="2:11" ht="12" customHeight="1">
      <c r="B47" s="4"/>
      <c r="C47" s="5"/>
      <c r="D47" s="5"/>
      <c r="E47" s="5"/>
      <c r="F47" s="5"/>
      <c r="G47" s="5"/>
      <c r="H47" s="5"/>
      <c r="I47" s="5"/>
      <c r="J47" s="5"/>
      <c r="K47" s="6"/>
    </row>
    <row r="48" spans="2:11" ht="15.75" customHeight="1">
      <c r="B48" s="4"/>
      <c r="C48" s="5"/>
      <c r="D48" s="5"/>
      <c r="E48" s="5"/>
      <c r="F48" s="5"/>
      <c r="G48" s="5"/>
      <c r="H48" s="5"/>
      <c r="I48" s="5"/>
      <c r="J48" s="5"/>
      <c r="K48" s="6"/>
    </row>
    <row r="49" spans="2:11" ht="9" customHeight="1">
      <c r="B49" s="7"/>
      <c r="C49" s="8"/>
      <c r="D49" s="8"/>
      <c r="E49" s="8"/>
      <c r="F49" s="8"/>
      <c r="G49" s="8"/>
      <c r="H49" s="8"/>
      <c r="I49" s="8"/>
      <c r="J49" s="8"/>
      <c r="K49" s="9"/>
    </row>
    <row r="50" ht="5.25" customHeight="1"/>
  </sheetData>
  <sheetProtection/>
  <mergeCells count="5">
    <mergeCell ref="D30:H30"/>
    <mergeCell ref="B24:K24"/>
    <mergeCell ref="C25:J25"/>
    <mergeCell ref="C26:J26"/>
    <mergeCell ref="E29:G29"/>
  </mergeCells>
  <printOptions horizontalCentered="1" verticalCentered="1"/>
  <pageMargins left="0.25" right="0.25" top="0.25" bottom="0.25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4"/>
  <sheetViews>
    <sheetView zoomScalePageLayoutView="0" workbookViewId="0" topLeftCell="A38">
      <selection activeCell="E66" sqref="E66"/>
    </sheetView>
  </sheetViews>
  <sheetFormatPr defaultColWidth="9.140625" defaultRowHeight="12.75"/>
  <cols>
    <col min="1" max="1" width="5.5742187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7" width="14.57421875" style="18" customWidth="1"/>
  </cols>
  <sheetData>
    <row r="1" spans="2:7" s="29" customFormat="1" ht="9" customHeight="1">
      <c r="B1" s="46"/>
      <c r="C1" s="47"/>
      <c r="D1" s="47"/>
      <c r="E1" s="48"/>
      <c r="F1" s="61"/>
      <c r="G1" s="61"/>
    </row>
    <row r="2" spans="2:7" s="29" customFormat="1" ht="20.25" customHeight="1">
      <c r="B2" s="123" t="s">
        <v>189</v>
      </c>
      <c r="C2" s="123"/>
      <c r="D2" s="123"/>
      <c r="E2" s="123"/>
      <c r="F2" s="123"/>
      <c r="G2" s="123"/>
    </row>
    <row r="3" ht="14.25" customHeight="1"/>
    <row r="4" spans="2:7" ht="15.75" customHeight="1">
      <c r="B4" s="127" t="s">
        <v>2</v>
      </c>
      <c r="C4" s="129" t="s">
        <v>9</v>
      </c>
      <c r="D4" s="130"/>
      <c r="E4" s="131"/>
      <c r="F4" s="43" t="s">
        <v>59</v>
      </c>
      <c r="G4" s="43" t="s">
        <v>61</v>
      </c>
    </row>
    <row r="5" spans="2:7" ht="12.75" customHeight="1">
      <c r="B5" s="128"/>
      <c r="C5" s="132"/>
      <c r="D5" s="133"/>
      <c r="E5" s="134"/>
      <c r="F5" s="44" t="s">
        <v>60</v>
      </c>
      <c r="G5" s="45" t="s">
        <v>10</v>
      </c>
    </row>
    <row r="6" spans="2:7" s="29" customFormat="1" ht="17.25" customHeight="1">
      <c r="B6" s="49" t="s">
        <v>3</v>
      </c>
      <c r="C6" s="124" t="s">
        <v>11</v>
      </c>
      <c r="D6" s="125"/>
      <c r="E6" s="126"/>
      <c r="F6" s="21">
        <f>F7+F10+F14</f>
        <v>1292186</v>
      </c>
      <c r="G6" s="21">
        <f>G7+G10+G14</f>
        <v>1011499</v>
      </c>
    </row>
    <row r="7" spans="2:7" s="29" customFormat="1" ht="15" customHeight="1">
      <c r="B7" s="30"/>
      <c r="C7" s="32">
        <v>1</v>
      </c>
      <c r="D7" s="33" t="s">
        <v>12</v>
      </c>
      <c r="E7" s="34"/>
      <c r="F7" s="21">
        <f>F8</f>
        <v>1138901</v>
      </c>
      <c r="G7" s="21">
        <f>G8</f>
        <v>1011499</v>
      </c>
    </row>
    <row r="8" spans="2:7" s="29" customFormat="1" ht="15" customHeight="1">
      <c r="B8" s="30"/>
      <c r="C8" s="32"/>
      <c r="D8" s="51" t="s">
        <v>13</v>
      </c>
      <c r="E8" s="37" t="s">
        <v>32</v>
      </c>
      <c r="F8" s="21">
        <f>1104214+34687</f>
        <v>1138901</v>
      </c>
      <c r="G8" s="21">
        <v>1011499</v>
      </c>
    </row>
    <row r="9" spans="2:7" s="29" customFormat="1" ht="15" customHeight="1">
      <c r="B9" s="30"/>
      <c r="C9" s="32"/>
      <c r="D9" s="51" t="s">
        <v>14</v>
      </c>
      <c r="E9" s="37" t="s">
        <v>33</v>
      </c>
      <c r="F9" s="21"/>
      <c r="G9" s="21"/>
    </row>
    <row r="10" spans="2:7" s="29" customFormat="1" ht="15" customHeight="1">
      <c r="B10" s="30"/>
      <c r="C10" s="32">
        <v>2</v>
      </c>
      <c r="D10" s="33" t="s">
        <v>15</v>
      </c>
      <c r="E10" s="34"/>
      <c r="F10" s="21">
        <f>F11</f>
        <v>20105</v>
      </c>
      <c r="G10" s="21">
        <f>G11</f>
        <v>0</v>
      </c>
    </row>
    <row r="11" spans="2:7" s="29" customFormat="1" ht="15" customHeight="1">
      <c r="B11" s="30"/>
      <c r="C11" s="35"/>
      <c r="D11" s="36" t="s">
        <v>13</v>
      </c>
      <c r="E11" s="37" t="s">
        <v>62</v>
      </c>
      <c r="F11" s="21">
        <v>20105</v>
      </c>
      <c r="G11" s="21">
        <v>0</v>
      </c>
    </row>
    <row r="12" spans="2:7" s="29" customFormat="1" ht="15" customHeight="1">
      <c r="B12" s="30"/>
      <c r="C12" s="35"/>
      <c r="D12" s="36" t="s">
        <v>14</v>
      </c>
      <c r="E12" s="37" t="s">
        <v>63</v>
      </c>
      <c r="F12" s="21">
        <v>0</v>
      </c>
      <c r="G12" s="21">
        <v>6814</v>
      </c>
    </row>
    <row r="13" spans="2:7" s="29" customFormat="1" ht="15" customHeight="1">
      <c r="B13" s="30"/>
      <c r="C13" s="35"/>
      <c r="D13" s="36" t="s">
        <v>16</v>
      </c>
      <c r="E13" s="37" t="s">
        <v>19</v>
      </c>
      <c r="F13" s="21"/>
      <c r="G13" s="21"/>
    </row>
    <row r="14" spans="2:7" s="29" customFormat="1" ht="15" customHeight="1">
      <c r="B14" s="30"/>
      <c r="C14" s="32">
        <v>3</v>
      </c>
      <c r="D14" s="33" t="s">
        <v>20</v>
      </c>
      <c r="E14" s="34"/>
      <c r="F14" s="21">
        <f>F15</f>
        <v>133180</v>
      </c>
      <c r="G14" s="21">
        <f>G15</f>
        <v>0</v>
      </c>
    </row>
    <row r="15" spans="2:7" s="29" customFormat="1" ht="15" customHeight="1">
      <c r="B15" s="30"/>
      <c r="C15" s="35"/>
      <c r="D15" s="36" t="s">
        <v>13</v>
      </c>
      <c r="E15" s="37" t="s">
        <v>21</v>
      </c>
      <c r="F15" s="21">
        <v>133180</v>
      </c>
      <c r="G15" s="21">
        <v>0</v>
      </c>
    </row>
    <row r="16" spans="2:7" s="29" customFormat="1" ht="15" customHeight="1">
      <c r="B16" s="30"/>
      <c r="C16" s="35"/>
      <c r="D16" s="36" t="s">
        <v>14</v>
      </c>
      <c r="E16" s="37" t="s">
        <v>22</v>
      </c>
      <c r="F16" s="21">
        <v>0</v>
      </c>
      <c r="G16" s="21"/>
    </row>
    <row r="17" spans="2:7" s="29" customFormat="1" ht="15" customHeight="1">
      <c r="B17" s="30"/>
      <c r="C17" s="35"/>
      <c r="D17" s="36" t="s">
        <v>16</v>
      </c>
      <c r="E17" s="37" t="s">
        <v>23</v>
      </c>
      <c r="F17" s="21">
        <v>0</v>
      </c>
      <c r="G17" s="21">
        <v>0</v>
      </c>
    </row>
    <row r="18" spans="2:7" s="29" customFormat="1" ht="15" customHeight="1">
      <c r="B18" s="30"/>
      <c r="C18" s="35"/>
      <c r="D18" s="36" t="s">
        <v>17</v>
      </c>
      <c r="E18" s="37" t="s">
        <v>24</v>
      </c>
      <c r="F18" s="21"/>
      <c r="G18" s="21"/>
    </row>
    <row r="19" spans="2:7" s="29" customFormat="1" ht="15" customHeight="1">
      <c r="B19" s="30"/>
      <c r="C19" s="35"/>
      <c r="D19" s="36" t="s">
        <v>18</v>
      </c>
      <c r="E19" s="37" t="s">
        <v>25</v>
      </c>
      <c r="F19" s="21"/>
      <c r="G19" s="21"/>
    </row>
    <row r="20" spans="2:8" s="29" customFormat="1" ht="15" customHeight="1">
      <c r="B20" s="50" t="s">
        <v>4</v>
      </c>
      <c r="C20" s="124" t="s">
        <v>26</v>
      </c>
      <c r="D20" s="125"/>
      <c r="E20" s="126"/>
      <c r="F20" s="21">
        <f>F24+F25+F23</f>
        <v>3473143</v>
      </c>
      <c r="G20" s="21">
        <f>G24+G25+G23</f>
        <v>3758770</v>
      </c>
      <c r="H20" s="22">
        <f>F20-G20</f>
        <v>-285627</v>
      </c>
    </row>
    <row r="21" spans="2:7" s="29" customFormat="1" ht="15" customHeight="1">
      <c r="B21" s="30"/>
      <c r="C21" s="32">
        <v>4</v>
      </c>
      <c r="D21" s="33" t="s">
        <v>27</v>
      </c>
      <c r="E21" s="38"/>
      <c r="F21" s="21"/>
      <c r="G21" s="21"/>
    </row>
    <row r="22" spans="2:7" s="29" customFormat="1" ht="15" customHeight="1">
      <c r="B22" s="30"/>
      <c r="C22" s="35"/>
      <c r="D22" s="36" t="s">
        <v>13</v>
      </c>
      <c r="E22" s="37" t="s">
        <v>29</v>
      </c>
      <c r="F22" s="21"/>
      <c r="G22" s="21"/>
    </row>
    <row r="23" spans="2:9" s="29" customFormat="1" ht="15" customHeight="1">
      <c r="B23" s="30"/>
      <c r="C23" s="35"/>
      <c r="D23" s="36" t="s">
        <v>14</v>
      </c>
      <c r="E23" s="37" t="s">
        <v>5</v>
      </c>
      <c r="F23" s="21">
        <f>materialet!J11</f>
        <v>1714750</v>
      </c>
      <c r="G23" s="21">
        <v>1805000</v>
      </c>
      <c r="H23" s="21">
        <f>F23*0.05</f>
        <v>85737.5</v>
      </c>
      <c r="I23" s="22">
        <f>H23+H24+H25</f>
        <v>277776.8</v>
      </c>
    </row>
    <row r="24" spans="2:9" s="29" customFormat="1" ht="15" customHeight="1">
      <c r="B24" s="30"/>
      <c r="C24" s="35"/>
      <c r="D24" s="36" t="s">
        <v>16</v>
      </c>
      <c r="E24" s="37" t="s">
        <v>30</v>
      </c>
      <c r="F24" s="21">
        <f>materialet!J13</f>
        <v>1458000</v>
      </c>
      <c r="G24" s="21">
        <v>1620000</v>
      </c>
      <c r="H24" s="21">
        <f>G24*0.1</f>
        <v>162000</v>
      </c>
      <c r="I24" s="22"/>
    </row>
    <row r="25" spans="2:8" s="29" customFormat="1" ht="15" customHeight="1">
      <c r="B25" s="30"/>
      <c r="C25" s="35"/>
      <c r="D25" s="36" t="s">
        <v>17</v>
      </c>
      <c r="E25" s="37" t="s">
        <v>64</v>
      </c>
      <c r="F25" s="21">
        <f>materialet!J15+materialet!J14+materialet!J16</f>
        <v>300393</v>
      </c>
      <c r="G25" s="21">
        <v>333770</v>
      </c>
      <c r="H25" s="21">
        <f>F25*0.1</f>
        <v>30039.300000000003</v>
      </c>
    </row>
    <row r="26" spans="2:7" s="29" customFormat="1" ht="15" customHeight="1">
      <c r="B26" s="30"/>
      <c r="C26" s="32">
        <v>5</v>
      </c>
      <c r="D26" s="33" t="s">
        <v>28</v>
      </c>
      <c r="E26" s="34"/>
      <c r="F26" s="21"/>
      <c r="G26" s="21"/>
    </row>
    <row r="27" spans="2:7" s="29" customFormat="1" ht="20.25" customHeight="1">
      <c r="B27" s="31"/>
      <c r="C27" s="124" t="s">
        <v>44</v>
      </c>
      <c r="D27" s="125"/>
      <c r="E27" s="126"/>
      <c r="F27" s="21">
        <f>F20+F6</f>
        <v>4765329</v>
      </c>
      <c r="G27" s="21">
        <f>G20+G6</f>
        <v>4770269</v>
      </c>
    </row>
    <row r="28" spans="2:7" s="29" customFormat="1" ht="20.25" customHeight="1">
      <c r="B28" s="41"/>
      <c r="C28" s="71"/>
      <c r="D28" s="71"/>
      <c r="E28" s="71"/>
      <c r="F28" s="42">
        <f>F53-F27</f>
        <v>0</v>
      </c>
      <c r="G28" s="42"/>
    </row>
    <row r="29" spans="2:7" s="29" customFormat="1" ht="15.75" customHeight="1">
      <c r="B29" s="40"/>
      <c r="C29" s="40"/>
      <c r="D29" s="40"/>
      <c r="E29" s="40"/>
      <c r="F29" s="42"/>
      <c r="G29" s="42"/>
    </row>
    <row r="30" spans="2:7" s="29" customFormat="1" ht="14.25" customHeight="1">
      <c r="B30" s="127" t="s">
        <v>2</v>
      </c>
      <c r="C30" s="129" t="s">
        <v>40</v>
      </c>
      <c r="D30" s="130"/>
      <c r="E30" s="131"/>
      <c r="F30" s="43" t="s">
        <v>59</v>
      </c>
      <c r="G30" s="43"/>
    </row>
    <row r="31" spans="2:7" ht="13.5" customHeight="1">
      <c r="B31" s="128"/>
      <c r="C31" s="132"/>
      <c r="D31" s="133"/>
      <c r="E31" s="134"/>
      <c r="F31" s="44" t="s">
        <v>60</v>
      </c>
      <c r="G31" s="45"/>
    </row>
    <row r="32" spans="2:7" ht="12.75">
      <c r="B32" s="50" t="s">
        <v>3</v>
      </c>
      <c r="C32" s="124" t="s">
        <v>41</v>
      </c>
      <c r="D32" s="125"/>
      <c r="E32" s="126"/>
      <c r="F32" s="21">
        <f>F36</f>
        <v>145805</v>
      </c>
      <c r="G32" s="21">
        <f>G36</f>
        <v>434429</v>
      </c>
    </row>
    <row r="33" spans="2:7" ht="12.75">
      <c r="B33" s="30"/>
      <c r="C33" s="32">
        <v>1</v>
      </c>
      <c r="D33" s="33" t="s">
        <v>31</v>
      </c>
      <c r="E33" s="34"/>
      <c r="F33" s="21"/>
      <c r="G33" s="21"/>
    </row>
    <row r="34" spans="2:7" ht="12.75">
      <c r="B34" s="30"/>
      <c r="C34" s="35"/>
      <c r="D34" s="36" t="s">
        <v>13</v>
      </c>
      <c r="E34" s="37" t="s">
        <v>65</v>
      </c>
      <c r="F34" s="21"/>
      <c r="G34" s="21"/>
    </row>
    <row r="35" spans="2:7" ht="12.75">
      <c r="B35" s="30"/>
      <c r="C35" s="35"/>
      <c r="D35" s="36" t="s">
        <v>14</v>
      </c>
      <c r="E35" s="37" t="s">
        <v>66</v>
      </c>
      <c r="F35" s="21"/>
      <c r="G35" s="21"/>
    </row>
    <row r="36" spans="2:7" ht="12.75">
      <c r="B36" s="30"/>
      <c r="C36" s="32">
        <v>2</v>
      </c>
      <c r="D36" s="33" t="s">
        <v>67</v>
      </c>
      <c r="E36" s="34"/>
      <c r="F36" s="21">
        <f>F37+F38+F39+F40+F42</f>
        <v>145805</v>
      </c>
      <c r="G36" s="21">
        <f>G37+G38+G39+G40</f>
        <v>434429</v>
      </c>
    </row>
    <row r="37" spans="2:8" ht="12.75">
      <c r="B37" s="30"/>
      <c r="C37" s="35"/>
      <c r="D37" s="36"/>
      <c r="E37" s="37" t="s">
        <v>35</v>
      </c>
      <c r="F37" s="21">
        <f>28313+17522</f>
        <v>45835</v>
      </c>
      <c r="G37" s="21">
        <v>419291</v>
      </c>
      <c r="H37" s="18">
        <f>240000+'Ardh.Shpenz'!G28</f>
        <v>240000</v>
      </c>
    </row>
    <row r="38" spans="2:7" ht="12.75">
      <c r="B38" s="30"/>
      <c r="C38" s="35"/>
      <c r="D38" s="36"/>
      <c r="E38" s="37" t="s">
        <v>45</v>
      </c>
      <c r="F38" s="21">
        <v>60000</v>
      </c>
      <c r="G38" s="21">
        <v>0</v>
      </c>
    </row>
    <row r="39" spans="2:7" ht="12.75">
      <c r="B39" s="30"/>
      <c r="C39" s="35"/>
      <c r="D39" s="36"/>
      <c r="E39" s="37" t="s">
        <v>68</v>
      </c>
      <c r="F39" s="21">
        <v>32526</v>
      </c>
      <c r="G39" s="21">
        <v>15138</v>
      </c>
    </row>
    <row r="40" spans="2:7" ht="12.75">
      <c r="B40" s="30"/>
      <c r="C40" s="35"/>
      <c r="D40" s="36"/>
      <c r="E40" s="37" t="s">
        <v>69</v>
      </c>
      <c r="F40" s="21">
        <v>3000</v>
      </c>
      <c r="G40" s="21">
        <v>0</v>
      </c>
    </row>
    <row r="41" spans="2:7" ht="12.75">
      <c r="B41" s="30"/>
      <c r="C41" s="35"/>
      <c r="D41" s="36"/>
      <c r="E41" s="37" t="s">
        <v>70</v>
      </c>
      <c r="F41" s="21"/>
      <c r="G41" s="21"/>
    </row>
    <row r="42" spans="2:7" ht="12.75">
      <c r="B42" s="30"/>
      <c r="C42" s="35"/>
      <c r="D42" s="36"/>
      <c r="E42" s="37" t="s">
        <v>71</v>
      </c>
      <c r="F42" s="21">
        <v>4444</v>
      </c>
      <c r="G42" s="21">
        <v>12367</v>
      </c>
    </row>
    <row r="43" spans="2:7" ht="12.75">
      <c r="B43" s="30"/>
      <c r="C43" s="35"/>
      <c r="D43" s="36"/>
      <c r="E43" s="37" t="s">
        <v>72</v>
      </c>
      <c r="F43" s="21"/>
      <c r="G43" s="21"/>
    </row>
    <row r="44" spans="2:7" ht="12.75">
      <c r="B44" s="30"/>
      <c r="C44" s="35"/>
      <c r="D44" s="36"/>
      <c r="E44" s="37" t="s">
        <v>73</v>
      </c>
      <c r="F44" s="21"/>
      <c r="G44" s="21"/>
    </row>
    <row r="45" spans="2:7" ht="12.75">
      <c r="B45" s="30"/>
      <c r="C45" s="35"/>
      <c r="D45" s="36"/>
      <c r="E45" s="37" t="s">
        <v>74</v>
      </c>
      <c r="F45" s="21"/>
      <c r="G45" s="21"/>
    </row>
    <row r="46" spans="2:7" ht="12.75">
      <c r="B46" s="50" t="s">
        <v>4</v>
      </c>
      <c r="C46" s="124" t="s">
        <v>42</v>
      </c>
      <c r="D46" s="125"/>
      <c r="E46" s="126"/>
      <c r="F46" s="21"/>
      <c r="G46" s="21"/>
    </row>
    <row r="47" spans="2:7" ht="12.75">
      <c r="B47" s="30"/>
      <c r="C47" s="32">
        <v>1</v>
      </c>
      <c r="D47" s="33" t="s">
        <v>36</v>
      </c>
      <c r="E47" s="38"/>
      <c r="F47" s="21"/>
      <c r="G47" s="21"/>
    </row>
    <row r="48" spans="2:7" ht="12.75">
      <c r="B48" s="30"/>
      <c r="C48" s="32">
        <v>2</v>
      </c>
      <c r="D48" s="33" t="s">
        <v>75</v>
      </c>
      <c r="E48" s="34"/>
      <c r="F48" s="21"/>
      <c r="G48" s="21"/>
    </row>
    <row r="49" spans="2:8" ht="12.75">
      <c r="B49" s="50" t="s">
        <v>37</v>
      </c>
      <c r="C49" s="124" t="s">
        <v>38</v>
      </c>
      <c r="D49" s="125"/>
      <c r="E49" s="126"/>
      <c r="F49" s="21">
        <f>F50+F51+F52</f>
        <v>4619524</v>
      </c>
      <c r="G49" s="21">
        <f>G50+G51+G52</f>
        <v>4323472.6</v>
      </c>
      <c r="H49" s="18">
        <f>F49-G49</f>
        <v>296051.4000000004</v>
      </c>
    </row>
    <row r="50" spans="2:8" ht="12.75">
      <c r="B50" s="30"/>
      <c r="C50" s="32">
        <v>1</v>
      </c>
      <c r="D50" s="33" t="s">
        <v>76</v>
      </c>
      <c r="E50" s="34"/>
      <c r="F50" s="21">
        <f>G50+G51+G52</f>
        <v>4323472.6</v>
      </c>
      <c r="G50" s="21">
        <v>3288593</v>
      </c>
      <c r="H50" s="18"/>
    </row>
    <row r="51" spans="2:7" ht="12.75">
      <c r="B51" s="30"/>
      <c r="C51" s="54">
        <v>2</v>
      </c>
      <c r="D51" s="33" t="s">
        <v>77</v>
      </c>
      <c r="E51" s="34"/>
      <c r="F51" s="21">
        <v>0</v>
      </c>
      <c r="G51" s="21">
        <v>619202</v>
      </c>
    </row>
    <row r="52" spans="2:7" ht="12.75">
      <c r="B52" s="30"/>
      <c r="C52" s="54">
        <v>3</v>
      </c>
      <c r="D52" s="33" t="s">
        <v>39</v>
      </c>
      <c r="E52" s="34"/>
      <c r="F52" s="21">
        <f>'Ardh.Shpenz'!F38</f>
        <v>296051.4</v>
      </c>
      <c r="G52" s="21">
        <f>'Ardh.Shpenz'!G38</f>
        <v>415677.6</v>
      </c>
    </row>
    <row r="53" spans="2:7" ht="21" customHeight="1">
      <c r="B53" s="30"/>
      <c r="C53" s="124" t="s">
        <v>43</v>
      </c>
      <c r="D53" s="125"/>
      <c r="E53" s="126"/>
      <c r="F53" s="21">
        <f>F32+F49</f>
        <v>4765329</v>
      </c>
      <c r="G53" s="21">
        <f>G32+G49</f>
        <v>4757901.6</v>
      </c>
    </row>
    <row r="54" ht="12.75">
      <c r="F54" s="18">
        <f>F27-F53</f>
        <v>0</v>
      </c>
    </row>
  </sheetData>
  <sheetProtection/>
  <mergeCells count="12">
    <mergeCell ref="B4:B5"/>
    <mergeCell ref="C6:E6"/>
    <mergeCell ref="B2:G2"/>
    <mergeCell ref="C20:E20"/>
    <mergeCell ref="C53:E53"/>
    <mergeCell ref="C32:E32"/>
    <mergeCell ref="C46:E46"/>
    <mergeCell ref="C49:E49"/>
    <mergeCell ref="B30:B31"/>
    <mergeCell ref="C30:E31"/>
    <mergeCell ref="C27:E27"/>
    <mergeCell ref="C4:E5"/>
  </mergeCells>
  <printOptions horizontalCentered="1" verticalCentered="1"/>
  <pageMargins left="0.25" right="0.25" top="0.25" bottom="0.25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50"/>
  <sheetViews>
    <sheetView zoomScale="75" zoomScaleNormal="75" zoomScalePageLayoutView="0" workbookViewId="0" topLeftCell="A10">
      <selection activeCell="E37" sqref="E37"/>
    </sheetView>
  </sheetViews>
  <sheetFormatPr defaultColWidth="9.140625" defaultRowHeight="12.75"/>
  <cols>
    <col min="1" max="1" width="4.28125" style="0" customWidth="1"/>
    <col min="2" max="3" width="3.7109375" style="19" customWidth="1"/>
    <col min="4" max="4" width="2.7109375" style="19" customWidth="1"/>
    <col min="5" max="5" width="50.8515625" style="0" customWidth="1"/>
    <col min="6" max="6" width="13.00390625" style="18" customWidth="1"/>
    <col min="7" max="7" width="13.140625" style="18" customWidth="1"/>
    <col min="8" max="8" width="9.00390625" style="0" customWidth="1"/>
  </cols>
  <sheetData>
    <row r="2" spans="2:7" s="29" customFormat="1" ht="18">
      <c r="B2" s="136" t="s">
        <v>190</v>
      </c>
      <c r="C2" s="136"/>
      <c r="D2" s="136"/>
      <c r="E2" s="136"/>
      <c r="F2" s="136"/>
      <c r="G2" s="136"/>
    </row>
    <row r="3" spans="2:7" s="29" customFormat="1" ht="9" customHeight="1">
      <c r="B3" s="46"/>
      <c r="C3" s="46"/>
      <c r="D3" s="47"/>
      <c r="E3" s="48"/>
      <c r="F3" s="61"/>
      <c r="G3" s="22"/>
    </row>
    <row r="4" spans="5:6" s="29" customFormat="1" ht="16.5" customHeight="1">
      <c r="E4" s="102" t="s">
        <v>78</v>
      </c>
      <c r="F4" s="102"/>
    </row>
    <row r="5" ht="6.75" customHeight="1"/>
    <row r="6" spans="2:7" s="29" customFormat="1" ht="15.75" customHeight="1">
      <c r="B6" s="127" t="s">
        <v>2</v>
      </c>
      <c r="C6" s="129" t="s">
        <v>99</v>
      </c>
      <c r="D6" s="130"/>
      <c r="E6" s="131"/>
      <c r="F6" s="43" t="s">
        <v>59</v>
      </c>
      <c r="G6" s="43" t="s">
        <v>61</v>
      </c>
    </row>
    <row r="7" spans="2:7" s="29" customFormat="1" ht="15.75" customHeight="1">
      <c r="B7" s="128"/>
      <c r="C7" s="132"/>
      <c r="D7" s="133"/>
      <c r="E7" s="134"/>
      <c r="F7" s="44" t="s">
        <v>60</v>
      </c>
      <c r="G7" s="45" t="s">
        <v>10</v>
      </c>
    </row>
    <row r="8" spans="2:7" s="29" customFormat="1" ht="15.75" customHeight="1">
      <c r="B8" s="30" t="s">
        <v>3</v>
      </c>
      <c r="C8" s="55" t="s">
        <v>79</v>
      </c>
      <c r="D8" s="56"/>
      <c r="E8" s="56"/>
      <c r="F8" s="21">
        <v>889676</v>
      </c>
      <c r="G8" s="21">
        <v>1612709</v>
      </c>
    </row>
    <row r="9" spans="2:10" s="29" customFormat="1" ht="15.75" customHeight="1">
      <c r="B9" s="78"/>
      <c r="C9" s="77"/>
      <c r="D9" s="11"/>
      <c r="E9" s="11"/>
      <c r="F9" s="21"/>
      <c r="G9" s="21"/>
      <c r="J9" s="74"/>
    </row>
    <row r="10" spans="2:7" s="29" customFormat="1" ht="15.75" customHeight="1">
      <c r="B10" s="79"/>
      <c r="C10" s="77"/>
      <c r="D10" s="11"/>
      <c r="E10" s="11"/>
      <c r="F10" s="21"/>
      <c r="G10" s="21"/>
    </row>
    <row r="11" spans="2:7" s="29" customFormat="1" ht="15.75" customHeight="1">
      <c r="B11" s="76"/>
      <c r="C11" s="77"/>
      <c r="D11" s="11"/>
      <c r="E11" s="11"/>
      <c r="F11" s="21"/>
      <c r="G11" s="21"/>
    </row>
    <row r="12" spans="2:8" s="29" customFormat="1" ht="15.75" customHeight="1">
      <c r="B12" s="72" t="s">
        <v>4</v>
      </c>
      <c r="C12" s="103" t="s">
        <v>80</v>
      </c>
      <c r="D12" s="104"/>
      <c r="E12" s="104"/>
      <c r="F12" s="21">
        <f>F13+F17+F20+F21+F31</f>
        <v>560730</v>
      </c>
      <c r="G12" s="21">
        <f>G13+G17+G20+G21+G31</f>
        <v>1150845</v>
      </c>
      <c r="H12" s="22"/>
    </row>
    <row r="13" spans="2:7" s="29" customFormat="1" ht="15.75" customHeight="1">
      <c r="B13" s="28">
        <v>1</v>
      </c>
      <c r="C13" s="52"/>
      <c r="D13" s="57" t="s">
        <v>81</v>
      </c>
      <c r="E13" s="85"/>
      <c r="F13" s="21">
        <v>0</v>
      </c>
      <c r="G13" s="21">
        <f>G14+G15-G16</f>
        <v>0</v>
      </c>
    </row>
    <row r="14" spans="2:7" s="29" customFormat="1" ht="15.75" customHeight="1">
      <c r="B14" s="30"/>
      <c r="C14" s="35" t="s">
        <v>101</v>
      </c>
      <c r="D14" s="105" t="s">
        <v>82</v>
      </c>
      <c r="E14" s="105"/>
      <c r="F14" s="21">
        <v>0</v>
      </c>
      <c r="G14" s="21">
        <v>0</v>
      </c>
    </row>
    <row r="15" spans="2:7" s="29" customFormat="1" ht="15.75" customHeight="1">
      <c r="B15" s="30"/>
      <c r="C15" s="35" t="s">
        <v>101</v>
      </c>
      <c r="D15" s="105" t="s">
        <v>83</v>
      </c>
      <c r="E15" s="105"/>
      <c r="F15" s="21">
        <v>0</v>
      </c>
      <c r="G15" s="21">
        <v>0</v>
      </c>
    </row>
    <row r="16" spans="2:8" s="29" customFormat="1" ht="15.75" customHeight="1">
      <c r="B16" s="30"/>
      <c r="C16" s="35" t="s">
        <v>101</v>
      </c>
      <c r="D16" s="135" t="s">
        <v>84</v>
      </c>
      <c r="E16" s="135"/>
      <c r="F16" s="21">
        <v>0</v>
      </c>
      <c r="G16" s="21">
        <v>0</v>
      </c>
      <c r="H16" s="22"/>
    </row>
    <row r="17" spans="2:7" s="29" customFormat="1" ht="15.75" customHeight="1">
      <c r="B17" s="30">
        <v>2</v>
      </c>
      <c r="C17" s="35"/>
      <c r="D17" s="58" t="s">
        <v>86</v>
      </c>
      <c r="E17"/>
      <c r="F17" s="21">
        <f>F19+F18</f>
        <v>104449</v>
      </c>
      <c r="G17" s="21">
        <f>G19+G18</f>
        <v>54012</v>
      </c>
    </row>
    <row r="18" spans="2:7" s="29" customFormat="1" ht="15.75" customHeight="1">
      <c r="B18" s="30"/>
      <c r="C18" s="35" t="s">
        <v>101</v>
      </c>
      <c r="D18" s="58"/>
      <c r="E18" s="86" t="s">
        <v>100</v>
      </c>
      <c r="F18" s="21">
        <v>60000</v>
      </c>
      <c r="G18" s="21">
        <v>18000</v>
      </c>
    </row>
    <row r="19" spans="2:7" s="29" customFormat="1" ht="15.75" customHeight="1">
      <c r="B19" s="30"/>
      <c r="C19" s="35" t="s">
        <v>101</v>
      </c>
      <c r="D19" s="58"/>
      <c r="E19" s="87" t="s">
        <v>85</v>
      </c>
      <c r="F19" s="21">
        <v>44449</v>
      </c>
      <c r="G19" s="21">
        <v>36012</v>
      </c>
    </row>
    <row r="20" spans="2:12" s="29" customFormat="1" ht="15.75" customHeight="1">
      <c r="B20" s="30">
        <v>3</v>
      </c>
      <c r="C20" s="35"/>
      <c r="D20" s="58" t="s">
        <v>87</v>
      </c>
      <c r="E20" s="56"/>
      <c r="F20" s="21">
        <f>materialet!I19</f>
        <v>285627</v>
      </c>
      <c r="G20" s="21">
        <v>312086</v>
      </c>
      <c r="L20" s="29">
        <f>6*16820+6*17540</f>
        <v>206160</v>
      </c>
    </row>
    <row r="21" spans="2:16" s="29" customFormat="1" ht="15.75" customHeight="1">
      <c r="B21" s="30">
        <v>4</v>
      </c>
      <c r="C21"/>
      <c r="D21" s="58" t="s">
        <v>88</v>
      </c>
      <c r="E21" s="56"/>
      <c r="F21" s="21">
        <f>F22+F23+F27</f>
        <v>158195</v>
      </c>
      <c r="G21" s="21">
        <f>G22+G23+G27</f>
        <v>770132</v>
      </c>
      <c r="L21" s="29">
        <v>60000</v>
      </c>
      <c r="M21" s="29">
        <f>N21+O21+P21</f>
        <v>16740</v>
      </c>
      <c r="N21" s="29">
        <f>L21*0.15</f>
        <v>9000</v>
      </c>
      <c r="O21" s="29">
        <f>L21*0.095</f>
        <v>5700</v>
      </c>
      <c r="P21" s="29">
        <f>L21*0.034</f>
        <v>2040.0000000000002</v>
      </c>
    </row>
    <row r="22" spans="2:14" s="29" customFormat="1" ht="15.75" customHeight="1">
      <c r="B22" s="30"/>
      <c r="C22" s="35" t="s">
        <v>101</v>
      </c>
      <c r="D22"/>
      <c r="E22" s="56" t="s">
        <v>89</v>
      </c>
      <c r="F22" s="21">
        <v>0</v>
      </c>
      <c r="G22" s="21">
        <v>166000</v>
      </c>
      <c r="L22" s="29">
        <f>17540*3</f>
        <v>52620</v>
      </c>
      <c r="M22" s="29">
        <f>L22*0.23</f>
        <v>12102.6</v>
      </c>
      <c r="N22" s="29">
        <f>L22*0.07</f>
        <v>3683.4000000000005</v>
      </c>
    </row>
    <row r="23" spans="2:7" s="29" customFormat="1" ht="15.75" customHeight="1">
      <c r="B23" s="30"/>
      <c r="C23" s="35" t="s">
        <v>101</v>
      </c>
      <c r="D23"/>
      <c r="E23" s="56" t="s">
        <v>199</v>
      </c>
      <c r="F23" s="21">
        <f>101500+42400+4000</f>
        <v>147900</v>
      </c>
      <c r="G23" s="21">
        <v>594512</v>
      </c>
    </row>
    <row r="24" spans="2:13" s="29" customFormat="1" ht="15.75" customHeight="1">
      <c r="B24" s="30"/>
      <c r="C24" s="35" t="s">
        <v>101</v>
      </c>
      <c r="D24"/>
      <c r="E24" s="56" t="s">
        <v>90</v>
      </c>
      <c r="F24" s="21">
        <v>17000</v>
      </c>
      <c r="G24" s="21">
        <v>0</v>
      </c>
      <c r="M24" s="29">
        <f>M21+M22+N22</f>
        <v>32526</v>
      </c>
    </row>
    <row r="25" spans="2:12" s="29" customFormat="1" ht="15.75" customHeight="1">
      <c r="B25" s="30"/>
      <c r="C25" s="35" t="s">
        <v>101</v>
      </c>
      <c r="D25" s="58"/>
      <c r="E25" s="86" t="s">
        <v>91</v>
      </c>
      <c r="F25" s="21">
        <v>0</v>
      </c>
      <c r="G25" s="21">
        <v>0</v>
      </c>
      <c r="K25" s="31" t="s">
        <v>191</v>
      </c>
      <c r="L25" s="31">
        <v>266160</v>
      </c>
    </row>
    <row r="26" spans="2:12" s="29" customFormat="1" ht="15.75" customHeight="1">
      <c r="B26" s="30"/>
      <c r="C26" s="35" t="s">
        <v>101</v>
      </c>
      <c r="D26" s="58"/>
      <c r="E26" s="86" t="s">
        <v>92</v>
      </c>
      <c r="F26" s="21"/>
      <c r="G26" s="21"/>
      <c r="K26" s="31"/>
      <c r="L26" s="31">
        <f>L25*0.167</f>
        <v>44448.72</v>
      </c>
    </row>
    <row r="27" spans="2:7" s="29" customFormat="1" ht="15.75" customHeight="1">
      <c r="B27" s="30"/>
      <c r="C27" s="35" t="s">
        <v>101</v>
      </c>
      <c r="D27" s="58"/>
      <c r="E27" s="86" t="s">
        <v>93</v>
      </c>
      <c r="F27" s="21">
        <f>5175+120+5000</f>
        <v>10295</v>
      </c>
      <c r="G27" s="21">
        <v>9620</v>
      </c>
    </row>
    <row r="28" spans="2:7" s="29" customFormat="1" ht="15.75" customHeight="1">
      <c r="B28" s="30"/>
      <c r="C28" s="35" t="s">
        <v>101</v>
      </c>
      <c r="D28" s="58"/>
      <c r="E28" s="86" t="s">
        <v>94</v>
      </c>
      <c r="F28" s="21">
        <f>186081-17000-143900</f>
        <v>25181</v>
      </c>
      <c r="G28" s="21">
        <v>0</v>
      </c>
    </row>
    <row r="29" spans="2:7" s="29" customFormat="1" ht="15.75" customHeight="1">
      <c r="B29" s="30"/>
      <c r="C29" s="32" t="s">
        <v>101</v>
      </c>
      <c r="D29" s="58"/>
      <c r="E29" s="56"/>
      <c r="F29" s="21"/>
      <c r="G29" s="21"/>
    </row>
    <row r="30" spans="2:7" s="29" customFormat="1" ht="15.75" customHeight="1">
      <c r="B30" s="30"/>
      <c r="C30" s="35" t="s">
        <v>101</v>
      </c>
      <c r="D30" s="58"/>
      <c r="E30" s="56"/>
      <c r="F30" s="21"/>
      <c r="G30" s="21"/>
    </row>
    <row r="31" spans="2:7" s="29" customFormat="1" ht="15.75" customHeight="1">
      <c r="B31" s="30">
        <v>5</v>
      </c>
      <c r="C31" s="59" t="s">
        <v>95</v>
      </c>
      <c r="D31" s="58"/>
      <c r="E31" s="56"/>
      <c r="F31" s="21">
        <f>F32</f>
        <v>12459</v>
      </c>
      <c r="G31" s="21">
        <f>G32</f>
        <v>14615</v>
      </c>
    </row>
    <row r="32" spans="2:7" s="29" customFormat="1" ht="15.75" customHeight="1">
      <c r="B32" s="30"/>
      <c r="C32" s="75" t="s">
        <v>101</v>
      </c>
      <c r="E32" s="58" t="s">
        <v>96</v>
      </c>
      <c r="F32" s="31">
        <v>12459</v>
      </c>
      <c r="G32" s="21">
        <v>14615</v>
      </c>
    </row>
    <row r="33" spans="2:7" s="29" customFormat="1" ht="15.75" customHeight="1">
      <c r="B33" s="30"/>
      <c r="C33" s="52" t="s">
        <v>101</v>
      </c>
      <c r="E33" s="60" t="s">
        <v>102</v>
      </c>
      <c r="F33" s="31"/>
      <c r="G33" s="21"/>
    </row>
    <row r="34" spans="2:7" s="29" customFormat="1" ht="15.75" customHeight="1">
      <c r="B34" s="30"/>
      <c r="C34" s="52" t="s">
        <v>101</v>
      </c>
      <c r="D34" s="60"/>
      <c r="E34" s="56"/>
      <c r="F34" s="21"/>
      <c r="G34" s="21"/>
    </row>
    <row r="35" spans="2:7" s="29" customFormat="1" ht="15.75" customHeight="1">
      <c r="B35" s="30" t="s">
        <v>97</v>
      </c>
      <c r="C35" s="52"/>
      <c r="D35" s="73" t="s">
        <v>133</v>
      </c>
      <c r="E35" s="88"/>
      <c r="F35" s="21">
        <f>F8-F12</f>
        <v>328946</v>
      </c>
      <c r="G35" s="21">
        <f>G8-G12+G36</f>
        <v>461864</v>
      </c>
    </row>
    <row r="36" spans="2:7" s="29" customFormat="1" ht="15.75" customHeight="1">
      <c r="B36" s="30"/>
      <c r="C36" s="52"/>
      <c r="D36" s="60"/>
      <c r="E36" s="56" t="s">
        <v>132</v>
      </c>
      <c r="F36" s="21"/>
      <c r="G36" s="21">
        <v>0</v>
      </c>
    </row>
    <row r="37" spans="2:7" s="29" customFormat="1" ht="15.75" customHeight="1">
      <c r="B37" s="30">
        <v>6</v>
      </c>
      <c r="C37" s="52"/>
      <c r="D37" s="60" t="s">
        <v>103</v>
      </c>
      <c r="E37" s="56"/>
      <c r="F37" s="21">
        <f>F35*0.1</f>
        <v>32894.6</v>
      </c>
      <c r="G37" s="21">
        <f>G35*0.1</f>
        <v>46186.4</v>
      </c>
    </row>
    <row r="38" spans="2:7" s="29" customFormat="1" ht="15.75" customHeight="1">
      <c r="B38" s="30" t="s">
        <v>98</v>
      </c>
      <c r="C38" s="52"/>
      <c r="D38" s="73" t="s">
        <v>104</v>
      </c>
      <c r="E38" s="88"/>
      <c r="F38" s="21">
        <f>F35-F37</f>
        <v>296051.4</v>
      </c>
      <c r="G38" s="21">
        <f>G35-G37</f>
        <v>415677.6</v>
      </c>
    </row>
    <row r="39" spans="2:7" s="29" customFormat="1" ht="15.75" customHeight="1">
      <c r="B39" s="30"/>
      <c r="C39" s="52"/>
      <c r="D39" s="60"/>
      <c r="E39" s="56"/>
      <c r="F39" s="21"/>
      <c r="G39" s="21"/>
    </row>
    <row r="40" spans="2:7" s="29" customFormat="1" ht="15.75" customHeight="1">
      <c r="B40" s="40"/>
      <c r="C40" s="40"/>
      <c r="D40" s="40"/>
      <c r="E40" s="41"/>
      <c r="F40" s="42"/>
      <c r="G40" s="42"/>
    </row>
    <row r="41" spans="2:7" s="29" customFormat="1" ht="15.75" customHeight="1">
      <c r="B41" s="40"/>
      <c r="C41" s="40"/>
      <c r="D41" s="40"/>
      <c r="E41" s="41"/>
      <c r="F41" s="42">
        <f>13250*4</f>
        <v>53000</v>
      </c>
      <c r="G41" s="42"/>
    </row>
    <row r="42" spans="2:7" s="29" customFormat="1" ht="15.75" customHeight="1">
      <c r="B42" s="40"/>
      <c r="C42" s="40"/>
      <c r="D42" s="40"/>
      <c r="E42" s="41"/>
      <c r="F42" s="42">
        <f>F41-F37</f>
        <v>20105.4</v>
      </c>
      <c r="G42" s="42"/>
    </row>
    <row r="43" spans="2:7" s="29" customFormat="1" ht="15.75" customHeight="1">
      <c r="B43" s="40"/>
      <c r="C43" s="40"/>
      <c r="D43" s="40"/>
      <c r="E43" s="41"/>
      <c r="F43" s="42"/>
      <c r="G43" s="42"/>
    </row>
    <row r="44" spans="2:7" s="29" customFormat="1" ht="15.75" customHeight="1">
      <c r="B44" s="40"/>
      <c r="C44" s="40"/>
      <c r="D44" s="40"/>
      <c r="E44" s="41"/>
      <c r="F44" s="42"/>
      <c r="G44" s="42"/>
    </row>
    <row r="45" spans="2:7" s="29" customFormat="1" ht="15.75" customHeight="1">
      <c r="B45" s="40"/>
      <c r="C45" s="40"/>
      <c r="D45" s="40"/>
      <c r="E45" s="41"/>
      <c r="F45" s="42"/>
      <c r="G45" s="42"/>
    </row>
    <row r="46" spans="2:7" s="29" customFormat="1" ht="15.75" customHeight="1">
      <c r="B46" s="40"/>
      <c r="C46" s="40"/>
      <c r="D46" s="40"/>
      <c r="E46" s="41"/>
      <c r="F46" s="42"/>
      <c r="G46" s="42"/>
    </row>
    <row r="47" spans="2:7" s="29" customFormat="1" ht="15.75" customHeight="1">
      <c r="B47" s="40"/>
      <c r="C47" s="40"/>
      <c r="D47" s="40"/>
      <c r="E47" s="41"/>
      <c r="F47" s="42"/>
      <c r="G47" s="42"/>
    </row>
    <row r="48" spans="2:7" s="29" customFormat="1" ht="15.75" customHeight="1">
      <c r="B48" s="40"/>
      <c r="C48" s="40"/>
      <c r="D48" s="40"/>
      <c r="E48" s="41"/>
      <c r="F48" s="42"/>
      <c r="G48" s="42"/>
    </row>
    <row r="49" spans="2:7" s="29" customFormat="1" ht="15.75" customHeight="1">
      <c r="B49" s="40"/>
      <c r="C49" s="40"/>
      <c r="D49" s="40"/>
      <c r="E49" s="40"/>
      <c r="F49" s="42"/>
      <c r="G49" s="42"/>
    </row>
    <row r="50" spans="2:7" ht="12.75">
      <c r="B50" s="10"/>
      <c r="C50" s="10"/>
      <c r="D50" s="10"/>
      <c r="E50" s="5"/>
      <c r="F50" s="20"/>
      <c r="G50" s="20"/>
    </row>
  </sheetData>
  <sheetProtection/>
  <mergeCells count="8">
    <mergeCell ref="D16:E16"/>
    <mergeCell ref="B6:B7"/>
    <mergeCell ref="B2:G2"/>
    <mergeCell ref="C6:E7"/>
    <mergeCell ref="E4:F4"/>
    <mergeCell ref="C12:E12"/>
    <mergeCell ref="D14:E14"/>
    <mergeCell ref="D15:E15"/>
  </mergeCells>
  <printOptions horizontalCentered="1" verticalCentered="1"/>
  <pageMargins left="0.25" right="0.25" top="0.25" bottom="0.25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8"/>
  <sheetViews>
    <sheetView zoomScale="75" zoomScaleNormal="75" zoomScalePageLayoutView="0" workbookViewId="0" topLeftCell="A1">
      <selection activeCell="E39" sqref="E39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3" width="44.00390625" style="0" customWidth="1"/>
    <col min="4" max="4" width="9.28125" style="0" customWidth="1"/>
    <col min="5" max="5" width="8.7109375" style="0" customWidth="1"/>
    <col min="6" max="6" width="11.140625" style="0" customWidth="1"/>
    <col min="7" max="7" width="5.8515625" style="0" customWidth="1"/>
    <col min="8" max="8" width="3.00390625" style="0" customWidth="1"/>
    <col min="9" max="10" width="8.7109375" style="0" hidden="1" customWidth="1"/>
    <col min="11" max="11" width="10.7109375" style="0" hidden="1" customWidth="1"/>
    <col min="12" max="12" width="2.7109375" style="0" customWidth="1"/>
    <col min="13" max="13" width="6.421875" style="0" customWidth="1"/>
    <col min="14" max="14" width="5.8515625" style="0" customWidth="1"/>
  </cols>
  <sheetData>
    <row r="2" spans="2:14" ht="12.75">
      <c r="B2" s="1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3"/>
    </row>
    <row r="3" spans="2:14" ht="12.75">
      <c r="B3" s="4"/>
      <c r="C3" s="5"/>
      <c r="D3" s="5"/>
      <c r="E3" s="5"/>
      <c r="F3" s="5"/>
      <c r="G3" s="5"/>
      <c r="H3" s="5"/>
      <c r="I3" s="5"/>
      <c r="J3" s="5"/>
      <c r="K3" s="6"/>
      <c r="L3" s="5"/>
      <c r="M3" s="5"/>
      <c r="N3" s="6"/>
    </row>
    <row r="4" spans="2:14" s="29" customFormat="1" ht="33" customHeight="1">
      <c r="B4" s="106" t="s">
        <v>47</v>
      </c>
      <c r="C4" s="107"/>
      <c r="D4" s="107"/>
      <c r="E4" s="107"/>
      <c r="F4" s="107"/>
      <c r="G4" s="107"/>
      <c r="H4" s="107"/>
      <c r="I4" s="107"/>
      <c r="J4" s="107"/>
      <c r="K4" s="137"/>
      <c r="L4" s="41"/>
      <c r="M4" s="41"/>
      <c r="N4" s="108"/>
    </row>
    <row r="5" spans="2:14" ht="12.75">
      <c r="B5" s="4"/>
      <c r="C5" s="101" t="s">
        <v>181</v>
      </c>
      <c r="D5" s="101"/>
      <c r="E5" s="101"/>
      <c r="F5" s="101"/>
      <c r="G5" s="101"/>
      <c r="H5" s="5"/>
      <c r="I5" s="5"/>
      <c r="J5" s="5"/>
      <c r="K5" s="6"/>
      <c r="L5" s="5"/>
      <c r="M5" s="5"/>
      <c r="N5" s="6"/>
    </row>
    <row r="6" spans="2:14" ht="12.75">
      <c r="B6" s="4"/>
      <c r="C6" s="64" t="s">
        <v>182</v>
      </c>
      <c r="D6" s="109"/>
      <c r="E6" s="109"/>
      <c r="F6" s="109"/>
      <c r="G6" s="109"/>
      <c r="H6" s="5"/>
      <c r="I6" s="5"/>
      <c r="J6" s="5"/>
      <c r="K6" s="6"/>
      <c r="L6" s="5"/>
      <c r="M6" s="5"/>
      <c r="N6" s="6"/>
    </row>
    <row r="7" spans="2:14" ht="15.75">
      <c r="B7" s="4"/>
      <c r="C7" s="68"/>
      <c r="D7" s="5"/>
      <c r="E7" s="5"/>
      <c r="F7" s="5"/>
      <c r="G7" s="5"/>
      <c r="H7" s="5"/>
      <c r="I7" s="5"/>
      <c r="J7" s="5"/>
      <c r="K7" s="6"/>
      <c r="L7" s="5"/>
      <c r="M7" s="5"/>
      <c r="N7" s="6"/>
    </row>
    <row r="8" spans="2:14" ht="12.75">
      <c r="B8" s="110" t="s">
        <v>3</v>
      </c>
      <c r="C8" s="96"/>
      <c r="D8" s="96"/>
      <c r="E8" s="96"/>
      <c r="F8" s="96"/>
      <c r="G8" s="96"/>
      <c r="H8" s="5"/>
      <c r="I8" s="5"/>
      <c r="J8" s="5"/>
      <c r="K8" s="6"/>
      <c r="L8" s="5"/>
      <c r="M8" s="5"/>
      <c r="N8" s="6"/>
    </row>
    <row r="9" spans="2:14" ht="12.75">
      <c r="B9" s="110">
        <v>1</v>
      </c>
      <c r="C9" s="96" t="s">
        <v>135</v>
      </c>
      <c r="D9" s="96"/>
      <c r="E9" s="96"/>
      <c r="F9" s="96"/>
      <c r="G9" s="96"/>
      <c r="H9" s="5"/>
      <c r="I9" s="5"/>
      <c r="J9" s="5"/>
      <c r="K9" s="6"/>
      <c r="L9" s="5"/>
      <c r="M9" s="5"/>
      <c r="N9" s="6"/>
    </row>
    <row r="10" spans="2:14" ht="12.75">
      <c r="B10" s="110"/>
      <c r="C10" s="96" t="s">
        <v>200</v>
      </c>
      <c r="D10" s="96"/>
      <c r="E10" s="96"/>
      <c r="F10" s="96"/>
      <c r="G10" s="96"/>
      <c r="H10" s="5"/>
      <c r="I10" s="5"/>
      <c r="J10" s="5"/>
      <c r="K10" s="6"/>
      <c r="L10" s="5"/>
      <c r="M10" s="5"/>
      <c r="N10" s="6"/>
    </row>
    <row r="11" spans="2:14" ht="12.75">
      <c r="B11" s="110"/>
      <c r="C11" s="96" t="s">
        <v>201</v>
      </c>
      <c r="D11" s="111">
        <f>Aktivet!G8</f>
        <v>1011499</v>
      </c>
      <c r="E11" s="96"/>
      <c r="F11" s="111"/>
      <c r="G11" s="96"/>
      <c r="H11" s="5"/>
      <c r="I11" s="5"/>
      <c r="J11" s="5"/>
      <c r="K11" s="6"/>
      <c r="L11" s="5"/>
      <c r="M11" s="5"/>
      <c r="N11" s="6"/>
    </row>
    <row r="12" spans="2:14" ht="12.75">
      <c r="B12" s="110"/>
      <c r="C12" s="96" t="s">
        <v>202</v>
      </c>
      <c r="D12" s="111">
        <v>744492</v>
      </c>
      <c r="E12" s="96"/>
      <c r="F12" s="96"/>
      <c r="G12" s="96"/>
      <c r="H12" s="5"/>
      <c r="I12" s="5"/>
      <c r="J12" s="5"/>
      <c r="K12" s="6"/>
      <c r="L12" s="5"/>
      <c r="M12" s="5"/>
      <c r="N12" s="6"/>
    </row>
    <row r="13" spans="2:14" ht="12.75">
      <c r="B13" s="110"/>
      <c r="C13" s="96" t="s">
        <v>203</v>
      </c>
      <c r="D13" s="111">
        <f>609760+7330</f>
        <v>617090</v>
      </c>
      <c r="E13" s="96"/>
      <c r="F13" s="96"/>
      <c r="G13" s="96"/>
      <c r="H13" s="5"/>
      <c r="I13" s="5"/>
      <c r="J13" s="5"/>
      <c r="K13" s="6"/>
      <c r="L13" s="5"/>
      <c r="M13" s="5"/>
      <c r="N13" s="6"/>
    </row>
    <row r="14" spans="2:14" ht="12.75">
      <c r="B14" s="110"/>
      <c r="C14" s="96" t="s">
        <v>204</v>
      </c>
      <c r="D14" s="111">
        <f>Aktivet!F7</f>
        <v>1138901</v>
      </c>
      <c r="E14" s="111"/>
      <c r="F14" s="96"/>
      <c r="G14" s="96"/>
      <c r="H14" s="5"/>
      <c r="I14" s="5"/>
      <c r="J14" s="5"/>
      <c r="K14" s="6"/>
      <c r="L14" s="5"/>
      <c r="M14" s="5"/>
      <c r="N14" s="6"/>
    </row>
    <row r="15" spans="2:14" ht="12.75">
      <c r="B15" s="110" t="s">
        <v>136</v>
      </c>
      <c r="C15" s="96" t="s">
        <v>137</v>
      </c>
      <c r="D15" s="111">
        <f>Aktivet!F12</f>
        <v>0</v>
      </c>
      <c r="E15" s="111"/>
      <c r="F15" s="96"/>
      <c r="G15" s="96"/>
      <c r="H15" s="5"/>
      <c r="I15" s="5"/>
      <c r="J15" s="5"/>
      <c r="K15" s="6"/>
      <c r="L15" s="5"/>
      <c r="M15" s="5"/>
      <c r="N15" s="6"/>
    </row>
    <row r="16" spans="2:14" ht="12.75">
      <c r="B16" s="110"/>
      <c r="C16" s="96"/>
      <c r="D16" s="96"/>
      <c r="E16" s="96"/>
      <c r="F16" s="96"/>
      <c r="G16" s="96"/>
      <c r="H16" s="5"/>
      <c r="I16" s="5"/>
      <c r="J16" s="5"/>
      <c r="K16" s="6"/>
      <c r="L16" s="5"/>
      <c r="M16" s="5"/>
      <c r="N16" s="6"/>
    </row>
    <row r="17" spans="2:14" ht="12.75">
      <c r="B17" s="110" t="s">
        <v>138</v>
      </c>
      <c r="C17" s="96" t="s">
        <v>139</v>
      </c>
      <c r="D17" s="96"/>
      <c r="E17" s="96"/>
      <c r="F17" s="96"/>
      <c r="G17" s="96"/>
      <c r="H17" s="5"/>
      <c r="I17" s="5"/>
      <c r="J17" s="5"/>
      <c r="K17" s="6"/>
      <c r="L17" s="5"/>
      <c r="M17" s="5"/>
      <c r="N17" s="6"/>
    </row>
    <row r="18" spans="2:14" ht="12.75">
      <c r="B18" s="110"/>
      <c r="C18" s="94" t="s">
        <v>140</v>
      </c>
      <c r="D18" s="94" t="s">
        <v>141</v>
      </c>
      <c r="E18" s="94" t="s">
        <v>142</v>
      </c>
      <c r="F18" s="94" t="s">
        <v>143</v>
      </c>
      <c r="G18" s="96"/>
      <c r="H18" s="5"/>
      <c r="I18" s="5"/>
      <c r="J18" s="5"/>
      <c r="K18" s="6"/>
      <c r="L18" s="5"/>
      <c r="M18" s="5"/>
      <c r="N18" s="6"/>
    </row>
    <row r="19" spans="2:15" ht="12.75">
      <c r="B19" s="110"/>
      <c r="C19" s="94" t="s">
        <v>177</v>
      </c>
      <c r="D19" s="95">
        <f>materialet!H11</f>
        <v>1805000</v>
      </c>
      <c r="E19" s="95">
        <f>D19*0.05</f>
        <v>90250</v>
      </c>
      <c r="F19" s="95">
        <f>D19-E19</f>
        <v>1714750</v>
      </c>
      <c r="G19" s="96"/>
      <c r="H19" s="5"/>
      <c r="I19" s="5"/>
      <c r="J19" s="5"/>
      <c r="K19" s="6"/>
      <c r="L19" s="5"/>
      <c r="M19" s="5"/>
      <c r="N19" s="6"/>
      <c r="O19" s="18"/>
    </row>
    <row r="20" spans="2:15" ht="12.75">
      <c r="B20" s="110"/>
      <c r="C20" s="94" t="s">
        <v>205</v>
      </c>
      <c r="D20" s="95">
        <f>Aktivet!G24</f>
        <v>1620000</v>
      </c>
      <c r="E20" s="95">
        <f>D20*0.1</f>
        <v>162000</v>
      </c>
      <c r="F20" s="95">
        <f>D20-E20</f>
        <v>1458000</v>
      </c>
      <c r="G20" s="96"/>
      <c r="H20" s="5"/>
      <c r="I20" s="5"/>
      <c r="J20" s="5"/>
      <c r="K20" s="6"/>
      <c r="L20" s="5"/>
      <c r="M20" s="5"/>
      <c r="N20" s="6"/>
      <c r="O20" s="18"/>
    </row>
    <row r="21" spans="2:14" ht="12.75">
      <c r="B21" s="110"/>
      <c r="C21" s="94" t="s">
        <v>163</v>
      </c>
      <c r="D21" s="95">
        <f>Aktivet!G25</f>
        <v>333770</v>
      </c>
      <c r="E21" s="94">
        <f>D21*0.1</f>
        <v>33377</v>
      </c>
      <c r="F21" s="95">
        <f>D21-E21</f>
        <v>300393</v>
      </c>
      <c r="G21" s="96"/>
      <c r="H21" s="5"/>
      <c r="I21" s="5"/>
      <c r="J21" s="5"/>
      <c r="K21" s="6"/>
      <c r="L21" s="5"/>
      <c r="M21" s="5"/>
      <c r="N21" s="6"/>
    </row>
    <row r="22" spans="2:14" ht="12.75">
      <c r="B22" s="110"/>
      <c r="C22" s="94" t="s">
        <v>144</v>
      </c>
      <c r="D22" s="95">
        <f>SUM(D19:D21)</f>
        <v>3758770</v>
      </c>
      <c r="E22" s="100">
        <f>SUM(E18:E21)</f>
        <v>285627</v>
      </c>
      <c r="F22" s="100">
        <f>SUM(F18:F21)</f>
        <v>3473143</v>
      </c>
      <c r="G22" s="96"/>
      <c r="H22" s="5"/>
      <c r="I22" s="5"/>
      <c r="J22" s="5"/>
      <c r="K22" s="6"/>
      <c r="L22" s="5"/>
      <c r="M22" s="5"/>
      <c r="N22" s="6"/>
    </row>
    <row r="23" spans="2:14" ht="12.75">
      <c r="B23" s="110"/>
      <c r="C23" s="96"/>
      <c r="D23" s="112"/>
      <c r="E23" s="96"/>
      <c r="F23" s="112"/>
      <c r="G23" s="96"/>
      <c r="H23" s="5"/>
      <c r="I23" s="5"/>
      <c r="J23" s="5"/>
      <c r="K23" s="6"/>
      <c r="L23" s="5"/>
      <c r="M23" s="5"/>
      <c r="N23" s="6"/>
    </row>
    <row r="24" spans="2:14" ht="12.75">
      <c r="B24" s="4" t="s">
        <v>145</v>
      </c>
      <c r="C24" s="96" t="s">
        <v>146</v>
      </c>
      <c r="D24" s="96"/>
      <c r="E24" s="96"/>
      <c r="F24" s="96"/>
      <c r="G24" s="96"/>
      <c r="H24" s="5"/>
      <c r="I24" s="5"/>
      <c r="J24" s="5"/>
      <c r="K24" s="6"/>
      <c r="L24" s="5"/>
      <c r="M24" s="5"/>
      <c r="N24" s="6"/>
    </row>
    <row r="25" spans="2:14" ht="12.75">
      <c r="B25" s="4"/>
      <c r="C25" s="96" t="s">
        <v>206</v>
      </c>
      <c r="D25" s="96"/>
      <c r="E25" s="96"/>
      <c r="F25" s="96"/>
      <c r="G25" s="96"/>
      <c r="H25" s="5"/>
      <c r="I25" s="5"/>
      <c r="J25" s="5"/>
      <c r="K25" s="6"/>
      <c r="L25" s="5"/>
      <c r="M25" s="5"/>
      <c r="N25" s="6"/>
    </row>
    <row r="26" spans="2:14" ht="12.75">
      <c r="B26" s="4"/>
      <c r="C26" s="96" t="s">
        <v>178</v>
      </c>
      <c r="D26" s="96"/>
      <c r="E26" s="111">
        <f>Aktivet!F39+Aktivet!F40</f>
        <v>35526</v>
      </c>
      <c r="F26" s="96"/>
      <c r="G26" s="96"/>
      <c r="H26" s="5"/>
      <c r="I26" s="5"/>
      <c r="J26" s="5"/>
      <c r="K26" s="6"/>
      <c r="L26" s="5"/>
      <c r="M26" s="5"/>
      <c r="N26" s="6"/>
    </row>
    <row r="27" spans="2:14" ht="12.75">
      <c r="B27" s="4" t="s">
        <v>147</v>
      </c>
      <c r="C27" s="96" t="s">
        <v>207</v>
      </c>
      <c r="D27" s="96"/>
      <c r="E27" s="111">
        <f>Aktivet!F37</f>
        <v>45835</v>
      </c>
      <c r="F27" s="96"/>
      <c r="G27" s="96"/>
      <c r="H27" s="5"/>
      <c r="I27" s="5"/>
      <c r="J27" s="5"/>
      <c r="K27" s="6"/>
      <c r="L27" s="5"/>
      <c r="M27" s="5"/>
      <c r="N27" s="6"/>
    </row>
    <row r="28" spans="2:14" ht="12.75">
      <c r="B28" s="4"/>
      <c r="C28" s="97" t="s">
        <v>148</v>
      </c>
      <c r="D28" s="96"/>
      <c r="E28" s="96"/>
      <c r="F28" s="96"/>
      <c r="G28" s="96"/>
      <c r="H28" s="5"/>
      <c r="I28" s="5"/>
      <c r="J28" s="5"/>
      <c r="K28" s="6"/>
      <c r="L28" s="5"/>
      <c r="M28" s="5"/>
      <c r="N28" s="6"/>
    </row>
    <row r="29" spans="2:14" ht="12.75">
      <c r="B29" s="4"/>
      <c r="C29" s="96"/>
      <c r="D29" s="5"/>
      <c r="E29" s="5"/>
      <c r="F29" s="96"/>
      <c r="G29" s="5"/>
      <c r="H29" s="5"/>
      <c r="I29" s="5"/>
      <c r="J29" s="5"/>
      <c r="K29" s="6"/>
      <c r="L29" s="5"/>
      <c r="M29" s="5"/>
      <c r="N29" s="6"/>
    </row>
    <row r="30" spans="2:14" ht="12.75">
      <c r="B30" s="4" t="s">
        <v>149</v>
      </c>
      <c r="C30" s="94" t="s">
        <v>156</v>
      </c>
      <c r="D30" s="95">
        <f>Aktivet!F50</f>
        <v>4323472.6</v>
      </c>
      <c r="E30" s="96"/>
      <c r="F30" s="96"/>
      <c r="G30" s="96"/>
      <c r="H30" s="5"/>
      <c r="I30" s="5"/>
      <c r="J30" s="5"/>
      <c r="K30" s="6"/>
      <c r="L30" s="5"/>
      <c r="M30" s="5"/>
      <c r="N30" s="6"/>
    </row>
    <row r="31" spans="2:14" ht="12.75">
      <c r="B31" s="4" t="s">
        <v>150</v>
      </c>
      <c r="C31" s="94" t="s">
        <v>151</v>
      </c>
      <c r="D31" s="92">
        <f>Aktivet!F51</f>
        <v>0</v>
      </c>
      <c r="E31" s="5"/>
      <c r="F31" s="96"/>
      <c r="G31" s="96"/>
      <c r="H31" s="5"/>
      <c r="I31" s="5"/>
      <c r="J31" s="5"/>
      <c r="K31" s="6"/>
      <c r="L31" s="5"/>
      <c r="M31" s="5"/>
      <c r="N31" s="6"/>
    </row>
    <row r="32" spans="2:14" ht="12.75">
      <c r="B32" s="4" t="s">
        <v>152</v>
      </c>
      <c r="C32" s="94" t="s">
        <v>153</v>
      </c>
      <c r="D32" s="98">
        <v>0</v>
      </c>
      <c r="E32" s="96"/>
      <c r="F32" s="96"/>
      <c r="G32" s="96"/>
      <c r="H32" s="5"/>
      <c r="I32" s="5"/>
      <c r="J32" s="5"/>
      <c r="K32" s="6"/>
      <c r="L32" s="5"/>
      <c r="M32" s="5"/>
      <c r="N32" s="6"/>
    </row>
    <row r="33" spans="2:14" ht="12.75">
      <c r="B33" s="4" t="s">
        <v>152</v>
      </c>
      <c r="C33" s="94" t="s">
        <v>154</v>
      </c>
      <c r="D33" s="99">
        <f>Aktivet!F52</f>
        <v>296051.4</v>
      </c>
      <c r="E33" s="96"/>
      <c r="F33" s="96"/>
      <c r="G33" s="96"/>
      <c r="H33" s="5"/>
      <c r="I33" s="5"/>
      <c r="J33" s="5"/>
      <c r="K33" s="6"/>
      <c r="L33" s="5"/>
      <c r="M33" s="5"/>
      <c r="N33" s="6"/>
    </row>
    <row r="34" spans="2:14" ht="12.75">
      <c r="B34" s="4"/>
      <c r="C34" s="94"/>
      <c r="D34" s="81"/>
      <c r="E34" s="5"/>
      <c r="F34" s="96"/>
      <c r="G34" s="96"/>
      <c r="H34" s="5"/>
      <c r="I34" s="5"/>
      <c r="J34" s="5"/>
      <c r="K34" s="6"/>
      <c r="L34" s="5"/>
      <c r="M34" s="5"/>
      <c r="N34" s="6"/>
    </row>
    <row r="35" spans="2:14" ht="12.75">
      <c r="B35" s="4"/>
      <c r="C35" s="94" t="s">
        <v>144</v>
      </c>
      <c r="D35" s="95">
        <f>SUM(D30:D34)</f>
        <v>4619524</v>
      </c>
      <c r="E35" s="96"/>
      <c r="F35" s="96"/>
      <c r="G35" s="96"/>
      <c r="H35" s="5"/>
      <c r="I35" s="5"/>
      <c r="J35" s="5"/>
      <c r="K35" s="6"/>
      <c r="L35" s="5"/>
      <c r="M35" s="5"/>
      <c r="N35" s="6"/>
    </row>
    <row r="36" spans="2:14" ht="12.75">
      <c r="B36" s="4"/>
      <c r="C36" s="96" t="s">
        <v>208</v>
      </c>
      <c r="D36" s="111"/>
      <c r="E36" s="96"/>
      <c r="F36" s="5"/>
      <c r="G36" s="5"/>
      <c r="H36" s="5"/>
      <c r="I36" s="5"/>
      <c r="J36" s="5"/>
      <c r="K36" s="6"/>
      <c r="L36" s="5"/>
      <c r="M36" s="5"/>
      <c r="N36" s="6"/>
    </row>
    <row r="37" spans="2:14" ht="12.75">
      <c r="B37" s="4"/>
      <c r="C37" s="96"/>
      <c r="D37" s="5"/>
      <c r="E37" s="5"/>
      <c r="F37" s="5"/>
      <c r="G37" s="5"/>
      <c r="H37" s="5"/>
      <c r="I37" s="5"/>
      <c r="J37" s="5"/>
      <c r="K37" s="6"/>
      <c r="L37" s="5"/>
      <c r="M37" s="5"/>
      <c r="N37" s="6"/>
    </row>
    <row r="38" spans="2:14" ht="12.75">
      <c r="B38" s="4" t="s">
        <v>3</v>
      </c>
      <c r="C38" s="5" t="s">
        <v>162</v>
      </c>
      <c r="D38" s="20">
        <f>'Ardh.Shpenz'!F8</f>
        <v>889676</v>
      </c>
      <c r="E38" s="5"/>
      <c r="F38" s="5"/>
      <c r="G38" s="5"/>
      <c r="H38" s="5"/>
      <c r="I38" s="5"/>
      <c r="J38" s="5"/>
      <c r="K38" s="6"/>
      <c r="L38" s="5"/>
      <c r="M38" s="5"/>
      <c r="N38" s="6"/>
    </row>
    <row r="39" spans="2:14" ht="12.75">
      <c r="B39" s="4" t="s">
        <v>4</v>
      </c>
      <c r="C39" s="96"/>
      <c r="D39" s="5"/>
      <c r="E39" s="5"/>
      <c r="F39" s="5"/>
      <c r="G39" s="96"/>
      <c r="H39" s="5"/>
      <c r="I39" s="5"/>
      <c r="J39" s="5"/>
      <c r="K39" s="6"/>
      <c r="L39" s="5"/>
      <c r="M39" s="5"/>
      <c r="N39" s="6"/>
    </row>
    <row r="40" spans="2:14" ht="12.75">
      <c r="B40" s="4">
        <v>1</v>
      </c>
      <c r="C40" s="96" t="s">
        <v>155</v>
      </c>
      <c r="D40" s="20">
        <f>'Ardh.Shpenz'!F28</f>
        <v>25181</v>
      </c>
      <c r="E40" s="5"/>
      <c r="F40" s="5"/>
      <c r="G40" s="96"/>
      <c r="H40" s="5"/>
      <c r="I40" s="5"/>
      <c r="J40" s="5"/>
      <c r="K40" s="6"/>
      <c r="L40" s="5"/>
      <c r="M40" s="5"/>
      <c r="N40" s="6"/>
    </row>
    <row r="41" spans="2:14" ht="12.75">
      <c r="B41" s="4">
        <v>2</v>
      </c>
      <c r="C41" s="96" t="s">
        <v>209</v>
      </c>
      <c r="D41" s="5"/>
      <c r="E41" s="20">
        <f>'Ardh.Shpenz'!F19</f>
        <v>44449</v>
      </c>
      <c r="F41" s="5"/>
      <c r="G41" s="96"/>
      <c r="H41" s="5"/>
      <c r="I41" s="20">
        <f>'[1]Ardh.Shpenz'!F19</f>
        <v>69120</v>
      </c>
      <c r="J41" s="5"/>
      <c r="K41" s="6"/>
      <c r="L41" s="5"/>
      <c r="M41" s="5"/>
      <c r="N41" s="6"/>
    </row>
    <row r="42" spans="2:14" ht="12.75">
      <c r="B42" s="4">
        <v>3</v>
      </c>
      <c r="C42" s="96" t="s">
        <v>210</v>
      </c>
      <c r="D42" s="5"/>
      <c r="E42" s="20">
        <f>'Ardh.Shpenz'!F22</f>
        <v>0</v>
      </c>
      <c r="F42" s="5"/>
      <c r="G42" s="96"/>
      <c r="H42" s="5"/>
      <c r="I42" s="20">
        <f>'[1]Ardh.Shpenz'!F20</f>
        <v>60000</v>
      </c>
      <c r="J42" s="5"/>
      <c r="K42" s="6"/>
      <c r="L42" s="5"/>
      <c r="M42" s="5"/>
      <c r="N42" s="6"/>
    </row>
    <row r="43" spans="2:14" ht="12.75">
      <c r="B43" s="4">
        <v>4</v>
      </c>
      <c r="C43" s="96" t="s">
        <v>179</v>
      </c>
      <c r="D43" s="5"/>
      <c r="E43" s="20">
        <f>'Ardh.Shpenz'!F23</f>
        <v>147900</v>
      </c>
      <c r="F43" s="5"/>
      <c r="G43" s="96"/>
      <c r="H43" s="5"/>
      <c r="I43" s="20">
        <f>'[1]Ardh.Shpenz'!F21</f>
        <v>770000</v>
      </c>
      <c r="J43" s="5"/>
      <c r="K43" s="6"/>
      <c r="L43" s="5"/>
      <c r="M43" s="5"/>
      <c r="N43" s="6"/>
    </row>
    <row r="44" spans="2:14" ht="12.75">
      <c r="B44" s="4"/>
      <c r="C44" s="96" t="s">
        <v>180</v>
      </c>
      <c r="D44" s="20"/>
      <c r="E44" s="5"/>
      <c r="F44" s="96"/>
      <c r="G44" s="96"/>
      <c r="H44" s="5"/>
      <c r="I44" s="5"/>
      <c r="J44" s="5"/>
      <c r="K44" s="6"/>
      <c r="L44" s="5"/>
      <c r="M44" s="5"/>
      <c r="N44" s="6"/>
    </row>
    <row r="45" spans="2:14" ht="12.75">
      <c r="B45" s="4"/>
      <c r="C45" s="96"/>
      <c r="D45" s="5"/>
      <c r="E45" s="5"/>
      <c r="F45" s="5"/>
      <c r="G45" s="96"/>
      <c r="H45" s="5"/>
      <c r="I45" s="20">
        <f>'[1]Ardh.Shpenz'!F31</f>
        <v>3600</v>
      </c>
      <c r="J45" s="5"/>
      <c r="K45" s="6"/>
      <c r="L45" s="5"/>
      <c r="M45" s="5"/>
      <c r="N45" s="6"/>
    </row>
    <row r="46" spans="2:14" ht="12.75">
      <c r="B46" s="4"/>
      <c r="C46" s="5"/>
      <c r="D46" s="5"/>
      <c r="E46" s="5"/>
      <c r="F46" s="5"/>
      <c r="G46" s="5"/>
      <c r="H46" s="5"/>
      <c r="I46" s="5"/>
      <c r="J46" s="5"/>
      <c r="K46" s="6"/>
      <c r="L46" s="5"/>
      <c r="M46" s="5"/>
      <c r="N46" s="6"/>
    </row>
    <row r="47" spans="2:14" ht="12.75">
      <c r="B47" s="4"/>
      <c r="C47" s="5"/>
      <c r="D47" s="5"/>
      <c r="E47" s="5"/>
      <c r="F47" s="5"/>
      <c r="G47" s="5"/>
      <c r="H47" s="5"/>
      <c r="I47" s="5"/>
      <c r="J47" s="5"/>
      <c r="K47" s="6"/>
      <c r="L47" s="5"/>
      <c r="M47" s="5"/>
      <c r="N47" s="6"/>
    </row>
    <row r="48" spans="2:14" ht="12.75">
      <c r="B48" s="4"/>
      <c r="C48" s="5"/>
      <c r="D48" s="5"/>
      <c r="E48" s="5"/>
      <c r="F48" s="5"/>
      <c r="G48" s="5"/>
      <c r="H48" s="5"/>
      <c r="I48" s="5"/>
      <c r="J48" s="5"/>
      <c r="K48" s="6"/>
      <c r="L48" s="5"/>
      <c r="M48" s="5"/>
      <c r="N48" s="6"/>
    </row>
    <row r="49" spans="2:14" ht="15">
      <c r="B49" s="4"/>
      <c r="C49" s="5"/>
      <c r="D49" s="96"/>
      <c r="E49" s="13"/>
      <c r="F49" s="62" t="s">
        <v>48</v>
      </c>
      <c r="G49" s="64"/>
      <c r="H49" s="65"/>
      <c r="I49" s="5"/>
      <c r="J49" s="5"/>
      <c r="K49" s="6"/>
      <c r="L49" s="5"/>
      <c r="M49" s="5"/>
      <c r="N49" s="6"/>
    </row>
    <row r="50" spans="2:14" ht="15">
      <c r="B50" s="4"/>
      <c r="C50" s="5"/>
      <c r="D50" s="96"/>
      <c r="E50" s="13"/>
      <c r="F50" s="67" t="s">
        <v>46</v>
      </c>
      <c r="G50" s="64"/>
      <c r="H50" s="65"/>
      <c r="I50" s="5"/>
      <c r="J50" s="5"/>
      <c r="K50" s="6"/>
      <c r="L50" s="5"/>
      <c r="M50" s="5"/>
      <c r="N50" s="6"/>
    </row>
    <row r="51" spans="2:14" s="66" customFormat="1" ht="15">
      <c r="B51" s="63"/>
      <c r="C51" s="64"/>
      <c r="D51" s="62"/>
      <c r="E51" s="64"/>
      <c r="F51" s="64"/>
      <c r="G51" s="64"/>
      <c r="H51" s="64"/>
      <c r="I51" s="64"/>
      <c r="J51" s="64"/>
      <c r="K51" s="65"/>
      <c r="L51" s="64"/>
      <c r="M51" s="64"/>
      <c r="N51" s="65"/>
    </row>
    <row r="52" spans="2:14" s="66" customFormat="1" ht="15">
      <c r="B52" s="63"/>
      <c r="C52" s="13"/>
      <c r="D52" s="64"/>
      <c r="E52" s="13"/>
      <c r="F52" s="13"/>
      <c r="G52" s="13"/>
      <c r="H52" s="13"/>
      <c r="I52" s="13"/>
      <c r="J52" s="64"/>
      <c r="K52" s="65"/>
      <c r="L52" s="64"/>
      <c r="M52" s="64"/>
      <c r="N52" s="65"/>
    </row>
    <row r="53" spans="2:14" s="66" customFormat="1" ht="15">
      <c r="B53" s="63"/>
      <c r="C53" s="13"/>
      <c r="D53" s="13"/>
      <c r="E53" s="13"/>
      <c r="F53" s="13"/>
      <c r="G53" s="13"/>
      <c r="H53" s="13"/>
      <c r="I53" s="62" t="s">
        <v>48</v>
      </c>
      <c r="J53" s="64"/>
      <c r="K53" s="65"/>
      <c r="L53" s="64"/>
      <c r="M53" s="64"/>
      <c r="N53" s="65"/>
    </row>
    <row r="54" spans="2:14" s="66" customFormat="1" ht="15">
      <c r="B54" s="113"/>
      <c r="C54" s="15"/>
      <c r="D54" s="15"/>
      <c r="E54" s="15"/>
      <c r="F54" s="15"/>
      <c r="G54" s="15"/>
      <c r="H54" s="15"/>
      <c r="I54" s="16" t="s">
        <v>46</v>
      </c>
      <c r="J54" s="114"/>
      <c r="K54" s="115"/>
      <c r="L54" s="114"/>
      <c r="M54" s="114"/>
      <c r="N54" s="115"/>
    </row>
    <row r="55" spans="2:11" ht="15.75">
      <c r="B55" s="4"/>
      <c r="C55" s="68"/>
      <c r="D55" s="68"/>
      <c r="E55" s="68"/>
      <c r="F55" s="68"/>
      <c r="G55" s="68"/>
      <c r="H55" s="68"/>
      <c r="I55" s="68"/>
      <c r="J55" s="5"/>
      <c r="K55" s="6"/>
    </row>
    <row r="56" spans="2:11" ht="12.75">
      <c r="B56" s="4"/>
      <c r="C56" s="5"/>
      <c r="D56" s="5"/>
      <c r="E56" s="5"/>
      <c r="F56" s="5"/>
      <c r="G56" s="5"/>
      <c r="H56" s="5"/>
      <c r="I56" s="5"/>
      <c r="J56" s="5"/>
      <c r="K56" s="6"/>
    </row>
    <row r="57" spans="2:11" ht="12.75">
      <c r="B57" s="4"/>
      <c r="C57" s="5"/>
      <c r="D57" s="5"/>
      <c r="E57" s="5"/>
      <c r="F57" s="5"/>
      <c r="G57" s="5"/>
      <c r="H57" s="5"/>
      <c r="I57" s="5"/>
      <c r="J57" s="5"/>
      <c r="K57" s="6"/>
    </row>
    <row r="58" spans="2:11" ht="12.75">
      <c r="B58" s="7"/>
      <c r="C58" s="8"/>
      <c r="D58" s="8"/>
      <c r="E58" s="8"/>
      <c r="F58" s="8"/>
      <c r="G58" s="8"/>
      <c r="H58" s="8"/>
      <c r="I58" s="8"/>
      <c r="J58" s="8"/>
      <c r="K58" s="9"/>
    </row>
  </sheetData>
  <sheetProtection/>
  <mergeCells count="1">
    <mergeCell ref="B4:K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43"/>
  <sheetViews>
    <sheetView zoomScale="75" zoomScaleNormal="75" zoomScalePageLayoutView="0" workbookViewId="0" topLeftCell="A7">
      <selection activeCell="G36" sqref="G36"/>
    </sheetView>
  </sheetViews>
  <sheetFormatPr defaultColWidth="9.140625" defaultRowHeight="12.75"/>
  <cols>
    <col min="1" max="1" width="6.7109375" style="0" customWidth="1"/>
    <col min="2" max="2" width="5.8515625" style="0" customWidth="1"/>
    <col min="3" max="3" width="34.7109375" style="0" customWidth="1"/>
    <col min="4" max="4" width="6.421875" style="0" customWidth="1"/>
    <col min="5" max="5" width="7.140625" style="0" customWidth="1"/>
    <col min="6" max="6" width="12.421875" style="0" customWidth="1"/>
    <col min="7" max="7" width="13.57421875" style="0" customWidth="1"/>
  </cols>
  <sheetData>
    <row r="3" spans="2:7" ht="12.75">
      <c r="B3" s="5"/>
      <c r="C3" s="5"/>
      <c r="D3" s="5"/>
      <c r="E3" s="5"/>
      <c r="F3" s="5"/>
      <c r="G3" s="5"/>
    </row>
    <row r="4" spans="2:7" ht="15.75">
      <c r="B4" s="68" t="s">
        <v>211</v>
      </c>
      <c r="C4" s="5"/>
      <c r="D4" s="5"/>
      <c r="E4" s="5"/>
      <c r="F4" s="5"/>
      <c r="G4" s="5"/>
    </row>
    <row r="5" spans="2:7" ht="12.75">
      <c r="B5" s="5"/>
      <c r="C5" s="5"/>
      <c r="D5" s="5"/>
      <c r="E5" s="5"/>
      <c r="F5" s="5"/>
      <c r="G5" s="5"/>
    </row>
    <row r="6" spans="3:7" ht="12.75">
      <c r="C6" t="s">
        <v>157</v>
      </c>
      <c r="F6" s="5"/>
      <c r="G6" s="5"/>
    </row>
    <row r="7" spans="3:7" ht="12.75">
      <c r="C7" s="5" t="s">
        <v>158</v>
      </c>
      <c r="D7" s="5"/>
      <c r="E7" s="5"/>
      <c r="F7" s="5"/>
      <c r="G7" s="5"/>
    </row>
    <row r="8" spans="3:7" ht="12.75">
      <c r="C8" s="5" t="s">
        <v>159</v>
      </c>
      <c r="F8" s="5"/>
      <c r="G8" s="5"/>
    </row>
    <row r="9" spans="3:7" ht="12.75">
      <c r="C9" t="s">
        <v>160</v>
      </c>
      <c r="F9" s="5"/>
      <c r="G9" s="5"/>
    </row>
    <row r="10" spans="3:7" ht="12.75">
      <c r="C10" t="s">
        <v>114</v>
      </c>
      <c r="F10" s="5"/>
      <c r="G10" s="5"/>
    </row>
    <row r="11" spans="2:7" ht="19.5" customHeight="1">
      <c r="B11" s="81" t="s">
        <v>2</v>
      </c>
      <c r="C11" s="81" t="s">
        <v>108</v>
      </c>
      <c r="D11" s="81" t="s">
        <v>109</v>
      </c>
      <c r="E11" s="81" t="s">
        <v>105</v>
      </c>
      <c r="F11" s="81" t="s">
        <v>110</v>
      </c>
      <c r="G11" s="81" t="s">
        <v>106</v>
      </c>
    </row>
    <row r="12" spans="2:7" ht="12.75">
      <c r="B12" s="81"/>
      <c r="C12" s="81" t="s">
        <v>212</v>
      </c>
      <c r="D12" s="81"/>
      <c r="E12" s="81"/>
      <c r="F12" s="81"/>
      <c r="G12" s="81">
        <f>133180</f>
        <v>133180</v>
      </c>
    </row>
    <row r="13" spans="2:7" ht="12.75">
      <c r="B13" s="81"/>
      <c r="C13" s="81"/>
      <c r="D13" s="81"/>
      <c r="E13" s="81"/>
      <c r="F13" s="81"/>
      <c r="G13" s="81"/>
    </row>
    <row r="14" spans="2:7" ht="12.75">
      <c r="B14" s="81"/>
      <c r="C14" s="81"/>
      <c r="D14" s="81"/>
      <c r="E14" s="81"/>
      <c r="F14" s="93"/>
      <c r="G14" s="93"/>
    </row>
    <row r="15" spans="2:7" ht="12.75">
      <c r="B15" s="81"/>
      <c r="C15" s="81"/>
      <c r="D15" s="81"/>
      <c r="E15" s="81"/>
      <c r="F15" s="93"/>
      <c r="G15" s="93"/>
    </row>
    <row r="16" spans="2:7" ht="12.75">
      <c r="B16" s="81"/>
      <c r="C16" s="81"/>
      <c r="D16" s="81"/>
      <c r="E16" s="81"/>
      <c r="F16" s="93"/>
      <c r="G16" s="93"/>
    </row>
    <row r="17" spans="2:7" ht="12.75">
      <c r="B17" s="81"/>
      <c r="C17" s="81"/>
      <c r="D17" s="81"/>
      <c r="E17" s="81"/>
      <c r="F17" s="81"/>
      <c r="G17" s="93"/>
    </row>
    <row r="18" spans="2:7" ht="12.75">
      <c r="B18" s="81"/>
      <c r="C18" s="81"/>
      <c r="D18" s="81"/>
      <c r="E18" s="81"/>
      <c r="F18" s="93"/>
      <c r="G18" s="93"/>
    </row>
    <row r="19" spans="2:7" ht="12.75">
      <c r="B19" s="81"/>
      <c r="C19" s="81"/>
      <c r="D19" s="81"/>
      <c r="E19" s="81"/>
      <c r="F19" s="93"/>
      <c r="G19" s="93"/>
    </row>
    <row r="20" spans="2:7" ht="12.75">
      <c r="B20" s="81"/>
      <c r="C20" s="81"/>
      <c r="D20" s="81"/>
      <c r="E20" s="81"/>
      <c r="F20" s="93"/>
      <c r="G20" s="93"/>
    </row>
    <row r="21" spans="2:7" ht="12.75">
      <c r="B21" s="81"/>
      <c r="C21" s="81"/>
      <c r="D21" s="81"/>
      <c r="E21" s="81"/>
      <c r="F21" s="93"/>
      <c r="G21" s="93"/>
    </row>
    <row r="22" spans="2:7" ht="12.75">
      <c r="B22" s="81"/>
      <c r="C22" s="81"/>
      <c r="D22" s="81"/>
      <c r="E22" s="81"/>
      <c r="F22" s="93"/>
      <c r="G22" s="93"/>
    </row>
    <row r="23" spans="2:7" ht="12.75">
      <c r="B23" s="81"/>
      <c r="C23" s="81"/>
      <c r="D23" s="81"/>
      <c r="E23" s="81"/>
      <c r="F23" s="93"/>
      <c r="G23" s="93"/>
    </row>
    <row r="24" spans="2:7" ht="12.75">
      <c r="B24" s="81"/>
      <c r="C24" s="81"/>
      <c r="D24" s="81"/>
      <c r="E24" s="81"/>
      <c r="F24" s="93"/>
      <c r="G24" s="93"/>
    </row>
    <row r="25" spans="2:7" ht="12.75">
      <c r="B25" s="81"/>
      <c r="C25" s="81"/>
      <c r="D25" s="81"/>
      <c r="E25" s="81"/>
      <c r="F25" s="93"/>
      <c r="G25" s="93"/>
    </row>
    <row r="26" spans="2:7" ht="12.75">
      <c r="B26" s="81"/>
      <c r="C26" s="81"/>
      <c r="D26" s="81"/>
      <c r="E26" s="81"/>
      <c r="F26" s="81"/>
      <c r="G26" s="81"/>
    </row>
    <row r="27" spans="2:7" ht="12.75">
      <c r="B27" s="81"/>
      <c r="C27" s="81"/>
      <c r="D27" s="81"/>
      <c r="E27" s="81"/>
      <c r="F27" s="81"/>
      <c r="G27" s="81"/>
    </row>
    <row r="28" spans="2:7" ht="12.75">
      <c r="B28" s="81"/>
      <c r="C28" s="81"/>
      <c r="D28" s="81"/>
      <c r="E28" s="81"/>
      <c r="F28" s="81"/>
      <c r="G28" s="81"/>
    </row>
    <row r="29" spans="2:7" ht="12.75">
      <c r="B29" s="81"/>
      <c r="C29" s="81"/>
      <c r="D29" s="81"/>
      <c r="E29" s="81"/>
      <c r="F29" s="81"/>
      <c r="G29" s="81"/>
    </row>
    <row r="30" spans="2:7" ht="12.75">
      <c r="B30" s="81"/>
      <c r="C30" s="81"/>
      <c r="D30" s="81"/>
      <c r="E30" s="81"/>
      <c r="F30" s="81"/>
      <c r="G30" s="81"/>
    </row>
    <row r="31" spans="2:7" ht="12.75">
      <c r="B31" s="81"/>
      <c r="C31" s="81"/>
      <c r="D31" s="81"/>
      <c r="E31" s="81"/>
      <c r="F31" s="81"/>
      <c r="G31" s="81"/>
    </row>
    <row r="32" spans="2:7" ht="12.75">
      <c r="B32" s="81"/>
      <c r="C32" s="81"/>
      <c r="D32" s="81"/>
      <c r="E32" s="81"/>
      <c r="F32" s="81"/>
      <c r="G32" s="81"/>
    </row>
    <row r="33" spans="2:7" ht="12.75">
      <c r="B33" s="81"/>
      <c r="C33" s="81"/>
      <c r="D33" s="81"/>
      <c r="E33" s="81"/>
      <c r="F33" s="81"/>
      <c r="G33" s="81"/>
    </row>
    <row r="34" spans="2:7" ht="12.75">
      <c r="B34" s="81"/>
      <c r="C34" s="81"/>
      <c r="D34" s="81"/>
      <c r="E34" s="81"/>
      <c r="F34" s="81"/>
      <c r="G34" s="81"/>
    </row>
    <row r="35" spans="2:7" ht="12.75">
      <c r="B35" s="81"/>
      <c r="C35" s="81"/>
      <c r="D35" s="81"/>
      <c r="E35" s="81"/>
      <c r="F35" s="81"/>
      <c r="G35" s="81"/>
    </row>
    <row r="36" spans="2:7" ht="12.75">
      <c r="B36" s="81"/>
      <c r="C36" s="81"/>
      <c r="D36" s="81"/>
      <c r="E36" s="81"/>
      <c r="F36" s="81"/>
      <c r="G36" s="81"/>
    </row>
    <row r="37" spans="2:7" ht="16.5" customHeight="1">
      <c r="B37" s="81"/>
      <c r="C37" s="81"/>
      <c r="D37" s="81"/>
      <c r="E37" s="81"/>
      <c r="F37" s="81"/>
      <c r="G37" s="92"/>
    </row>
    <row r="38" spans="2:7" ht="16.5" customHeight="1">
      <c r="B38" s="81"/>
      <c r="C38" s="81" t="s">
        <v>107</v>
      </c>
      <c r="D38" s="81"/>
      <c r="E38" s="81"/>
      <c r="F38" s="81"/>
      <c r="G38" s="92">
        <f>Aktivet!F15</f>
        <v>133180</v>
      </c>
    </row>
    <row r="39" spans="2:7" ht="16.5" customHeight="1">
      <c r="B39" s="5"/>
      <c r="C39" s="5"/>
      <c r="D39" s="5"/>
      <c r="E39" s="5"/>
      <c r="F39" s="5" t="s">
        <v>115</v>
      </c>
      <c r="G39" s="5"/>
    </row>
    <row r="40" spans="2:7" ht="16.5" customHeight="1">
      <c r="B40" s="5"/>
      <c r="C40" s="5"/>
      <c r="D40" s="5"/>
      <c r="E40" s="5"/>
      <c r="F40" s="5"/>
      <c r="G40" s="5"/>
    </row>
    <row r="41" spans="2:7" ht="12.75">
      <c r="B41" s="80"/>
      <c r="C41" s="5"/>
      <c r="D41" s="5"/>
      <c r="E41" s="5"/>
      <c r="F41" s="5"/>
      <c r="G41" s="5"/>
    </row>
    <row r="42" spans="2:3" ht="12.75">
      <c r="B42" t="s">
        <v>111</v>
      </c>
      <c r="C42" t="s">
        <v>112</v>
      </c>
    </row>
    <row r="43" ht="12.75">
      <c r="C43" t="s">
        <v>113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F51"/>
  <sheetViews>
    <sheetView zoomScale="75" zoomScaleNormal="75" zoomScalePageLayoutView="0" workbookViewId="0" topLeftCell="A8">
      <selection activeCell="G41" sqref="G41"/>
    </sheetView>
  </sheetViews>
  <sheetFormatPr defaultColWidth="9.140625" defaultRowHeight="12.75"/>
  <cols>
    <col min="1" max="1" width="5.140625" style="0" customWidth="1"/>
    <col min="2" max="2" width="4.00390625" style="0" customWidth="1"/>
    <col min="3" max="3" width="19.00390625" style="0" customWidth="1"/>
    <col min="4" max="4" width="13.8515625" style="0" customWidth="1"/>
    <col min="5" max="5" width="20.8515625" style="0" customWidth="1"/>
    <col min="6" max="6" width="14.57421875" style="0" customWidth="1"/>
  </cols>
  <sheetData>
    <row r="4" spans="3:5" ht="12.75">
      <c r="C4" s="5"/>
      <c r="D4" s="5"/>
      <c r="E4" s="5"/>
    </row>
    <row r="5" ht="12.75">
      <c r="C5" t="s">
        <v>185</v>
      </c>
    </row>
    <row r="6" spans="3:5" ht="12.75">
      <c r="C6" s="5" t="s">
        <v>172</v>
      </c>
      <c r="D6" s="5"/>
      <c r="E6" s="5"/>
    </row>
    <row r="7" ht="12.75">
      <c r="C7" s="5" t="s">
        <v>173</v>
      </c>
    </row>
    <row r="8" ht="12.75">
      <c r="C8" t="s">
        <v>174</v>
      </c>
    </row>
    <row r="9" ht="12.75">
      <c r="E9" t="s">
        <v>188</v>
      </c>
    </row>
    <row r="11" spans="2:6" ht="24" customHeight="1">
      <c r="B11" s="82" t="s">
        <v>2</v>
      </c>
      <c r="C11" s="82" t="s">
        <v>116</v>
      </c>
      <c r="D11" s="82" t="s">
        <v>117</v>
      </c>
      <c r="E11" s="82" t="s">
        <v>118</v>
      </c>
      <c r="F11" s="82" t="s">
        <v>119</v>
      </c>
    </row>
    <row r="12" spans="2:6" ht="12.75">
      <c r="B12" s="81"/>
      <c r="C12" s="81" t="s">
        <v>171</v>
      </c>
      <c r="D12" s="81"/>
      <c r="E12" s="92"/>
      <c r="F12" s="92">
        <v>34867</v>
      </c>
    </row>
    <row r="13" spans="2:6" ht="12.75">
      <c r="B13" s="81"/>
      <c r="C13" s="81" t="s">
        <v>134</v>
      </c>
      <c r="D13" s="81"/>
      <c r="E13" s="81">
        <v>0</v>
      </c>
      <c r="F13" s="81">
        <v>0</v>
      </c>
    </row>
    <row r="14" spans="2:6" ht="12.75">
      <c r="B14" s="81"/>
      <c r="C14" s="81" t="s">
        <v>169</v>
      </c>
      <c r="D14" s="81"/>
      <c r="E14" s="81">
        <v>0</v>
      </c>
      <c r="F14" s="81">
        <v>927641</v>
      </c>
    </row>
    <row r="15" spans="2:6" ht="12.75">
      <c r="B15" s="81"/>
      <c r="C15" s="81" t="s">
        <v>170</v>
      </c>
      <c r="D15" s="81"/>
      <c r="E15" s="81"/>
      <c r="F15" s="81">
        <v>162050</v>
      </c>
    </row>
    <row r="16" spans="2:6" ht="12.75">
      <c r="B16" s="81"/>
      <c r="C16" s="81" t="s">
        <v>170</v>
      </c>
      <c r="D16" s="81"/>
      <c r="E16" s="81">
        <v>105.24</v>
      </c>
      <c r="F16" s="81"/>
    </row>
    <row r="17" spans="2:6" ht="12.75">
      <c r="B17" s="81"/>
      <c r="C17" s="81"/>
      <c r="D17" s="81"/>
      <c r="E17" s="81"/>
      <c r="F17" s="81"/>
    </row>
    <row r="18" spans="2:6" ht="12.75">
      <c r="B18" s="81"/>
      <c r="C18" s="81"/>
      <c r="D18" s="81"/>
      <c r="E18" s="81"/>
      <c r="F18" s="81"/>
    </row>
    <row r="19" spans="2:6" ht="12.75">
      <c r="B19" s="81"/>
      <c r="C19" s="81"/>
      <c r="D19" s="81"/>
      <c r="E19" s="81"/>
      <c r="F19" s="81"/>
    </row>
    <row r="20" spans="2:6" ht="12.75">
      <c r="B20" s="81"/>
      <c r="C20" s="81"/>
      <c r="D20" s="81"/>
      <c r="E20" s="81"/>
      <c r="F20" s="81"/>
    </row>
    <row r="21" spans="2:6" ht="12.75">
      <c r="B21" s="81"/>
      <c r="C21" s="81"/>
      <c r="D21" s="81"/>
      <c r="E21" s="81"/>
      <c r="F21" s="81"/>
    </row>
    <row r="22" spans="2:6" ht="12.75">
      <c r="B22" s="81"/>
      <c r="C22" s="81"/>
      <c r="D22" s="81"/>
      <c r="E22" s="81"/>
      <c r="F22" s="81"/>
    </row>
    <row r="23" spans="2:6" ht="12.75">
      <c r="B23" s="81"/>
      <c r="C23" s="81"/>
      <c r="D23" s="81"/>
      <c r="E23" s="81"/>
      <c r="F23" s="81"/>
    </row>
    <row r="24" spans="2:6" ht="12.75">
      <c r="B24" s="81"/>
      <c r="C24" s="81"/>
      <c r="D24" s="81"/>
      <c r="E24" s="81"/>
      <c r="F24" s="81"/>
    </row>
    <row r="25" spans="2:6" ht="12.75">
      <c r="B25" s="81"/>
      <c r="C25" s="81"/>
      <c r="D25" s="81"/>
      <c r="E25" s="81"/>
      <c r="F25" s="81"/>
    </row>
    <row r="26" spans="2:6" ht="12.75">
      <c r="B26" s="81"/>
      <c r="C26" s="81"/>
      <c r="D26" s="81"/>
      <c r="E26" s="81"/>
      <c r="F26" s="81"/>
    </row>
    <row r="27" spans="2:6" ht="12.75">
      <c r="B27" s="81"/>
      <c r="C27" s="81"/>
      <c r="D27" s="81"/>
      <c r="E27" s="81"/>
      <c r="F27" s="81"/>
    </row>
    <row r="28" spans="2:6" ht="12.75">
      <c r="B28" s="81"/>
      <c r="C28" s="81"/>
      <c r="D28" s="81"/>
      <c r="E28" s="81"/>
      <c r="F28" s="81"/>
    </row>
    <row r="29" spans="2:6" ht="12.75">
      <c r="B29" s="81"/>
      <c r="C29" s="81"/>
      <c r="D29" s="81"/>
      <c r="E29" s="81"/>
      <c r="F29" s="81"/>
    </row>
    <row r="30" spans="2:6" ht="12.75">
      <c r="B30" s="81"/>
      <c r="C30" s="81"/>
      <c r="D30" s="81"/>
      <c r="E30" s="81"/>
      <c r="F30" s="81"/>
    </row>
    <row r="31" spans="2:6" ht="12.75">
      <c r="B31" s="81"/>
      <c r="C31" s="81"/>
      <c r="D31" s="81"/>
      <c r="E31" s="81"/>
      <c r="F31" s="81"/>
    </row>
    <row r="32" spans="2:6" ht="12.75">
      <c r="B32" s="81"/>
      <c r="C32" s="81"/>
      <c r="D32" s="81"/>
      <c r="E32" s="81"/>
      <c r="F32" s="81"/>
    </row>
    <row r="33" spans="2:6" ht="12.75">
      <c r="B33" s="81"/>
      <c r="C33" s="81"/>
      <c r="D33" s="81"/>
      <c r="E33" s="81"/>
      <c r="F33" s="81"/>
    </row>
    <row r="34" spans="2:6" ht="12.75">
      <c r="B34" s="81"/>
      <c r="C34" s="81"/>
      <c r="D34" s="81"/>
      <c r="E34" s="81"/>
      <c r="F34" s="81"/>
    </row>
    <row r="35" spans="2:6" ht="12.75">
      <c r="B35" s="81"/>
      <c r="C35" s="81"/>
      <c r="D35" s="81"/>
      <c r="E35" s="81"/>
      <c r="F35" s="81"/>
    </row>
    <row r="36" spans="2:6" ht="12.75">
      <c r="B36" s="81"/>
      <c r="C36" s="81"/>
      <c r="D36" s="81"/>
      <c r="E36" s="81"/>
      <c r="F36" s="81"/>
    </row>
    <row r="37" spans="2:6" ht="12.75">
      <c r="B37" s="81"/>
      <c r="C37" s="81"/>
      <c r="D37" s="81"/>
      <c r="E37" s="81"/>
      <c r="F37" s="81"/>
    </row>
    <row r="38" spans="2:6" ht="12.75">
      <c r="B38" s="81"/>
      <c r="C38" s="81"/>
      <c r="D38" s="81"/>
      <c r="E38" s="81"/>
      <c r="F38" s="81"/>
    </row>
    <row r="39" spans="2:6" ht="12.75">
      <c r="B39" s="81"/>
      <c r="C39" s="81"/>
      <c r="D39" s="81"/>
      <c r="E39" s="81"/>
      <c r="F39" s="81"/>
    </row>
    <row r="40" spans="2:6" ht="12.75">
      <c r="B40" s="81"/>
      <c r="C40" s="81"/>
      <c r="D40" s="81"/>
      <c r="E40" s="81"/>
      <c r="F40" s="81"/>
    </row>
    <row r="41" spans="2:6" ht="12.75">
      <c r="B41" s="81"/>
      <c r="C41" s="81"/>
      <c r="D41" s="81"/>
      <c r="E41" s="81"/>
      <c r="F41" s="81"/>
    </row>
    <row r="42" spans="2:6" ht="12.75">
      <c r="B42" s="81"/>
      <c r="C42" s="81"/>
      <c r="D42" s="81"/>
      <c r="E42" s="81"/>
      <c r="F42" s="81"/>
    </row>
    <row r="43" spans="2:6" ht="12.75">
      <c r="B43" s="81"/>
      <c r="C43" s="81"/>
      <c r="D43" s="81"/>
      <c r="E43" s="81"/>
      <c r="F43" s="81"/>
    </row>
    <row r="44" spans="2:6" ht="12.75">
      <c r="B44" s="81"/>
      <c r="C44" s="81"/>
      <c r="D44" s="81"/>
      <c r="E44" s="92">
        <f>SUM(E12:E43)</f>
        <v>105.24</v>
      </c>
      <c r="F44" s="81"/>
    </row>
    <row r="45" spans="2:6" ht="12.75">
      <c r="B45" s="81"/>
      <c r="C45" s="138"/>
      <c r="D45" s="139"/>
      <c r="E45" s="140"/>
      <c r="F45" s="92">
        <f>SUM(F12:F44)</f>
        <v>1124558</v>
      </c>
    </row>
    <row r="46" ht="12.75">
      <c r="F46" s="18"/>
    </row>
    <row r="47" spans="5:6" ht="12.75">
      <c r="E47" s="5" t="s">
        <v>115</v>
      </c>
      <c r="F47" s="5"/>
    </row>
    <row r="50" ht="12.75">
      <c r="F50" s="18"/>
    </row>
    <row r="51" ht="12.75">
      <c r="F51" s="18"/>
    </row>
  </sheetData>
  <sheetProtection/>
  <mergeCells count="1">
    <mergeCell ref="C45:E4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L25"/>
  <sheetViews>
    <sheetView zoomScale="75" zoomScaleNormal="75" zoomScalePageLayoutView="0" workbookViewId="0" topLeftCell="A1">
      <selection activeCell="H27" sqref="H26:H27"/>
    </sheetView>
  </sheetViews>
  <sheetFormatPr defaultColWidth="9.140625" defaultRowHeight="12.75"/>
  <cols>
    <col min="1" max="1" width="3.140625" style="0" customWidth="1"/>
    <col min="2" max="2" width="21.7109375" style="0" customWidth="1"/>
    <col min="3" max="3" width="10.28125" style="0" customWidth="1"/>
    <col min="4" max="4" width="8.8515625" style="0" customWidth="1"/>
    <col min="6" max="6" width="10.140625" style="0" customWidth="1"/>
    <col min="8" max="8" width="11.00390625" style="0" customWidth="1"/>
    <col min="10" max="10" width="14.8515625" style="0" customWidth="1"/>
    <col min="11" max="11" width="10.28125" style="0" customWidth="1"/>
  </cols>
  <sheetData>
    <row r="4" spans="2:4" ht="12.75">
      <c r="B4" s="5"/>
      <c r="C4" s="5"/>
      <c r="D4" s="5"/>
    </row>
    <row r="5" ht="12.75">
      <c r="B5" t="s">
        <v>184</v>
      </c>
    </row>
    <row r="6" spans="2:4" ht="12.75">
      <c r="B6" s="5" t="s">
        <v>172</v>
      </c>
      <c r="C6" s="5"/>
      <c r="D6" s="5"/>
    </row>
    <row r="7" ht="12.75">
      <c r="B7" s="5" t="s">
        <v>173</v>
      </c>
    </row>
    <row r="8" ht="12.75">
      <c r="B8" t="s">
        <v>174</v>
      </c>
    </row>
    <row r="9" ht="12.75">
      <c r="D9" t="s">
        <v>188</v>
      </c>
    </row>
    <row r="10" spans="1:12" ht="127.5">
      <c r="A10" s="83" t="s">
        <v>121</v>
      </c>
      <c r="B10" s="84" t="s">
        <v>122</v>
      </c>
      <c r="C10" s="83" t="s">
        <v>192</v>
      </c>
      <c r="D10" s="81" t="s">
        <v>123</v>
      </c>
      <c r="E10" s="81" t="s">
        <v>124</v>
      </c>
      <c r="F10" s="83" t="s">
        <v>193</v>
      </c>
      <c r="G10" s="83" t="s">
        <v>194</v>
      </c>
      <c r="H10" s="83" t="s">
        <v>195</v>
      </c>
      <c r="I10" s="83" t="s">
        <v>196</v>
      </c>
      <c r="J10" s="83" t="s">
        <v>197</v>
      </c>
      <c r="K10" s="83" t="s">
        <v>198</v>
      </c>
      <c r="L10" s="83" t="s">
        <v>125</v>
      </c>
    </row>
    <row r="11" spans="1:12" ht="18.75" customHeight="1">
      <c r="A11" s="81">
        <v>1</v>
      </c>
      <c r="B11" s="81" t="s">
        <v>5</v>
      </c>
      <c r="C11" s="92">
        <v>1805000</v>
      </c>
      <c r="D11" s="81">
        <v>0</v>
      </c>
      <c r="E11" s="81"/>
      <c r="F11" s="92">
        <f aca="true" t="shared" si="0" ref="F11:F16">C11</f>
        <v>1805000</v>
      </c>
      <c r="G11" s="81">
        <f>F11*0.05</f>
        <v>90250</v>
      </c>
      <c r="H11" s="92">
        <f>F11</f>
        <v>1805000</v>
      </c>
      <c r="I11" s="81">
        <f>H11*0.05</f>
        <v>90250</v>
      </c>
      <c r="J11" s="92">
        <f>H11-I11</f>
        <v>1714750</v>
      </c>
      <c r="K11" s="81">
        <f aca="true" t="shared" si="1" ref="K11:K16">I11</f>
        <v>90250</v>
      </c>
      <c r="L11" s="81"/>
    </row>
    <row r="12" spans="1:12" ht="16.5" customHeight="1">
      <c r="A12" s="81">
        <v>2</v>
      </c>
      <c r="B12" s="81" t="s">
        <v>126</v>
      </c>
      <c r="C12" s="92">
        <v>0</v>
      </c>
      <c r="D12" s="81">
        <v>0</v>
      </c>
      <c r="E12" s="81"/>
      <c r="F12" s="81">
        <f t="shared" si="0"/>
        <v>0</v>
      </c>
      <c r="G12" s="81">
        <v>0</v>
      </c>
      <c r="H12" s="81">
        <f>0</f>
        <v>0</v>
      </c>
      <c r="I12" s="81">
        <v>0</v>
      </c>
      <c r="J12" s="81">
        <f>F12</f>
        <v>0</v>
      </c>
      <c r="K12" s="81">
        <f t="shared" si="1"/>
        <v>0</v>
      </c>
      <c r="L12" s="81"/>
    </row>
    <row r="13" spans="1:12" ht="15.75" customHeight="1">
      <c r="A13" s="81">
        <v>3</v>
      </c>
      <c r="B13" s="81" t="s">
        <v>127</v>
      </c>
      <c r="C13" s="92">
        <v>1620000</v>
      </c>
      <c r="D13" s="81">
        <v>0</v>
      </c>
      <c r="E13" s="81"/>
      <c r="F13" s="92">
        <f t="shared" si="0"/>
        <v>1620000</v>
      </c>
      <c r="G13" s="81">
        <f>F13*0.1</f>
        <v>162000</v>
      </c>
      <c r="H13" s="92">
        <f>F13</f>
        <v>1620000</v>
      </c>
      <c r="I13" s="81">
        <f>H13*0.1</f>
        <v>162000</v>
      </c>
      <c r="J13" s="92">
        <f>H13-I13</f>
        <v>1458000</v>
      </c>
      <c r="K13" s="81">
        <f t="shared" si="1"/>
        <v>162000</v>
      </c>
      <c r="L13" s="81"/>
    </row>
    <row r="14" spans="1:12" ht="16.5" customHeight="1">
      <c r="A14" s="81">
        <v>4</v>
      </c>
      <c r="B14" s="81" t="s">
        <v>128</v>
      </c>
      <c r="C14" s="92">
        <v>179100</v>
      </c>
      <c r="D14" s="81">
        <v>0</v>
      </c>
      <c r="E14" s="81"/>
      <c r="F14" s="92">
        <f t="shared" si="0"/>
        <v>179100</v>
      </c>
      <c r="G14" s="81">
        <v>35000</v>
      </c>
      <c r="H14" s="92">
        <f>F14</f>
        <v>179100</v>
      </c>
      <c r="I14" s="81">
        <f>H14*0.1</f>
        <v>17910</v>
      </c>
      <c r="J14" s="92">
        <f>H14-I14</f>
        <v>161190</v>
      </c>
      <c r="K14" s="81">
        <f t="shared" si="1"/>
        <v>17910</v>
      </c>
      <c r="L14" s="81"/>
    </row>
    <row r="15" spans="1:12" ht="16.5" customHeight="1">
      <c r="A15" s="81">
        <v>5</v>
      </c>
      <c r="B15" s="81" t="s">
        <v>175</v>
      </c>
      <c r="C15" s="81">
        <v>103500</v>
      </c>
      <c r="D15" s="81">
        <v>0</v>
      </c>
      <c r="E15" s="81"/>
      <c r="F15" s="81">
        <f t="shared" si="0"/>
        <v>103500</v>
      </c>
      <c r="G15" s="81"/>
      <c r="H15" s="81">
        <f>F15</f>
        <v>103500</v>
      </c>
      <c r="I15" s="81">
        <f>H15*0.1</f>
        <v>10350</v>
      </c>
      <c r="J15" s="81">
        <f>H15-I15</f>
        <v>93150</v>
      </c>
      <c r="K15" s="81">
        <f t="shared" si="1"/>
        <v>10350</v>
      </c>
      <c r="L15" s="81"/>
    </row>
    <row r="16" spans="1:12" ht="15.75" customHeight="1">
      <c r="A16" s="81">
        <v>6</v>
      </c>
      <c r="B16" s="81" t="s">
        <v>176</v>
      </c>
      <c r="C16" s="81">
        <v>51170</v>
      </c>
      <c r="D16" s="81">
        <v>0</v>
      </c>
      <c r="E16" s="81"/>
      <c r="F16" s="81">
        <f t="shared" si="0"/>
        <v>51170</v>
      </c>
      <c r="G16" s="81"/>
      <c r="H16" s="81">
        <f>F16</f>
        <v>51170</v>
      </c>
      <c r="I16" s="81">
        <f>H16*0.1</f>
        <v>5117</v>
      </c>
      <c r="J16" s="93">
        <f>H16-I16</f>
        <v>46053</v>
      </c>
      <c r="K16" s="81">
        <f t="shared" si="1"/>
        <v>5117</v>
      </c>
      <c r="L16" s="81"/>
    </row>
    <row r="17" spans="1:12" ht="15.75" customHeight="1">
      <c r="A17" s="81">
        <v>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1:12" ht="15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1:12" ht="15" customHeight="1">
      <c r="A19" s="81"/>
      <c r="B19" s="81" t="s">
        <v>120</v>
      </c>
      <c r="C19" s="92">
        <f>SUM(C11:C18)</f>
        <v>3758770</v>
      </c>
      <c r="D19" s="81">
        <f>SUM(D11:D18)</f>
        <v>0</v>
      </c>
      <c r="E19" s="81"/>
      <c r="F19" s="92">
        <f aca="true" t="shared" si="2" ref="F19:K19">SUM(F11:F18)</f>
        <v>3758770</v>
      </c>
      <c r="G19" s="81">
        <f t="shared" si="2"/>
        <v>287250</v>
      </c>
      <c r="H19" s="92">
        <f t="shared" si="2"/>
        <v>3758770</v>
      </c>
      <c r="I19" s="93">
        <f t="shared" si="2"/>
        <v>285627</v>
      </c>
      <c r="J19" s="93">
        <f t="shared" si="2"/>
        <v>3473143</v>
      </c>
      <c r="K19" s="93">
        <f t="shared" si="2"/>
        <v>285627</v>
      </c>
      <c r="L19" s="81"/>
    </row>
    <row r="20" ht="12.75">
      <c r="J20" s="18"/>
    </row>
    <row r="21" ht="12.75">
      <c r="J21" s="18"/>
    </row>
    <row r="22" spans="10:11" ht="12.75">
      <c r="J22" s="5" t="s">
        <v>115</v>
      </c>
      <c r="K22" s="5"/>
    </row>
    <row r="25" ht="12.75">
      <c r="J25" s="1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G47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2" max="2" width="6.7109375" style="0" customWidth="1"/>
    <col min="3" max="3" width="18.57421875" style="0" customWidth="1"/>
    <col min="4" max="4" width="11.28125" style="0" customWidth="1"/>
    <col min="6" max="6" width="11.28125" style="0" customWidth="1"/>
  </cols>
  <sheetData>
    <row r="3" spans="3:5" ht="12.75">
      <c r="C3" s="5"/>
      <c r="D3" s="5"/>
      <c r="E3" s="5"/>
    </row>
    <row r="4" spans="3:5" ht="12.75">
      <c r="C4" s="5"/>
      <c r="D4" s="5"/>
      <c r="E4" s="5"/>
    </row>
    <row r="5" ht="12.75">
      <c r="C5" t="s">
        <v>183</v>
      </c>
    </row>
    <row r="6" spans="3:5" ht="12.75">
      <c r="C6" s="5" t="s">
        <v>172</v>
      </c>
      <c r="D6" s="5"/>
      <c r="E6" s="5"/>
    </row>
    <row r="7" ht="12.75">
      <c r="C7" s="5" t="s">
        <v>173</v>
      </c>
    </row>
    <row r="8" ht="12.75">
      <c r="C8" t="s">
        <v>174</v>
      </c>
    </row>
    <row r="9" ht="12.75">
      <c r="E9" t="s">
        <v>188</v>
      </c>
    </row>
    <row r="11" spans="2:7" ht="12.75">
      <c r="B11" s="81" t="s">
        <v>2</v>
      </c>
      <c r="C11" s="81" t="s">
        <v>129</v>
      </c>
      <c r="D11" s="81" t="s">
        <v>130</v>
      </c>
      <c r="E11" s="81" t="s">
        <v>131</v>
      </c>
      <c r="F11" s="81" t="s">
        <v>106</v>
      </c>
      <c r="G11" s="81"/>
    </row>
    <row r="12" spans="2:7" ht="12.75">
      <c r="B12" s="81"/>
      <c r="C12" s="81" t="s">
        <v>161</v>
      </c>
      <c r="D12" s="81"/>
      <c r="E12" s="81"/>
      <c r="F12" s="92">
        <f>Aktivet!G24</f>
        <v>1620000</v>
      </c>
      <c r="G12" s="81"/>
    </row>
    <row r="13" spans="2:7" ht="12.75">
      <c r="B13" s="81"/>
      <c r="C13" s="81"/>
      <c r="D13" s="81"/>
      <c r="E13" s="81"/>
      <c r="F13" s="81"/>
      <c r="G13" s="81"/>
    </row>
    <row r="14" spans="2:7" ht="12.75">
      <c r="B14" s="81"/>
      <c r="C14" s="81"/>
      <c r="D14" s="81"/>
      <c r="E14" s="81"/>
      <c r="F14" s="81"/>
      <c r="G14" s="81"/>
    </row>
    <row r="15" spans="2:7" ht="12.75">
      <c r="B15" s="81"/>
      <c r="C15" s="81"/>
      <c r="D15" s="81"/>
      <c r="E15" s="81"/>
      <c r="F15" s="81"/>
      <c r="G15" s="81"/>
    </row>
    <row r="16" spans="2:7" ht="12.75">
      <c r="B16" s="81"/>
      <c r="C16" s="81"/>
      <c r="D16" s="81"/>
      <c r="E16" s="81"/>
      <c r="F16" s="81"/>
      <c r="G16" s="81"/>
    </row>
    <row r="17" spans="2:7" ht="12.75">
      <c r="B17" s="81"/>
      <c r="C17" s="81"/>
      <c r="D17" s="81"/>
      <c r="E17" s="81"/>
      <c r="F17" s="81"/>
      <c r="G17" s="81"/>
    </row>
    <row r="18" spans="2:7" ht="12.75">
      <c r="B18" s="81"/>
      <c r="C18" s="81"/>
      <c r="D18" s="81"/>
      <c r="E18" s="81"/>
      <c r="F18" s="81"/>
      <c r="G18" s="81"/>
    </row>
    <row r="19" spans="2:7" ht="12.75">
      <c r="B19" s="81"/>
      <c r="C19" s="81"/>
      <c r="D19" s="81"/>
      <c r="E19" s="81"/>
      <c r="F19" s="81"/>
      <c r="G19" s="81"/>
    </row>
    <row r="20" spans="2:7" ht="12.75">
      <c r="B20" s="81"/>
      <c r="C20" s="81"/>
      <c r="D20" s="81"/>
      <c r="E20" s="81"/>
      <c r="F20" s="81"/>
      <c r="G20" s="81"/>
    </row>
    <row r="21" spans="2:7" ht="12.75">
      <c r="B21" s="81"/>
      <c r="C21" s="81"/>
      <c r="D21" s="81"/>
      <c r="E21" s="81"/>
      <c r="F21" s="81"/>
      <c r="G21" s="81"/>
    </row>
    <row r="22" spans="2:7" ht="12.75">
      <c r="B22" s="81"/>
      <c r="C22" s="81"/>
      <c r="D22" s="81"/>
      <c r="E22" s="81"/>
      <c r="F22" s="81"/>
      <c r="G22" s="81"/>
    </row>
    <row r="23" spans="2:7" ht="12.75">
      <c r="B23" s="81"/>
      <c r="C23" s="81"/>
      <c r="D23" s="81"/>
      <c r="E23" s="81"/>
      <c r="F23" s="81"/>
      <c r="G23" s="81"/>
    </row>
    <row r="24" spans="2:7" ht="12.75">
      <c r="B24" s="81"/>
      <c r="C24" s="81"/>
      <c r="D24" s="81"/>
      <c r="E24" s="81"/>
      <c r="F24" s="81"/>
      <c r="G24" s="81"/>
    </row>
    <row r="25" spans="2:7" ht="12.75">
      <c r="B25" s="81"/>
      <c r="C25" s="81"/>
      <c r="D25" s="81"/>
      <c r="E25" s="81"/>
      <c r="F25" s="81"/>
      <c r="G25" s="81"/>
    </row>
    <row r="26" spans="2:7" ht="12.75">
      <c r="B26" s="81"/>
      <c r="C26" s="81"/>
      <c r="D26" s="81"/>
      <c r="E26" s="81"/>
      <c r="F26" s="81"/>
      <c r="G26" s="81"/>
    </row>
    <row r="27" spans="2:7" ht="12.75">
      <c r="B27" s="81"/>
      <c r="C27" s="81"/>
      <c r="D27" s="81"/>
      <c r="E27" s="81"/>
      <c r="F27" s="81"/>
      <c r="G27" s="81"/>
    </row>
    <row r="28" spans="2:7" ht="12.75">
      <c r="B28" s="81"/>
      <c r="C28" s="81"/>
      <c r="D28" s="81"/>
      <c r="E28" s="81"/>
      <c r="F28" s="81"/>
      <c r="G28" s="81"/>
    </row>
    <row r="29" spans="2:7" ht="12.75">
      <c r="B29" s="81"/>
      <c r="C29" s="81"/>
      <c r="D29" s="81"/>
      <c r="E29" s="81"/>
      <c r="F29" s="81"/>
      <c r="G29" s="81"/>
    </row>
    <row r="30" spans="2:7" ht="12.75">
      <c r="B30" s="81"/>
      <c r="C30" s="81"/>
      <c r="D30" s="81"/>
      <c r="E30" s="81"/>
      <c r="F30" s="81"/>
      <c r="G30" s="81"/>
    </row>
    <row r="31" spans="2:7" ht="12.75">
      <c r="B31" s="81"/>
      <c r="C31" s="81"/>
      <c r="D31" s="81"/>
      <c r="E31" s="81"/>
      <c r="F31" s="81"/>
      <c r="G31" s="81"/>
    </row>
    <row r="32" spans="2:7" ht="12.75">
      <c r="B32" s="81"/>
      <c r="C32" s="81"/>
      <c r="D32" s="81"/>
      <c r="E32" s="81"/>
      <c r="F32" s="81"/>
      <c r="G32" s="81"/>
    </row>
    <row r="33" spans="2:7" ht="12.75">
      <c r="B33" s="81"/>
      <c r="C33" s="81"/>
      <c r="D33" s="81"/>
      <c r="E33" s="81"/>
      <c r="F33" s="81"/>
      <c r="G33" s="81"/>
    </row>
    <row r="34" spans="2:7" ht="12.75">
      <c r="B34" s="81"/>
      <c r="C34" s="81"/>
      <c r="D34" s="81"/>
      <c r="E34" s="81"/>
      <c r="F34" s="81"/>
      <c r="G34" s="81"/>
    </row>
    <row r="35" spans="2:7" ht="12.75">
      <c r="B35" s="81"/>
      <c r="C35" s="81"/>
      <c r="D35" s="81"/>
      <c r="E35" s="81"/>
      <c r="F35" s="81"/>
      <c r="G35" s="81"/>
    </row>
    <row r="36" spans="2:7" ht="12.75">
      <c r="B36" s="81"/>
      <c r="C36" s="81"/>
      <c r="D36" s="81"/>
      <c r="E36" s="81"/>
      <c r="F36" s="81"/>
      <c r="G36" s="81"/>
    </row>
    <row r="37" spans="2:7" ht="12.75">
      <c r="B37" s="81"/>
      <c r="C37" s="81"/>
      <c r="D37" s="81"/>
      <c r="E37" s="81"/>
      <c r="F37" s="81"/>
      <c r="G37" s="81"/>
    </row>
    <row r="38" spans="2:7" ht="12.75">
      <c r="B38" s="81"/>
      <c r="C38" s="81"/>
      <c r="D38" s="81"/>
      <c r="E38" s="81"/>
      <c r="F38" s="81"/>
      <c r="G38" s="81"/>
    </row>
    <row r="39" spans="2:7" ht="12.75">
      <c r="B39" s="81"/>
      <c r="C39" s="81"/>
      <c r="D39" s="81"/>
      <c r="E39" s="81"/>
      <c r="F39" s="81"/>
      <c r="G39" s="81"/>
    </row>
    <row r="40" spans="2:7" ht="12.75">
      <c r="B40" s="81"/>
      <c r="C40" s="81"/>
      <c r="D40" s="81"/>
      <c r="E40" s="81"/>
      <c r="F40" s="81"/>
      <c r="G40" s="81"/>
    </row>
    <row r="41" spans="2:7" ht="12.75">
      <c r="B41" s="81"/>
      <c r="C41" s="81"/>
      <c r="D41" s="81"/>
      <c r="E41" s="81"/>
      <c r="F41" s="81"/>
      <c r="G41" s="81"/>
    </row>
    <row r="42" spans="2:7" ht="12.75">
      <c r="B42" s="81"/>
      <c r="C42" s="81"/>
      <c r="D42" s="81"/>
      <c r="E42" s="81"/>
      <c r="F42" s="81"/>
      <c r="G42" s="81"/>
    </row>
    <row r="43" spans="2:7" ht="12.75">
      <c r="B43" s="81"/>
      <c r="C43" s="81"/>
      <c r="D43" s="81"/>
      <c r="E43" s="81"/>
      <c r="F43" s="81"/>
      <c r="G43" s="81"/>
    </row>
    <row r="44" spans="2:7" ht="12.75">
      <c r="B44" s="81"/>
      <c r="C44" s="81"/>
      <c r="D44" s="81"/>
      <c r="E44" s="81"/>
      <c r="F44" s="81"/>
      <c r="G44" s="81"/>
    </row>
    <row r="45" spans="2:7" ht="12.75">
      <c r="B45" s="81"/>
      <c r="C45" s="81"/>
      <c r="D45" s="81"/>
      <c r="E45" s="81"/>
      <c r="F45" s="81"/>
      <c r="G45" s="81"/>
    </row>
    <row r="46" spans="2:7" ht="12.75">
      <c r="B46" s="81"/>
      <c r="C46" s="81"/>
      <c r="D46" s="81"/>
      <c r="E46" s="81"/>
      <c r="F46" s="81"/>
      <c r="G46" s="81"/>
    </row>
    <row r="47" spans="2:7" ht="18.75" customHeight="1">
      <c r="B47" s="138" t="s">
        <v>120</v>
      </c>
      <c r="C47" s="140"/>
      <c r="D47" s="81"/>
      <c r="E47" s="81"/>
      <c r="F47" s="81"/>
      <c r="G47" s="81"/>
    </row>
  </sheetData>
  <sheetProtection/>
  <mergeCells count="1">
    <mergeCell ref="B47:C4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2012-02-17T10:34:03Z</cp:lastPrinted>
  <dcterms:created xsi:type="dcterms:W3CDTF">2002-02-16T18:16:52Z</dcterms:created>
  <dcterms:modified xsi:type="dcterms:W3CDTF">2012-07-29T17:15:47Z</dcterms:modified>
  <cp:category/>
  <cp:version/>
  <cp:contentType/>
  <cp:contentStatus/>
</cp:coreProperties>
</file>