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activeTab="11"/>
  </bookViews>
  <sheets>
    <sheet name="Kapak" sheetId="1" r:id="rId1"/>
    <sheet name="Akt" sheetId="2" r:id="rId2"/>
    <sheet name="Pas" sheetId="3" r:id="rId3"/>
    <sheet name="A+SH" sheetId="4" r:id="rId4"/>
    <sheet name="P.F.P" sheetId="5" r:id="rId5"/>
    <sheet name="P.Am" sheetId="6" r:id="rId6"/>
    <sheet name="Kapitali" sheetId="7" r:id="rId7"/>
    <sheet name="Gj Inv Mall" sheetId="8" r:id="rId8"/>
    <sheet name="Mjet Trans" sheetId="9" r:id="rId9"/>
    <sheet name="Pasqyr nr1" sheetId="10" r:id="rId10"/>
    <sheet name="ambienti" sheetId="11" r:id="rId11"/>
    <sheet name="Kont sherbimi" sheetId="12" r:id="rId12"/>
    <sheet name="Shenime shpjeguese" sheetId="13" r:id="rId13"/>
  </sheets>
  <definedNames>
    <definedName name="_xlnm.Print_Area" localSheetId="1">'Akt'!$A$1:$E$46</definedName>
  </definedNames>
  <calcPr fullCalcOnLoad="1"/>
</workbook>
</file>

<file path=xl/sharedStrings.xml><?xml version="1.0" encoding="utf-8"?>
<sst xmlns="http://schemas.openxmlformats.org/spreadsheetml/2006/main" count="466" uniqueCount="332">
  <si>
    <t>I</t>
  </si>
  <si>
    <t>II</t>
  </si>
  <si>
    <t>III</t>
  </si>
  <si>
    <t>IV</t>
  </si>
  <si>
    <t>GJITHSEJ</t>
  </si>
  <si>
    <t>Ndertesa</t>
  </si>
  <si>
    <t xml:space="preserve">Instali.teknik.makin.paisje,veg. </t>
  </si>
  <si>
    <t>Mjete transporti</t>
  </si>
  <si>
    <t>Paisje zyre e informatike</t>
  </si>
  <si>
    <t>Nga</t>
  </si>
  <si>
    <t>Shuma</t>
  </si>
  <si>
    <t xml:space="preserve">NIPT   </t>
  </si>
  <si>
    <t>Veprimtaria Kryesore</t>
  </si>
  <si>
    <t xml:space="preserve">PASQYRAT      FINANCIARE </t>
  </si>
  <si>
    <t xml:space="preserve">(Ne zbatim te Standartit Kombetare te Kontabilitetit -Nr.2 dhe  Ligjit Nr. 9228, date 29.04.2004 </t>
  </si>
  <si>
    <t>"Per Kontabilitetin dhe Pasqyrat Financiarete ndryshuar, dhe Standartet Kombetare te Kontabilitetit - SKK-2)</t>
  </si>
  <si>
    <t>Pasqyrat Financiare jane  individuale</t>
  </si>
  <si>
    <t>____________________</t>
  </si>
  <si>
    <t>Pasqyrat Financiare jane  konsoliduara</t>
  </si>
  <si>
    <t xml:space="preserve">Pasqyrat Financiare jane  te shprehura ne </t>
  </si>
  <si>
    <t>LEKE</t>
  </si>
  <si>
    <t>Pasqyrat Financiare jane  te rrumbullakosura ne</t>
  </si>
  <si>
    <t xml:space="preserve">Periudha Kontabele e Pasqyrave Financiare </t>
  </si>
  <si>
    <t>Deri</t>
  </si>
  <si>
    <t xml:space="preserve">ata e mbylljes se  e Pasqyrave Financiare </t>
  </si>
  <si>
    <t>Nr.</t>
  </si>
  <si>
    <t xml:space="preserve">AKTIVET </t>
  </si>
  <si>
    <t xml:space="preserve">Shenime </t>
  </si>
  <si>
    <t>AKTIVET AFATSHKURTRA</t>
  </si>
  <si>
    <t>Aktivet monetare</t>
  </si>
  <si>
    <t>&gt;</t>
  </si>
  <si>
    <t xml:space="preserve">Banka </t>
  </si>
  <si>
    <t xml:space="preserve">Arka </t>
  </si>
  <si>
    <t xml:space="preserve">Derivative dhe aktive te mbajtura per tregtim </t>
  </si>
  <si>
    <t>Aktive te tjera Financiare afat shkurtera</t>
  </si>
  <si>
    <t xml:space="preserve">Kliente per mallra, produkte e sherbime </t>
  </si>
  <si>
    <t>Debitore, kreditore te tjere</t>
  </si>
  <si>
    <t xml:space="preserve">Tatim mbi fitimin  </t>
  </si>
  <si>
    <t xml:space="preserve">Te drejta e detyrime ndaj ortakeve </t>
  </si>
  <si>
    <t>Inventari</t>
  </si>
  <si>
    <t xml:space="preserve">Lendet e para </t>
  </si>
  <si>
    <t>Inventari I imet</t>
  </si>
  <si>
    <t>Prodhim ne proces</t>
  </si>
  <si>
    <t xml:space="preserve">Produkte te gatshme </t>
  </si>
  <si>
    <t>Mallra per shitje</t>
  </si>
  <si>
    <t xml:space="preserve">Parapagesat per furnizime </t>
  </si>
  <si>
    <t>Aktive biologjike afatshkurtera</t>
  </si>
  <si>
    <t>Aktive afatshkurtera te mbajtura per rishitje</t>
  </si>
  <si>
    <t xml:space="preserve">Parapagime dhe shpenzime te shtyra </t>
  </si>
  <si>
    <t>TOTALI I AKTIVEVE AFATSHKURTERA ( I )</t>
  </si>
  <si>
    <t>AKTIVET AFATGJATA</t>
  </si>
  <si>
    <t>Investime financiare afatgjata</t>
  </si>
  <si>
    <t xml:space="preserve">Aktive aftagjata materiale </t>
  </si>
  <si>
    <t>Toka</t>
  </si>
  <si>
    <t>Makineri dhe pajisje</t>
  </si>
  <si>
    <t>Pajisje zyre e informatike</t>
  </si>
  <si>
    <t xml:space="preserve">Aktive te tjere afatgjata materiale(me vl.kontb) </t>
  </si>
  <si>
    <t>Aktive Biologjike afatgjata</t>
  </si>
  <si>
    <t>Aktivet afatagjata jo materiale</t>
  </si>
  <si>
    <t>Kapitali aksioner i pa paguar</t>
  </si>
  <si>
    <t xml:space="preserve">Aktive te tjera afatgjata </t>
  </si>
  <si>
    <t xml:space="preserve">Aktive ne proces </t>
  </si>
  <si>
    <t>TOTALI I AKTIVEVE ( I+II)</t>
  </si>
  <si>
    <t xml:space="preserve">PASIVET DHE KAPITALI </t>
  </si>
  <si>
    <t xml:space="preserve">PASIVET  AFATSHKURTERA </t>
  </si>
  <si>
    <t>Derivativet</t>
  </si>
  <si>
    <t>Huamarrjet</t>
  </si>
  <si>
    <t xml:space="preserve">Overdraftet bankare </t>
  </si>
  <si>
    <t>Huamarrje afatshkurtera</t>
  </si>
  <si>
    <t>Huate dhe parapagimet</t>
  </si>
  <si>
    <t xml:space="preserve">Te pagueshme ndaj furnitoreve </t>
  </si>
  <si>
    <t xml:space="preserve">Te pagueshme ndaj punonjsve </t>
  </si>
  <si>
    <t>Detyrime per sigurimet shoqerore e shendetsore</t>
  </si>
  <si>
    <t>Detyrime tatimore per TAP-in</t>
  </si>
  <si>
    <t>Detyrime tatimore per Tatim Fitimin</t>
  </si>
  <si>
    <t>Detyrime tatimore per Tvsh-ne</t>
  </si>
  <si>
    <t>Detyrime tatimore per Tatimin ne Burim</t>
  </si>
  <si>
    <t>Debitore e kreditore te tjere</t>
  </si>
  <si>
    <t xml:space="preserve">Grantet dhe te ardhurat e shtyra </t>
  </si>
  <si>
    <t>TOTALI I PASIVEVE AFAT SHKURTER ( I )</t>
  </si>
  <si>
    <t>PASIVET AFATGJATA</t>
  </si>
  <si>
    <t>Huate aftagjata</t>
  </si>
  <si>
    <t xml:space="preserve">Hua, bono dhe detyrime nga qeraja financiare </t>
  </si>
  <si>
    <t xml:space="preserve">Bono te konvertueshme </t>
  </si>
  <si>
    <t>Huamarrje te tjera afatgjata</t>
  </si>
  <si>
    <t>Grantet dhe te ardhurat e shtyra</t>
  </si>
  <si>
    <t>Provizionet afatgjata</t>
  </si>
  <si>
    <t>TOTALI I PASIVEVE AFAT GJATE ( II )</t>
  </si>
  <si>
    <t>TOTALI I PASIVEVE ( I+II)</t>
  </si>
  <si>
    <t>SUBVENSIONE PER INVESTIME</t>
  </si>
  <si>
    <t xml:space="preserve">KAPITALI   </t>
  </si>
  <si>
    <t>Aksionet e pakices( PF te konsoliduara)</t>
  </si>
  <si>
    <t xml:space="preserve">Kapitali Aksioner   </t>
  </si>
  <si>
    <t>Primi I aksionit</t>
  </si>
  <si>
    <t>Njesit ose aksionet e thesarit ( Negative)</t>
  </si>
  <si>
    <t>Rezervat Statutore</t>
  </si>
  <si>
    <t>Rezervat ligjore</t>
  </si>
  <si>
    <t>Rezerva te tjera</t>
  </si>
  <si>
    <t>Fitimet e pa shperndara</t>
  </si>
  <si>
    <t>Fitimi( Humbja) e vitit Financiar</t>
  </si>
  <si>
    <t>TOTALI I KAPITALIT  ( IIV )</t>
  </si>
  <si>
    <t>TATALI PASIVEVE DHE KAPITALIT ( I+II+III+IV)</t>
  </si>
  <si>
    <t xml:space="preserve">Pershkrimi I Elementeve </t>
  </si>
  <si>
    <t>Shitjet neto</t>
  </si>
  <si>
    <t xml:space="preserve">Te ardhura te tjera nga veprimtaria e shfrytezimit </t>
  </si>
  <si>
    <t>Ndryshimet ne invent.  prod. gatshme e prodhimit ne proces</t>
  </si>
  <si>
    <t>Materialet e konsumuara</t>
  </si>
  <si>
    <t>Kosto e punes</t>
  </si>
  <si>
    <t>Pagat e personelit</t>
  </si>
  <si>
    <t>Shpenzimet per sigurime shoqerore e shendetsore</t>
  </si>
  <si>
    <t>Amortizimet dhe zhvlersimet</t>
  </si>
  <si>
    <t>Totali I Shpenzimeve ( Shumat 4-7)</t>
  </si>
  <si>
    <t>Fitimi( humbja) nga veprimtarite kryesore (1+2+3/-3-8)</t>
  </si>
  <si>
    <t>Te ardhurat dhe shpenzimet financiare nga njesite e kontrolluara</t>
  </si>
  <si>
    <t>Te ardhurat dhe shpenzimet financiare nga pjesmarrjet</t>
  </si>
  <si>
    <t xml:space="preserve">Te ardhurat dhe shpenzimet financiare </t>
  </si>
  <si>
    <t>Komisione Bankare</t>
  </si>
  <si>
    <t>Fitimet ( Humbjet) nga kursi kembimit</t>
  </si>
  <si>
    <t>Shpenzime te pa zbriteshme</t>
  </si>
  <si>
    <t>Totali i te Ardhurave dhe Shpenzimeve financiare(12-13)</t>
  </si>
  <si>
    <t>Fitimi ( Humbja) neto e vitit financiar(14-15) (Fitim Tatimor)</t>
  </si>
  <si>
    <t>Metoda Direkte</t>
  </si>
  <si>
    <t>Pasqyra e fluksit monetar - Metoda direkte</t>
  </si>
  <si>
    <t>Fluksi monetar nga veprimtarite e shfrytezimit</t>
  </si>
  <si>
    <t>Mjete monetare (MM) te arketuaranga klientet</t>
  </si>
  <si>
    <t xml:space="preserve">MM te paguara ndaj furnitoreve dhe punonjesve </t>
  </si>
  <si>
    <t xml:space="preserve">MM te ardhura nga veprimtarite </t>
  </si>
  <si>
    <t>Tatim mbi fitimin i paguar</t>
  </si>
  <si>
    <t xml:space="preserve">MM neto nga veprimtarite e shfrytezimit </t>
  </si>
  <si>
    <t>Fluksi monetar nga veprimtarite investuese</t>
  </si>
  <si>
    <t xml:space="preserve">Te ardhura nga shitja e pajisjeve </t>
  </si>
  <si>
    <t xml:space="preserve">Interesi i arketuar </t>
  </si>
  <si>
    <t>MM neto nga veprimtarite investuese</t>
  </si>
  <si>
    <t xml:space="preserve">Fluksi monetar nga aktivitetet financiare </t>
  </si>
  <si>
    <t>Te ardhura nga emetimi I kapitalit aksionar</t>
  </si>
  <si>
    <t>Te ardhura nga huamarrjet afatgjata</t>
  </si>
  <si>
    <t xml:space="preserve">Pagesa e detyrimeve te qirase financiare </t>
  </si>
  <si>
    <t>Dividente te paguar</t>
  </si>
  <si>
    <t xml:space="preserve">MM neto e perdorur ne veprimtarite financiare </t>
  </si>
  <si>
    <t xml:space="preserve">Rritja/renia neto e mjeteve monetare </t>
  </si>
  <si>
    <t>Mjetet monetare ne fillim te periudhes kontabel</t>
  </si>
  <si>
    <t>Mjetet monetare ne fund te periudhes kontabel</t>
  </si>
  <si>
    <t>Nr</t>
  </si>
  <si>
    <t>EMERTIMI I AKTIVITETIT</t>
  </si>
  <si>
    <t>VLERA FILLESTARE</t>
  </si>
  <si>
    <t>Koeficenti i Amortizimit ne %</t>
  </si>
  <si>
    <t>Hyrje Aktivesh</t>
  </si>
  <si>
    <t>Dalje Aktivesh</t>
  </si>
  <si>
    <t>Aktive te Qend. te Trupezuar</t>
  </si>
  <si>
    <t>Aktive te Qend. te pa Trupezuar</t>
  </si>
  <si>
    <t>Detyrim Qiraje</t>
  </si>
  <si>
    <t>Hua afat shkurter (Kapital Pronari)</t>
  </si>
  <si>
    <t>Data e Krijimit</t>
  </si>
  <si>
    <t>Tvsh</t>
  </si>
  <si>
    <t>Blerja e njesise se kontrolluar X( minus parate e arketuara)</t>
  </si>
  <si>
    <t xml:space="preserve">TE ARDHURAT E SHPENZIMET </t>
  </si>
  <si>
    <t>Monedha :Leke</t>
  </si>
  <si>
    <t>B I L A N C I  KONTABEL</t>
  </si>
  <si>
    <t>Kapitali i aksionereve te shoq. Meme( PF te kons)</t>
  </si>
  <si>
    <t>0rtake</t>
  </si>
  <si>
    <t>A</t>
  </si>
  <si>
    <t>Emertimi</t>
  </si>
  <si>
    <t>Kapitali aksionar</t>
  </si>
  <si>
    <t>Aksione thesari</t>
  </si>
  <si>
    <t>Rezerva Stat. ligj</t>
  </si>
  <si>
    <t>Totali</t>
  </si>
  <si>
    <t>B</t>
  </si>
  <si>
    <t>Fitimi neto per periudhen kontabel</t>
  </si>
  <si>
    <t>Dividentet e paguar</t>
  </si>
  <si>
    <t>Rritja e rezerves se kapitalit</t>
  </si>
  <si>
    <t xml:space="preserve">Aksione te thesarit te riblera </t>
  </si>
  <si>
    <t xml:space="preserve">Fitimi i pashperndare </t>
  </si>
  <si>
    <t>Primi i aksionit</t>
  </si>
  <si>
    <t>Pozicioni i rregulluar</t>
  </si>
  <si>
    <t>Efekti i ndryshimeve ne politikat kontabel</t>
  </si>
  <si>
    <t xml:space="preserve">Emetimi i aksioneve </t>
  </si>
  <si>
    <t>Emetimi i kapitalit aksionar</t>
  </si>
  <si>
    <t>Vlera</t>
  </si>
  <si>
    <t>ADMINISTRATORI</t>
  </si>
  <si>
    <t>Terheqje nga Pronari</t>
  </si>
  <si>
    <t>TIRANE</t>
  </si>
  <si>
    <t>MEDITERRANEAN EXPORT IMPORTS ALBANIA</t>
  </si>
  <si>
    <t>L02415007U</t>
  </si>
  <si>
    <t>Fshati MANGULL/TIRANE</t>
  </si>
  <si>
    <t>DHJETOR 2010</t>
  </si>
  <si>
    <t>IMPORT EKSPORT</t>
  </si>
  <si>
    <t>SHOQERIA</t>
  </si>
  <si>
    <t>MEDITERRANEAN EXPORT IMPORTS ALBANIA Sh.P.K.</t>
  </si>
  <si>
    <t>NIPT</t>
  </si>
  <si>
    <t>Aktiviteti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</si>
  <si>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</si>
  <si>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</si>
  <si>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</si>
  <si>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</si>
  <si>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</si>
  <si>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</si>
  <si>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</si>
  <si>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</si>
  <si>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</si>
  <si>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</si>
  <si>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</si>
  <si>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</si>
  <si>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</si>
  <si>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</si>
  <si>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</si>
  <si>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</si>
  <si>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</si>
  <si>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</si>
  <si>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</si>
  <si>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</si>
  <si>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</si>
  <si>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</si>
  <si>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</si>
  <si>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</si>
  <si>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</si>
  <si>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</si>
  <si>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</si>
  <si>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</si>
  <si>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</si>
  <si>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</si>
  <si>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</si>
  <si>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</si>
  <si>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</si>
  <si>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</si>
  <si>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</si>
  <si>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</si>
  <si>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</si>
  <si>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</si>
  <si>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</si>
  <si>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</si>
  <si>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</si>
  <si>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</si>
  <si>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</si>
  <si>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</si>
  <si>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</si>
  <si>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</si>
  <si>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Numeri i te punesuarve</t>
  </si>
  <si>
    <t>Me page nga 20.001 deri ne 30.000 leke</t>
  </si>
  <si>
    <t>Me page nga 30.001 deri ne 66.500 leke</t>
  </si>
  <si>
    <t>Me page nga 66.501 deri ne 84.100 leke</t>
  </si>
  <si>
    <t>Me page me te larte se 84.100 leke</t>
  </si>
  <si>
    <t xml:space="preserve">             Totali</t>
  </si>
  <si>
    <t>Petrit SKORA</t>
  </si>
  <si>
    <t>Shoqeria</t>
  </si>
  <si>
    <t>Nipt</t>
  </si>
  <si>
    <t>Inventari I Mjeteve te Transportit ne Pronesi</t>
  </si>
  <si>
    <t>Targa</t>
  </si>
  <si>
    <t>Viti prodh</t>
  </si>
  <si>
    <t>Ne Pronesi</t>
  </si>
  <si>
    <t>Sasia</t>
  </si>
  <si>
    <t>Cmimi</t>
  </si>
  <si>
    <t>M.E.I.A. Sh.P.K</t>
  </si>
  <si>
    <t xml:space="preserve">Shoqeria </t>
  </si>
  <si>
    <t>Nipt.L02415007U</t>
  </si>
  <si>
    <t>njesi</t>
  </si>
  <si>
    <t>cmim</t>
  </si>
  <si>
    <t>vlere</t>
  </si>
  <si>
    <t>Gjithsej Amortizim i llogaritur me 31.12.2013</t>
  </si>
  <si>
    <t xml:space="preserve">Vlera e </t>
  </si>
  <si>
    <t>Viti 2013</t>
  </si>
  <si>
    <t>Shpenzime te tjera.</t>
  </si>
  <si>
    <t>sasi</t>
  </si>
  <si>
    <t xml:space="preserve">    Petrit SKORA</t>
  </si>
  <si>
    <t>Penalitet 5 %</t>
  </si>
  <si>
    <t>Blerje a aktiveve afatgjata materaile ,vet investim</t>
  </si>
  <si>
    <t>Me page deri ne 22.000 leke</t>
  </si>
  <si>
    <t>DEKLARATE</t>
  </si>
  <si>
    <t xml:space="preserve">Une Petrit SKORA,perfaqesues ligjor I subjektit "M.E.I.A"shpk </t>
  </si>
  <si>
    <t>Deklaroj;</t>
  </si>
  <si>
    <t>Se aktivitetin e zhvilloi ne ambjente prone e subjektit,por qe nuk kam</t>
  </si>
  <si>
    <t>marre akoma aktin e pronesise,pasi eshte ne proces legalizimi.</t>
  </si>
  <si>
    <t>Per sa deklarova me lart mbaj pergjegjesi sipas ligjit.</t>
  </si>
  <si>
    <t xml:space="preserve">  Petrit SKORA</t>
  </si>
  <si>
    <t>Subjekti “M.E.I.A” Sh.P.K.</t>
  </si>
  <si>
    <t>Nipt;L02415007U</t>
  </si>
  <si>
    <t xml:space="preserve">                                                              KONTRATE SHERBIMI</t>
  </si>
  <si>
    <t xml:space="preserve">    -Zoti Petrit SKORA,perfaqesues I subjektit me emertimin “M.E.I.A.SHPK,me nipt L02415007U</t>
  </si>
  <si>
    <t xml:space="preserve">                                                                     Dhe</t>
  </si>
  <si>
    <t xml:space="preserve">  -Zoti Sami MALLUTA,kontabilist,</t>
  </si>
  <si>
    <t xml:space="preserve">   Perfaqesuesi I subjektit z.Petrit SKORA, te vere ne dispozicion te pales tjeter dokumentacionin e plote.</t>
  </si>
  <si>
    <t xml:space="preserve">   Kjo kontrate u mbajt ne 4 kopje dhe pasi nenshkruet rregullisht palet terheqin nga nje kopje te njejta.</t>
  </si>
  <si>
    <t xml:space="preserve">             Kontabilisti                                                                                                      Perfaqesuesi Subjektit</t>
  </si>
  <si>
    <t xml:space="preserve">         Sami MALLUTA                                                                                                          Petrit SKORA   </t>
  </si>
  <si>
    <t>SHENIME SHPJEGUESE</t>
  </si>
  <si>
    <t>te sipefaqeve te mbjella vete me bime mjeksore.</t>
  </si>
  <si>
    <t>Per te perballuar investimin,eshte kredituar nga sistemi bankar.</t>
  </si>
  <si>
    <t>Ne vitet qe vijne do te krijohet mundesia e ritjes ne menyre te garantuar</t>
  </si>
  <si>
    <t>Hartuesi I Pasqyrave Financiare                          ADMINISTRATORI</t>
  </si>
  <si>
    <t xml:space="preserve">         Sami MALLUTA</t>
  </si>
  <si>
    <t xml:space="preserve">           Petrit SKORA</t>
  </si>
  <si>
    <t>Viti  2014</t>
  </si>
  <si>
    <t>Periudha : 01 Janar - 31 Dhjetor 2014</t>
  </si>
  <si>
    <t>Viti 2014</t>
  </si>
  <si>
    <t>PASQYRA E LLOGARITJES SE AMORTIZIMIT TE AKTIVITETEVE PER VITIN 2014</t>
  </si>
  <si>
    <t>Ndryshime gjate vitit 2014</t>
  </si>
  <si>
    <t>Totali me 31.12.2014</t>
  </si>
  <si>
    <t>Amortizim i Akumuluar deri me 01Janar 2014</t>
  </si>
  <si>
    <t>Amortizim i llogaritur me 31.12.2014</t>
  </si>
  <si>
    <t>mbetur 31.12.2014</t>
  </si>
  <si>
    <t>tat fit I paguar  25.000 lek</t>
  </si>
  <si>
    <t>Te punesuar mesatarisht per vitin 2014</t>
  </si>
  <si>
    <t>Intersa bankare ,kredi</t>
  </si>
  <si>
    <t>Te ardhurat dhe shpenzime te tjera financiare ,interesa overdraft</t>
  </si>
  <si>
    <t xml:space="preserve">Provizionet afatshkurtera </t>
  </si>
  <si>
    <t>Gjendje mallra,produkt I gatshem  me date 31.12.2014</t>
  </si>
  <si>
    <t>Shishe qelqi</t>
  </si>
  <si>
    <t>cop</t>
  </si>
  <si>
    <t>Tapa</t>
  </si>
  <si>
    <t>Domixhane</t>
  </si>
  <si>
    <t>Shishe morasca</t>
  </si>
  <si>
    <t>Shishe 0.25lit</t>
  </si>
  <si>
    <t>Shishe farmaceutike</t>
  </si>
  <si>
    <t>Tapa shishe</t>
  </si>
  <si>
    <t>Tape plastike</t>
  </si>
  <si>
    <t>Dellinje e zeze</t>
  </si>
  <si>
    <t>kg</t>
  </si>
  <si>
    <t>Vajra bimore</t>
  </si>
  <si>
    <t>Mernin degeza</t>
  </si>
  <si>
    <t>Shpenzimet e tatimit mbi fitimin  (T.Fitimi 7.5%)</t>
  </si>
  <si>
    <t>Pasqyra e Ndryshimeve ne Kapital   2014</t>
  </si>
  <si>
    <t>Pozicioni me 01 Janar 2013</t>
  </si>
  <si>
    <t>Pozicioni me 31 Dhjetor 2013</t>
  </si>
  <si>
    <t>Pozicioni me 31 Dhjetor 2014</t>
  </si>
  <si>
    <t xml:space="preserve">Subjekti gjate vitit 2014,nuk ka patur renie te eksporteve,per aresye </t>
  </si>
  <si>
    <t>te konkurences ne blerjen e lendeve te para ,shihet rritje.</t>
  </si>
  <si>
    <t>Gjithashtu ka zhvilluar aktivitetin ne investime,referuar krijimit</t>
  </si>
  <si>
    <t>te eksporteve,dhe me rritje me te ndjeshme.</t>
  </si>
  <si>
    <t>Fitimi ( Humbja) para tatimit (9+/-13)</t>
  </si>
  <si>
    <t xml:space="preserve">          Me date 05/03/2015,ndermjet paleve si vijon:</t>
  </si>
  <si>
    <t xml:space="preserve">   Per hartimin e Pasqyrave Financiare te vitit 2014 u dakorduan per kushtet si me poshte vijon:</t>
  </si>
  <si>
    <t xml:space="preserve">   Gjthashtu te paguaj vleren e sherbimit prej 10.000 lek,duke paguar tatim ne burim prej 1.500 lek.</t>
  </si>
  <si>
    <t xml:space="preserve">   Kontabilisti do te hartoje Pasqyrat Financiare ,te vitit 2014 ne perputhje SKK.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</si>
</sst>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 Narrow"/>
      <family val="0"/>
    </font>
    <font>
      <sz val="14"/>
      <name val="Arial"/>
      <family val="2"/>
    </font>
    <font>
      <sz val="22"/>
      <name val="Arial"/>
      <family val="0"/>
    </font>
    <font>
      <sz val="12"/>
      <name val="Arial"/>
      <family val="0"/>
    </font>
    <font>
      <sz val="24"/>
      <name val="Arial"/>
      <family val="0"/>
    </font>
    <font>
      <b/>
      <sz val="16"/>
      <name val="Arial"/>
      <family val="0"/>
    </font>
    <font>
      <b/>
      <sz val="8"/>
      <name val="Arial"/>
      <family val="0"/>
    </font>
    <font>
      <sz val="18"/>
      <name val="Arial"/>
      <family val="0"/>
    </font>
    <font>
      <b/>
      <sz val="8"/>
      <name val="Arial Narrow"/>
      <family val="2"/>
    </font>
    <font>
      <sz val="16"/>
      <name val="Arial"/>
      <family val="2"/>
    </font>
    <font>
      <sz val="11"/>
      <name val="Calibri"/>
      <family val="2"/>
    </font>
    <font>
      <b/>
      <sz val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gency FB"/>
      <family val="2"/>
    </font>
    <font>
      <b/>
      <sz val="8"/>
      <color rgb="FF000000"/>
      <name val="Agency F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5" fontId="3" fillId="0" borderId="14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3" fillId="0" borderId="13" xfId="42" applyNumberFormat="1" applyFont="1" applyFill="1" applyBorder="1" applyAlignment="1">
      <alignment/>
    </xf>
    <xf numFmtId="0" fontId="0" fillId="0" borderId="10" xfId="0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165" fontId="3" fillId="0" borderId="13" xfId="0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9" fontId="3" fillId="0" borderId="13" xfId="0" applyNumberFormat="1" applyFont="1" applyBorder="1" applyAlignment="1">
      <alignment horizontal="center"/>
    </xf>
    <xf numFmtId="165" fontId="3" fillId="0" borderId="14" xfId="42" applyNumberFormat="1" applyFont="1" applyBorder="1" applyAlignment="1">
      <alignment/>
    </xf>
    <xf numFmtId="9" fontId="3" fillId="0" borderId="14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165" fontId="3" fillId="0" borderId="13" xfId="42" applyNumberFormat="1" applyFont="1" applyFill="1" applyBorder="1" applyAlignment="1">
      <alignment horizontal="right"/>
    </xf>
    <xf numFmtId="165" fontId="3" fillId="0" borderId="18" xfId="42" applyNumberFormat="1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4" fillId="0" borderId="10" xfId="42" applyNumberFormat="1" applyFont="1" applyFill="1" applyBorder="1" applyAlignment="1">
      <alignment/>
    </xf>
    <xf numFmtId="0" fontId="0" fillId="0" borderId="21" xfId="0" applyFont="1" applyBorder="1" applyAlignment="1">
      <alignment horizontal="left" indent="3"/>
    </xf>
    <xf numFmtId="0" fontId="3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 indent="3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indent="3"/>
    </xf>
    <xf numFmtId="165" fontId="3" fillId="0" borderId="10" xfId="42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165" fontId="3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indent="3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9" fillId="0" borderId="0" xfId="55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4" fillId="0" borderId="0" xfId="55" applyFont="1" applyFill="1" applyBorder="1" applyAlignment="1">
      <alignment horizontal="centerContinuous"/>
      <protection/>
    </xf>
    <xf numFmtId="0" fontId="17" fillId="0" borderId="0" xfId="55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 vertical="distributed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4" fillId="0" borderId="10" xfId="42" applyNumberFormat="1" applyFont="1" applyFill="1" applyBorder="1" applyAlignment="1">
      <alignment horizontal="right" wrapText="1"/>
    </xf>
    <xf numFmtId="3" fontId="61" fillId="0" borderId="0" xfId="0" applyNumberFormat="1" applyFont="1" applyAlignment="1">
      <alignment/>
    </xf>
    <xf numFmtId="3" fontId="6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0" fillId="0" borderId="0" xfId="0" applyNumberFormat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vertical="distributed"/>
    </xf>
    <xf numFmtId="165" fontId="3" fillId="0" borderId="36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0" fontId="3" fillId="0" borderId="35" xfId="0" applyFont="1" applyBorder="1" applyAlignment="1">
      <alignment/>
    </xf>
    <xf numFmtId="165" fontId="3" fillId="0" borderId="36" xfId="42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18" fillId="0" borderId="0" xfId="0" applyFont="1" applyAlignment="1">
      <alignment/>
    </xf>
    <xf numFmtId="165" fontId="0" fillId="0" borderId="0" xfId="0" applyNumberFormat="1" applyFill="1" applyAlignment="1">
      <alignment/>
    </xf>
    <xf numFmtId="0" fontId="5" fillId="0" borderId="39" xfId="0" applyFont="1" applyFill="1" applyBorder="1" applyAlignment="1">
      <alignment/>
    </xf>
    <xf numFmtId="165" fontId="4" fillId="0" borderId="39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63" fillId="0" borderId="40" xfId="0" applyFont="1" applyFill="1" applyBorder="1" applyAlignment="1">
      <alignment/>
    </xf>
    <xf numFmtId="0" fontId="2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/>
    </xf>
    <xf numFmtId="0" fontId="65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2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17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5" fillId="0" borderId="41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3" fillId="0" borderId="42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15" fillId="0" borderId="43" xfId="0" applyFont="1" applyBorder="1" applyAlignment="1">
      <alignment horizontal="center" vertical="distributed"/>
    </xf>
    <xf numFmtId="0" fontId="15" fillId="0" borderId="38" xfId="0" applyFont="1" applyBorder="1" applyAlignment="1">
      <alignment horizontal="center" vertical="distributed"/>
    </xf>
    <xf numFmtId="0" fontId="15" fillId="0" borderId="42" xfId="0" applyFont="1" applyBorder="1" applyAlignment="1">
      <alignment horizontal="center" vertical="distributed"/>
    </xf>
    <xf numFmtId="0" fontId="15" fillId="0" borderId="15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38" xfId="0" applyFont="1" applyBorder="1" applyAlignment="1">
      <alignment horizontal="center" vertical="distributed"/>
    </xf>
    <xf numFmtId="0" fontId="3" fillId="0" borderId="44" xfId="0" applyFont="1" applyBorder="1" applyAlignment="1">
      <alignment horizontal="left" indent="7"/>
    </xf>
    <xf numFmtId="0" fontId="3" fillId="0" borderId="45" xfId="0" applyFont="1" applyBorder="1" applyAlignment="1">
      <alignment horizontal="left" indent="7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6" fillId="0" borderId="10" xfId="0" applyFont="1" applyBorder="1" applyAlignment="1">
      <alignment horizontal="left" vertical="top" wrapText="1" indent="2"/>
    </xf>
    <xf numFmtId="0" fontId="4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F49" sqref="F49"/>
    </sheetView>
  </sheetViews>
  <sheetFormatPr defaultColWidth="9.140625" defaultRowHeight="12.75"/>
  <cols>
    <col min="1" max="1" width="14.8515625" style="0" customWidth="1"/>
    <col min="2" max="2" width="12.8515625" style="0" customWidth="1"/>
    <col min="8" max="8" width="16.28125" style="0" customWidth="1"/>
  </cols>
  <sheetData>
    <row r="1" spans="1:9" ht="27">
      <c r="A1" s="187" t="s">
        <v>181</v>
      </c>
      <c r="B1" s="187"/>
      <c r="C1" s="187"/>
      <c r="D1" s="187"/>
      <c r="E1" s="187"/>
      <c r="F1" s="187"/>
      <c r="G1" s="187"/>
      <c r="H1" s="187"/>
      <c r="I1" s="66"/>
    </row>
    <row r="2" spans="1:9" ht="15.75">
      <c r="A2" s="67" t="s">
        <v>11</v>
      </c>
      <c r="B2" s="68" t="s">
        <v>182</v>
      </c>
      <c r="C2" s="69"/>
      <c r="D2" s="69"/>
      <c r="E2" s="69"/>
      <c r="F2" s="69"/>
      <c r="G2" s="69"/>
      <c r="H2" s="69"/>
      <c r="I2" s="70"/>
    </row>
    <row r="3" spans="1:9" ht="15.75">
      <c r="A3" s="67" t="s">
        <v>183</v>
      </c>
      <c r="B3" s="69"/>
      <c r="C3" s="69"/>
      <c r="D3" s="69"/>
      <c r="E3" s="69"/>
      <c r="F3" s="69"/>
      <c r="G3" s="69"/>
      <c r="H3" s="69"/>
      <c r="I3" s="70"/>
    </row>
    <row r="4" spans="1:9" ht="15.75">
      <c r="A4" s="67"/>
      <c r="B4" s="71"/>
      <c r="C4" s="69"/>
      <c r="D4" s="69"/>
      <c r="E4" s="69"/>
      <c r="F4" s="69"/>
      <c r="G4" s="69"/>
      <c r="H4" s="69"/>
      <c r="I4" s="70"/>
    </row>
    <row r="5" spans="1:9" ht="15.75">
      <c r="A5" s="67" t="s">
        <v>180</v>
      </c>
      <c r="B5" s="71"/>
      <c r="C5" s="69"/>
      <c r="D5" s="69"/>
      <c r="E5" s="69"/>
      <c r="F5" s="69"/>
      <c r="G5" s="69"/>
      <c r="H5" s="69"/>
      <c r="I5" s="70"/>
    </row>
    <row r="6" spans="1:9" ht="15">
      <c r="A6" s="72"/>
      <c r="B6" s="73"/>
      <c r="C6" s="74"/>
      <c r="D6" s="75"/>
      <c r="E6" s="75"/>
      <c r="F6" s="75"/>
      <c r="G6" s="75"/>
      <c r="H6" s="75"/>
      <c r="I6" s="76"/>
    </row>
    <row r="7" spans="1:9" ht="15.75">
      <c r="A7" s="72" t="s">
        <v>152</v>
      </c>
      <c r="B7" s="77" t="s">
        <v>184</v>
      </c>
      <c r="C7" s="78"/>
      <c r="D7" s="78"/>
      <c r="E7" s="69"/>
      <c r="F7" s="69"/>
      <c r="G7" s="69"/>
      <c r="H7" s="69"/>
      <c r="I7" s="70"/>
    </row>
    <row r="8" spans="1:9" ht="15.75">
      <c r="A8" s="67"/>
      <c r="B8" s="79"/>
      <c r="C8" s="191"/>
      <c r="D8" s="191"/>
      <c r="E8" s="69"/>
      <c r="F8" s="69"/>
      <c r="G8" s="69"/>
      <c r="H8" s="69"/>
      <c r="I8" s="70"/>
    </row>
    <row r="9" spans="1:9" ht="15">
      <c r="A9" s="80"/>
      <c r="B9" s="81"/>
      <c r="C9" s="81"/>
      <c r="D9" s="81"/>
      <c r="E9" s="81"/>
      <c r="F9" s="81"/>
      <c r="G9" s="81"/>
      <c r="H9" s="81"/>
      <c r="I9" s="82"/>
    </row>
    <row r="10" spans="1:9" ht="15.75">
      <c r="A10" s="67"/>
      <c r="B10" s="83"/>
      <c r="C10" s="84"/>
      <c r="D10" s="83"/>
      <c r="E10" s="83"/>
      <c r="F10" s="83"/>
      <c r="G10" s="83"/>
      <c r="H10" s="83"/>
      <c r="I10" s="76"/>
    </row>
    <row r="11" spans="1:9" ht="12.75">
      <c r="A11" s="75"/>
      <c r="B11" s="73"/>
      <c r="C11" s="73"/>
      <c r="D11" s="73"/>
      <c r="E11" s="73"/>
      <c r="F11" s="73"/>
      <c r="G11" s="73"/>
      <c r="H11" s="73"/>
      <c r="I11" s="76"/>
    </row>
    <row r="12" spans="1:9" ht="12.75">
      <c r="A12" s="75"/>
      <c r="B12" s="75"/>
      <c r="C12" s="75"/>
      <c r="D12" s="75"/>
      <c r="E12" s="75"/>
      <c r="F12" s="75"/>
      <c r="G12" s="75"/>
      <c r="H12" s="75"/>
      <c r="I12" s="76"/>
    </row>
    <row r="13" spans="1:9" ht="12.75">
      <c r="A13" s="75"/>
      <c r="B13" s="75"/>
      <c r="C13" s="75"/>
      <c r="D13" s="75"/>
      <c r="E13" s="75"/>
      <c r="F13" s="75"/>
      <c r="G13" s="75"/>
      <c r="H13" s="75"/>
      <c r="I13" s="76"/>
    </row>
    <row r="14" spans="1:9" ht="15.75">
      <c r="A14" s="67" t="s">
        <v>12</v>
      </c>
      <c r="B14" s="83"/>
      <c r="C14" s="84"/>
      <c r="D14" s="83" t="s">
        <v>185</v>
      </c>
      <c r="E14" s="83"/>
      <c r="F14" s="83"/>
      <c r="G14" s="83"/>
      <c r="H14" s="83"/>
      <c r="I14" s="76"/>
    </row>
    <row r="15" spans="1:9" ht="12.75">
      <c r="A15" s="75"/>
      <c r="B15" s="73"/>
      <c r="C15" s="73"/>
      <c r="D15" s="73"/>
      <c r="E15" s="73"/>
      <c r="F15" s="73"/>
      <c r="G15" s="73"/>
      <c r="H15" s="73"/>
      <c r="I15" s="76"/>
    </row>
    <row r="16" spans="1:9" ht="12.75">
      <c r="A16" s="75"/>
      <c r="B16" s="75"/>
      <c r="C16" s="75"/>
      <c r="D16" s="75"/>
      <c r="E16" s="75"/>
      <c r="F16" s="75"/>
      <c r="G16" s="75"/>
      <c r="H16" s="75"/>
      <c r="I16" s="76"/>
    </row>
    <row r="17" spans="1:9" ht="12.75">
      <c r="A17" s="75"/>
      <c r="B17" s="75"/>
      <c r="C17" s="75"/>
      <c r="D17" s="75"/>
      <c r="E17" s="75"/>
      <c r="F17" s="75"/>
      <c r="G17" s="75"/>
      <c r="H17" s="75"/>
      <c r="I17" s="76"/>
    </row>
    <row r="18" spans="1:9" ht="12.75">
      <c r="A18" s="75"/>
      <c r="B18" s="75"/>
      <c r="C18" s="75"/>
      <c r="D18" s="75"/>
      <c r="E18" s="75"/>
      <c r="F18" s="75"/>
      <c r="G18" s="75"/>
      <c r="H18" s="75"/>
      <c r="I18" s="76"/>
    </row>
    <row r="19" spans="1:9" ht="12.75">
      <c r="A19" s="75"/>
      <c r="B19" s="75"/>
      <c r="C19" s="75"/>
      <c r="D19" s="75"/>
      <c r="E19" s="75"/>
      <c r="F19" s="75"/>
      <c r="G19" s="75"/>
      <c r="H19" s="75"/>
      <c r="I19" s="76"/>
    </row>
    <row r="20" spans="1:9" ht="12.75">
      <c r="A20" s="188"/>
      <c r="B20" s="188"/>
      <c r="C20" s="188"/>
      <c r="D20" s="188"/>
      <c r="E20" s="188"/>
      <c r="F20" s="188"/>
      <c r="G20" s="188"/>
      <c r="H20" s="188"/>
      <c r="I20" s="76"/>
    </row>
    <row r="21" spans="1:9" ht="12.75">
      <c r="A21" s="75"/>
      <c r="B21" s="75"/>
      <c r="C21" s="75"/>
      <c r="D21" s="75"/>
      <c r="E21" s="75"/>
      <c r="F21" s="75"/>
      <c r="G21" s="75"/>
      <c r="H21" s="75"/>
      <c r="I21" s="76"/>
    </row>
    <row r="22" spans="1:9" ht="30">
      <c r="A22" s="189" t="s">
        <v>13</v>
      </c>
      <c r="B22" s="189"/>
      <c r="C22" s="189"/>
      <c r="D22" s="189"/>
      <c r="E22" s="189"/>
      <c r="F22" s="189"/>
      <c r="G22" s="189"/>
      <c r="H22" s="189"/>
      <c r="I22" s="85"/>
    </row>
    <row r="23" spans="1:9" ht="12.75">
      <c r="A23" s="190" t="s">
        <v>14</v>
      </c>
      <c r="B23" s="190"/>
      <c r="C23" s="190"/>
      <c r="D23" s="190"/>
      <c r="E23" s="190"/>
      <c r="F23" s="190"/>
      <c r="G23" s="190"/>
      <c r="H23" s="190"/>
      <c r="I23" s="85"/>
    </row>
    <row r="24" spans="1:9" ht="12.75">
      <c r="A24" s="190" t="s">
        <v>15</v>
      </c>
      <c r="B24" s="190"/>
      <c r="C24" s="190"/>
      <c r="D24" s="190"/>
      <c r="E24" s="190"/>
      <c r="F24" s="190"/>
      <c r="G24" s="190"/>
      <c r="H24" s="190"/>
      <c r="I24" s="85"/>
    </row>
    <row r="25" spans="1:9" ht="12.75">
      <c r="A25" s="86"/>
      <c r="B25" s="86"/>
      <c r="C25" s="86"/>
      <c r="D25" s="86"/>
      <c r="E25" s="86"/>
      <c r="F25" s="86"/>
      <c r="G25" s="86"/>
      <c r="H25" s="86"/>
      <c r="I25" s="85"/>
    </row>
    <row r="26" spans="1:9" ht="30">
      <c r="A26" s="87"/>
      <c r="B26" s="196" t="s">
        <v>290</v>
      </c>
      <c r="C26" s="189"/>
      <c r="D26" s="189"/>
      <c r="E26" s="189"/>
      <c r="F26" s="87"/>
      <c r="G26" s="87"/>
      <c r="H26" s="87"/>
      <c r="I26" s="85"/>
    </row>
    <row r="27" spans="1:9" ht="12.75">
      <c r="A27" s="86"/>
      <c r="B27" s="86"/>
      <c r="C27" s="86"/>
      <c r="D27" s="86"/>
      <c r="E27" s="86"/>
      <c r="F27" s="86"/>
      <c r="G27" s="86"/>
      <c r="H27" s="86"/>
      <c r="I27" s="85"/>
    </row>
    <row r="28" spans="1:9" ht="12.75">
      <c r="A28" s="88"/>
      <c r="B28" s="88"/>
      <c r="C28" s="88"/>
      <c r="D28" s="88"/>
      <c r="E28" s="88"/>
      <c r="F28" s="88"/>
      <c r="G28" s="88"/>
      <c r="H28" s="88"/>
      <c r="I28" s="85"/>
    </row>
    <row r="29" spans="1:9" ht="12.75">
      <c r="A29" s="86"/>
      <c r="B29" s="86"/>
      <c r="C29" s="86"/>
      <c r="D29" s="86"/>
      <c r="E29" s="86"/>
      <c r="F29" s="86"/>
      <c r="G29" s="86"/>
      <c r="H29" s="86"/>
      <c r="I29" s="85"/>
    </row>
    <row r="30" spans="1:9" ht="12.75">
      <c r="A30" s="86"/>
      <c r="B30" s="86"/>
      <c r="C30" s="86"/>
      <c r="D30" s="86"/>
      <c r="E30" s="86"/>
      <c r="F30" s="86"/>
      <c r="G30" s="86"/>
      <c r="H30" s="86"/>
      <c r="I30" s="85"/>
    </row>
    <row r="31" spans="1:9" ht="12.75">
      <c r="A31" s="86"/>
      <c r="B31" s="86"/>
      <c r="C31" s="86"/>
      <c r="D31" s="86"/>
      <c r="E31" s="86"/>
      <c r="F31" s="86"/>
      <c r="G31" s="86"/>
      <c r="H31" s="86"/>
      <c r="I31" s="85"/>
    </row>
    <row r="32" spans="1:9" ht="12.75">
      <c r="A32" s="86"/>
      <c r="B32" s="86"/>
      <c r="C32" s="86"/>
      <c r="D32" s="86"/>
      <c r="E32" s="86"/>
      <c r="F32" s="86"/>
      <c r="G32" s="86"/>
      <c r="H32" s="86"/>
      <c r="I32" s="85"/>
    </row>
    <row r="33" spans="1:9" ht="12.75">
      <c r="A33" s="86"/>
      <c r="B33" s="86"/>
      <c r="C33" s="86"/>
      <c r="D33" s="86"/>
      <c r="E33" s="86"/>
      <c r="F33" s="86"/>
      <c r="G33" s="86"/>
      <c r="H33" s="86"/>
      <c r="I33" s="85"/>
    </row>
    <row r="34" spans="1:9" ht="12.75">
      <c r="A34" s="86"/>
      <c r="B34" s="86"/>
      <c r="C34" s="86"/>
      <c r="D34" s="86"/>
      <c r="E34" s="86"/>
      <c r="F34" s="86"/>
      <c r="G34" s="86"/>
      <c r="H34" s="86"/>
      <c r="I34" s="85"/>
    </row>
    <row r="35" spans="1:9" ht="12.75">
      <c r="A35" s="86"/>
      <c r="B35" s="86"/>
      <c r="C35" s="86"/>
      <c r="D35" s="86"/>
      <c r="E35" s="86"/>
      <c r="F35" s="86"/>
      <c r="G35" s="86"/>
      <c r="H35" s="86"/>
      <c r="I35" s="85"/>
    </row>
    <row r="36" spans="1:9" ht="12.75">
      <c r="A36" s="73" t="s">
        <v>16</v>
      </c>
      <c r="B36" s="73"/>
      <c r="C36" s="75"/>
      <c r="D36" s="75"/>
      <c r="E36" s="75" t="s">
        <v>17</v>
      </c>
      <c r="F36" s="75"/>
      <c r="G36" s="75"/>
      <c r="H36" s="75"/>
      <c r="I36" s="76"/>
    </row>
    <row r="37" spans="1:9" ht="12.75">
      <c r="A37" s="73" t="s">
        <v>18</v>
      </c>
      <c r="B37" s="73"/>
      <c r="C37" s="75"/>
      <c r="D37" s="75"/>
      <c r="E37" s="75" t="s">
        <v>17</v>
      </c>
      <c r="F37" s="75"/>
      <c r="G37" s="75"/>
      <c r="H37" s="75"/>
      <c r="I37" s="76"/>
    </row>
    <row r="38" spans="1:9" ht="12.75">
      <c r="A38" s="73" t="s">
        <v>19</v>
      </c>
      <c r="B38" s="73"/>
      <c r="C38" s="75"/>
      <c r="D38" s="75"/>
      <c r="E38" s="195" t="s">
        <v>20</v>
      </c>
      <c r="F38" s="195"/>
      <c r="G38" s="195"/>
      <c r="H38" s="75"/>
      <c r="I38" s="76"/>
    </row>
    <row r="39" spans="1:9" ht="12.75">
      <c r="A39" s="73" t="s">
        <v>21</v>
      </c>
      <c r="B39" s="73"/>
      <c r="C39" s="75"/>
      <c r="D39" s="75"/>
      <c r="E39" s="75" t="s">
        <v>17</v>
      </c>
      <c r="F39" s="75"/>
      <c r="G39" s="75"/>
      <c r="H39" s="75"/>
      <c r="I39" s="76"/>
    </row>
    <row r="40" spans="1:9" ht="12.75">
      <c r="A40" s="73"/>
      <c r="B40" s="73"/>
      <c r="C40" s="75"/>
      <c r="D40" s="75"/>
      <c r="E40" s="75"/>
      <c r="F40" s="75"/>
      <c r="G40" s="75"/>
      <c r="H40" s="75"/>
      <c r="I40" s="76"/>
    </row>
    <row r="41" spans="1:9" ht="12.75">
      <c r="A41" s="73"/>
      <c r="B41" s="73"/>
      <c r="C41" s="75"/>
      <c r="D41" s="75"/>
      <c r="E41" s="75"/>
      <c r="F41" s="75"/>
      <c r="G41" s="75"/>
      <c r="H41" s="75"/>
      <c r="I41" s="76"/>
    </row>
    <row r="42" spans="1:9" ht="15.75">
      <c r="A42" s="73" t="s">
        <v>22</v>
      </c>
      <c r="B42" s="73"/>
      <c r="C42" s="75"/>
      <c r="D42" s="73" t="s">
        <v>9</v>
      </c>
      <c r="E42" s="192">
        <v>41640</v>
      </c>
      <c r="F42" s="193"/>
      <c r="G42" s="193"/>
      <c r="H42" s="69"/>
      <c r="I42" s="70"/>
    </row>
    <row r="43" spans="1:9" ht="15.75">
      <c r="A43" s="73"/>
      <c r="B43" s="73"/>
      <c r="C43" s="75"/>
      <c r="D43" s="73" t="s">
        <v>23</v>
      </c>
      <c r="E43" s="192">
        <v>42004</v>
      </c>
      <c r="F43" s="193"/>
      <c r="G43" s="193"/>
      <c r="H43" s="69"/>
      <c r="I43" s="70"/>
    </row>
    <row r="44" spans="1:9" ht="15.75">
      <c r="A44" s="73" t="s">
        <v>24</v>
      </c>
      <c r="B44" s="73"/>
      <c r="C44" s="75"/>
      <c r="D44" s="75"/>
      <c r="E44" s="194">
        <v>42086</v>
      </c>
      <c r="F44" s="191"/>
      <c r="G44" s="191"/>
      <c r="H44" s="69"/>
      <c r="I44" s="70"/>
    </row>
    <row r="45" spans="1:9" ht="12.75">
      <c r="A45" s="70"/>
      <c r="B45" s="70"/>
      <c r="C45" s="70"/>
      <c r="D45" s="70"/>
      <c r="E45" s="70"/>
      <c r="F45" s="70"/>
      <c r="G45" s="70"/>
      <c r="H45" s="70"/>
      <c r="I45" s="70"/>
    </row>
    <row r="46" spans="1:9" ht="12.75">
      <c r="A46" s="70"/>
      <c r="B46" s="70"/>
      <c r="C46" s="70"/>
      <c r="D46" s="70"/>
      <c r="E46" s="70"/>
      <c r="F46" s="70"/>
      <c r="G46" s="70"/>
      <c r="H46" s="70"/>
      <c r="I46" s="70"/>
    </row>
  </sheetData>
  <sheetProtection/>
  <mergeCells count="11">
    <mergeCell ref="E44:G44"/>
    <mergeCell ref="A24:H24"/>
    <mergeCell ref="E38:G38"/>
    <mergeCell ref="E42:G42"/>
    <mergeCell ref="B26:E26"/>
    <mergeCell ref="A1:H1"/>
    <mergeCell ref="A20:H20"/>
    <mergeCell ref="A22:H22"/>
    <mergeCell ref="A23:H23"/>
    <mergeCell ref="C8:D8"/>
    <mergeCell ref="E43:G43"/>
  </mergeCells>
  <printOptions/>
  <pageMargins left="0.5" right="0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3.00390625" style="0" customWidth="1"/>
    <col min="3" max="3" width="27.140625" style="0" customWidth="1"/>
    <col min="4" max="4" width="21.57421875" style="0" customWidth="1"/>
  </cols>
  <sheetData>
    <row r="1" spans="1:3" s="162" customFormat="1" ht="11.25">
      <c r="A1" s="225" t="s">
        <v>186</v>
      </c>
      <c r="B1" s="225"/>
      <c r="C1" s="162" t="s">
        <v>187</v>
      </c>
    </row>
    <row r="2" spans="1:3" s="162" customFormat="1" ht="11.25">
      <c r="A2" s="163" t="s">
        <v>188</v>
      </c>
      <c r="B2" s="163"/>
      <c r="C2" s="162" t="s">
        <v>182</v>
      </c>
    </row>
    <row r="3" spans="1:6" s="162" customFormat="1" ht="11.25">
      <c r="A3" s="164" t="s">
        <v>142</v>
      </c>
      <c r="B3" s="164"/>
      <c r="C3" s="164" t="s">
        <v>189</v>
      </c>
      <c r="D3" s="165" t="s">
        <v>190</v>
      </c>
      <c r="E3" s="166"/>
      <c r="F3" s="167"/>
    </row>
    <row r="4" spans="1:4" s="162" customFormat="1" ht="11.25">
      <c r="A4" s="164">
        <v>1</v>
      </c>
      <c r="B4" s="164" t="s">
        <v>191</v>
      </c>
      <c r="C4" s="164" t="s">
        <v>192</v>
      </c>
      <c r="D4" s="168"/>
    </row>
    <row r="5" spans="1:4" s="162" customFormat="1" ht="11.25">
      <c r="A5" s="164">
        <f>A4+1</f>
        <v>2</v>
      </c>
      <c r="B5" s="164" t="s">
        <v>191</v>
      </c>
      <c r="C5" s="169" t="s">
        <v>193</v>
      </c>
      <c r="D5" s="168"/>
    </row>
    <row r="6" spans="1:4" s="162" customFormat="1" ht="11.25">
      <c r="A6" s="164">
        <f aca="true" t="shared" si="0" ref="A6:A11">A5+1</f>
        <v>3</v>
      </c>
      <c r="B6" s="164" t="s">
        <v>191</v>
      </c>
      <c r="C6" s="169" t="s">
        <v>194</v>
      </c>
      <c r="D6" s="168"/>
    </row>
    <row r="7" spans="1:4" s="162" customFormat="1" ht="11.25">
      <c r="A7" s="164">
        <f t="shared" si="0"/>
        <v>4</v>
      </c>
      <c r="B7" s="164" t="s">
        <v>191</v>
      </c>
      <c r="C7" s="169" t="s">
        <v>195</v>
      </c>
      <c r="D7" s="168"/>
    </row>
    <row r="8" spans="1:4" s="162" customFormat="1" ht="11.25">
      <c r="A8" s="164">
        <f t="shared" si="0"/>
        <v>5</v>
      </c>
      <c r="B8" s="164" t="s">
        <v>191</v>
      </c>
      <c r="C8" s="169" t="s">
        <v>196</v>
      </c>
      <c r="D8" s="168"/>
    </row>
    <row r="9" spans="1:4" s="162" customFormat="1" ht="11.25">
      <c r="A9" s="164">
        <f t="shared" si="0"/>
        <v>6</v>
      </c>
      <c r="B9" s="164" t="s">
        <v>191</v>
      </c>
      <c r="C9" s="169" t="s">
        <v>197</v>
      </c>
      <c r="D9" s="168"/>
    </row>
    <row r="10" spans="1:4" s="162" customFormat="1" ht="11.25">
      <c r="A10" s="164">
        <f t="shared" si="0"/>
        <v>7</v>
      </c>
      <c r="B10" s="164" t="s">
        <v>191</v>
      </c>
      <c r="C10" s="169" t="s">
        <v>198</v>
      </c>
      <c r="D10" s="168">
        <v>0</v>
      </c>
    </row>
    <row r="11" spans="1:4" s="162" customFormat="1" ht="11.25">
      <c r="A11" s="164">
        <f t="shared" si="0"/>
        <v>8</v>
      </c>
      <c r="B11" s="164" t="s">
        <v>191</v>
      </c>
      <c r="C11" s="169" t="s">
        <v>199</v>
      </c>
      <c r="D11" s="168"/>
    </row>
    <row r="12" spans="1:4" s="162" customFormat="1" ht="11.25">
      <c r="A12" s="170" t="s">
        <v>0</v>
      </c>
      <c r="B12" s="170"/>
      <c r="C12" s="171" t="s">
        <v>200</v>
      </c>
      <c r="D12" s="172">
        <f>SUM(D6:D11)</f>
        <v>0</v>
      </c>
    </row>
    <row r="13" spans="1:4" s="162" customFormat="1" ht="11.25">
      <c r="A13" s="164">
        <v>9</v>
      </c>
      <c r="B13" s="164" t="s">
        <v>201</v>
      </c>
      <c r="C13" s="169" t="s">
        <v>202</v>
      </c>
      <c r="D13" s="168"/>
    </row>
    <row r="14" spans="1:4" s="162" customFormat="1" ht="11.25">
      <c r="A14" s="164">
        <f>A13+1</f>
        <v>10</v>
      </c>
      <c r="B14" s="164" t="s">
        <v>201</v>
      </c>
      <c r="C14" s="169" t="s">
        <v>203</v>
      </c>
      <c r="D14" s="168"/>
    </row>
    <row r="15" spans="1:4" s="162" customFormat="1" ht="11.25">
      <c r="A15" s="164">
        <f>A14+1</f>
        <v>11</v>
      </c>
      <c r="B15" s="164" t="s">
        <v>201</v>
      </c>
      <c r="C15" s="169" t="s">
        <v>204</v>
      </c>
      <c r="D15" s="168"/>
    </row>
    <row r="16" spans="1:4" s="162" customFormat="1" ht="11.25">
      <c r="A16" s="170" t="s">
        <v>1</v>
      </c>
      <c r="B16" s="170"/>
      <c r="C16" s="171" t="s">
        <v>205</v>
      </c>
      <c r="D16" s="172"/>
    </row>
    <row r="17" spans="1:4" s="162" customFormat="1" ht="11.25">
      <c r="A17" s="164">
        <v>12</v>
      </c>
      <c r="B17" s="164" t="s">
        <v>206</v>
      </c>
      <c r="C17" s="169" t="s">
        <v>207</v>
      </c>
      <c r="D17" s="168">
        <v>3212533</v>
      </c>
    </row>
    <row r="18" spans="1:4" s="162" customFormat="1" ht="11.25">
      <c r="A18" s="164">
        <f>A17+1</f>
        <v>13</v>
      </c>
      <c r="B18" s="164" t="s">
        <v>206</v>
      </c>
      <c r="C18" s="169" t="s">
        <v>208</v>
      </c>
      <c r="D18" s="168"/>
    </row>
    <row r="19" spans="1:4" s="162" customFormat="1" ht="11.25">
      <c r="A19" s="164">
        <f aca="true" t="shared" si="1" ref="A19:A24">A18+1</f>
        <v>14</v>
      </c>
      <c r="B19" s="164" t="s">
        <v>206</v>
      </c>
      <c r="C19" s="169" t="s">
        <v>209</v>
      </c>
      <c r="D19" s="168"/>
    </row>
    <row r="20" spans="1:4" s="162" customFormat="1" ht="11.25">
      <c r="A20" s="164">
        <f t="shared" si="1"/>
        <v>15</v>
      </c>
      <c r="B20" s="164" t="s">
        <v>206</v>
      </c>
      <c r="C20" s="169" t="s">
        <v>210</v>
      </c>
      <c r="D20" s="168"/>
    </row>
    <row r="21" spans="1:4" s="162" customFormat="1" ht="11.25">
      <c r="A21" s="164">
        <f t="shared" si="1"/>
        <v>16</v>
      </c>
      <c r="B21" s="164" t="s">
        <v>206</v>
      </c>
      <c r="C21" s="169" t="s">
        <v>211</v>
      </c>
      <c r="D21" s="168"/>
    </row>
    <row r="22" spans="1:4" s="162" customFormat="1" ht="11.25">
      <c r="A22" s="164">
        <f t="shared" si="1"/>
        <v>17</v>
      </c>
      <c r="B22" s="164" t="s">
        <v>206</v>
      </c>
      <c r="C22" s="169" t="s">
        <v>212</v>
      </c>
      <c r="D22" s="168"/>
    </row>
    <row r="23" spans="1:4" s="162" customFormat="1" ht="11.25">
      <c r="A23" s="164">
        <f t="shared" si="1"/>
        <v>18</v>
      </c>
      <c r="B23" s="164" t="s">
        <v>206</v>
      </c>
      <c r="C23" s="169" t="s">
        <v>213</v>
      </c>
      <c r="D23" s="168"/>
    </row>
    <row r="24" spans="1:4" s="162" customFormat="1" ht="11.25">
      <c r="A24" s="164">
        <f t="shared" si="1"/>
        <v>19</v>
      </c>
      <c r="B24" s="164" t="s">
        <v>206</v>
      </c>
      <c r="C24" s="169" t="s">
        <v>214</v>
      </c>
      <c r="D24" s="168">
        <f>4144148+490000</f>
        <v>4634148</v>
      </c>
    </row>
    <row r="25" spans="1:4" s="162" customFormat="1" ht="11.25">
      <c r="A25" s="170" t="s">
        <v>2</v>
      </c>
      <c r="B25" s="170"/>
      <c r="C25" s="171" t="s">
        <v>215</v>
      </c>
      <c r="D25" s="172">
        <f>D17+D24</f>
        <v>7846681</v>
      </c>
    </row>
    <row r="26" spans="1:4" s="162" customFormat="1" ht="11.25">
      <c r="A26" s="164">
        <v>20</v>
      </c>
      <c r="B26" s="164" t="s">
        <v>216</v>
      </c>
      <c r="C26" s="169" t="s">
        <v>217</v>
      </c>
      <c r="D26" s="168"/>
    </row>
    <row r="27" spans="1:4" s="162" customFormat="1" ht="11.25">
      <c r="A27" s="164">
        <f>A26+1</f>
        <v>21</v>
      </c>
      <c r="B27" s="164" t="s">
        <v>216</v>
      </c>
      <c r="C27" s="169" t="s">
        <v>218</v>
      </c>
      <c r="D27" s="168"/>
    </row>
    <row r="28" spans="1:4" s="162" customFormat="1" ht="11.25">
      <c r="A28" s="164">
        <f>A27+1</f>
        <v>22</v>
      </c>
      <c r="B28" s="164" t="s">
        <v>216</v>
      </c>
      <c r="C28" s="169" t="s">
        <v>219</v>
      </c>
      <c r="D28" s="168"/>
    </row>
    <row r="29" spans="1:4" s="162" customFormat="1" ht="11.25">
      <c r="A29" s="164">
        <f>A28+1</f>
        <v>23</v>
      </c>
      <c r="B29" s="164" t="s">
        <v>216</v>
      </c>
      <c r="C29" s="169" t="s">
        <v>220</v>
      </c>
      <c r="D29" s="168"/>
    </row>
    <row r="30" spans="1:4" s="162" customFormat="1" ht="11.25">
      <c r="A30" s="170" t="s">
        <v>3</v>
      </c>
      <c r="B30" s="170"/>
      <c r="C30" s="171" t="s">
        <v>221</v>
      </c>
      <c r="D30" s="172"/>
    </row>
    <row r="31" spans="1:4" s="162" customFormat="1" ht="11.25">
      <c r="A31" s="164">
        <v>24</v>
      </c>
      <c r="B31" s="164" t="s">
        <v>222</v>
      </c>
      <c r="C31" s="169" t="s">
        <v>223</v>
      </c>
      <c r="D31" s="168"/>
    </row>
    <row r="32" spans="1:4" s="162" customFormat="1" ht="11.25">
      <c r="A32" s="164">
        <f>A31+1</f>
        <v>25</v>
      </c>
      <c r="B32" s="164" t="s">
        <v>222</v>
      </c>
      <c r="C32" s="169" t="s">
        <v>224</v>
      </c>
      <c r="D32" s="168"/>
    </row>
    <row r="33" spans="1:4" s="162" customFormat="1" ht="11.25">
      <c r="A33" s="164">
        <f aca="true" t="shared" si="2" ref="A33:A41">A32+1</f>
        <v>26</v>
      </c>
      <c r="B33" s="164" t="s">
        <v>222</v>
      </c>
      <c r="C33" s="169" t="s">
        <v>225</v>
      </c>
      <c r="D33" s="168"/>
    </row>
    <row r="34" spans="1:4" s="162" customFormat="1" ht="11.25">
      <c r="A34" s="164">
        <f t="shared" si="2"/>
        <v>27</v>
      </c>
      <c r="B34" s="164" t="s">
        <v>222</v>
      </c>
      <c r="C34" s="169" t="s">
        <v>226</v>
      </c>
      <c r="D34" s="168"/>
    </row>
    <row r="35" spans="1:4" s="162" customFormat="1" ht="11.25">
      <c r="A35" s="164">
        <f t="shared" si="2"/>
        <v>28</v>
      </c>
      <c r="B35" s="164" t="s">
        <v>222</v>
      </c>
      <c r="C35" s="169" t="s">
        <v>227</v>
      </c>
      <c r="D35" s="168"/>
    </row>
    <row r="36" spans="1:4" s="162" customFormat="1" ht="11.25">
      <c r="A36" s="164">
        <f t="shared" si="2"/>
        <v>29</v>
      </c>
      <c r="B36" s="164" t="s">
        <v>222</v>
      </c>
      <c r="C36" s="169" t="s">
        <v>228</v>
      </c>
      <c r="D36" s="168"/>
    </row>
    <row r="37" spans="1:4" s="162" customFormat="1" ht="11.25">
      <c r="A37" s="164">
        <f t="shared" si="2"/>
        <v>30</v>
      </c>
      <c r="B37" s="164" t="s">
        <v>222</v>
      </c>
      <c r="C37" s="169" t="s">
        <v>229</v>
      </c>
      <c r="D37" s="168"/>
    </row>
    <row r="38" spans="1:4" s="162" customFormat="1" ht="11.25">
      <c r="A38" s="164">
        <f t="shared" si="2"/>
        <v>31</v>
      </c>
      <c r="B38" s="164" t="s">
        <v>222</v>
      </c>
      <c r="C38" s="169" t="s">
        <v>230</v>
      </c>
      <c r="D38" s="168"/>
    </row>
    <row r="39" spans="1:4" s="162" customFormat="1" ht="11.25">
      <c r="A39" s="164">
        <f t="shared" si="2"/>
        <v>32</v>
      </c>
      <c r="B39" s="164" t="s">
        <v>222</v>
      </c>
      <c r="C39" s="169" t="s">
        <v>231</v>
      </c>
      <c r="D39" s="168"/>
    </row>
    <row r="40" spans="1:4" s="162" customFormat="1" ht="11.25">
      <c r="A40" s="164">
        <f t="shared" si="2"/>
        <v>33</v>
      </c>
      <c r="B40" s="164" t="s">
        <v>222</v>
      </c>
      <c r="C40" s="169" t="s">
        <v>232</v>
      </c>
      <c r="D40" s="168"/>
    </row>
    <row r="41" spans="1:4" s="162" customFormat="1" ht="11.25">
      <c r="A41" s="164">
        <f t="shared" si="2"/>
        <v>34</v>
      </c>
      <c r="B41" s="164" t="s">
        <v>222</v>
      </c>
      <c r="C41" s="169" t="s">
        <v>233</v>
      </c>
      <c r="D41" s="168"/>
    </row>
    <row r="42" spans="1:4" s="162" customFormat="1" ht="11.25">
      <c r="A42" s="170" t="s">
        <v>234</v>
      </c>
      <c r="B42" s="170"/>
      <c r="C42" s="171" t="s">
        <v>235</v>
      </c>
      <c r="D42" s="172"/>
    </row>
    <row r="43" spans="1:4" s="162" customFormat="1" ht="12">
      <c r="A43" s="173"/>
      <c r="B43" s="174" t="s">
        <v>300</v>
      </c>
      <c r="C43" s="175"/>
      <c r="D43" s="176" t="s">
        <v>236</v>
      </c>
    </row>
    <row r="44" spans="1:4" s="162" customFormat="1" ht="12">
      <c r="A44" s="177"/>
      <c r="B44" s="224" t="s">
        <v>265</v>
      </c>
      <c r="C44" s="224"/>
      <c r="D44" s="178">
        <v>1</v>
      </c>
    </row>
    <row r="45" spans="1:4" s="162" customFormat="1" ht="12">
      <c r="A45" s="177"/>
      <c r="B45" s="224" t="s">
        <v>237</v>
      </c>
      <c r="C45" s="224"/>
      <c r="D45" s="178">
        <v>2</v>
      </c>
    </row>
    <row r="46" spans="1:4" s="162" customFormat="1" ht="12">
      <c r="A46" s="177"/>
      <c r="B46" s="224" t="s">
        <v>238</v>
      </c>
      <c r="C46" s="224"/>
      <c r="D46" s="175">
        <v>0</v>
      </c>
    </row>
    <row r="47" spans="1:4" s="162" customFormat="1" ht="12">
      <c r="A47" s="177"/>
      <c r="B47" s="224" t="s">
        <v>239</v>
      </c>
      <c r="C47" s="224"/>
      <c r="D47" s="175">
        <v>0</v>
      </c>
    </row>
    <row r="48" spans="1:4" s="162" customFormat="1" ht="12">
      <c r="A48" s="177"/>
      <c r="B48" s="224" t="s">
        <v>240</v>
      </c>
      <c r="C48" s="224"/>
      <c r="D48" s="175">
        <v>0</v>
      </c>
    </row>
    <row r="49" spans="1:4" s="162" customFormat="1" ht="12">
      <c r="A49" s="177"/>
      <c r="B49" s="224" t="s">
        <v>241</v>
      </c>
      <c r="C49" s="224"/>
      <c r="D49" s="175">
        <f>SUM(D44:D48)</f>
        <v>3</v>
      </c>
    </row>
    <row r="50" s="162" customFormat="1" ht="11.25">
      <c r="D50" s="179" t="s">
        <v>178</v>
      </c>
    </row>
    <row r="51" s="162" customFormat="1" ht="11.25">
      <c r="D51" s="162" t="s">
        <v>242</v>
      </c>
    </row>
  </sheetData>
  <sheetProtection/>
  <mergeCells count="7">
    <mergeCell ref="B49:C49"/>
    <mergeCell ref="A1:B1"/>
    <mergeCell ref="B44:C44"/>
    <mergeCell ref="B45:C45"/>
    <mergeCell ref="B46:C46"/>
    <mergeCell ref="B47:C47"/>
    <mergeCell ref="B48:C48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10" sqref="I10:I11"/>
    </sheetView>
  </sheetViews>
  <sheetFormatPr defaultColWidth="9.140625" defaultRowHeight="12.75"/>
  <sheetData>
    <row r="1" spans="1:2" ht="12.75">
      <c r="A1" s="143" t="s">
        <v>243</v>
      </c>
      <c r="B1" t="s">
        <v>251</v>
      </c>
    </row>
    <row r="2" spans="1:7" ht="12.75">
      <c r="A2" s="143" t="s">
        <v>244</v>
      </c>
      <c r="B2" t="s">
        <v>182</v>
      </c>
      <c r="G2" s="153" t="s">
        <v>292</v>
      </c>
    </row>
    <row r="7" ht="12.75">
      <c r="D7" t="s">
        <v>266</v>
      </c>
    </row>
    <row r="15" ht="12.75">
      <c r="B15" t="s">
        <v>267</v>
      </c>
    </row>
    <row r="18" ht="12.75">
      <c r="D18" t="s">
        <v>268</v>
      </c>
    </row>
    <row r="20" ht="12.75">
      <c r="B20" t="s">
        <v>269</v>
      </c>
    </row>
    <row r="22" ht="12.75">
      <c r="A22" t="s">
        <v>270</v>
      </c>
    </row>
    <row r="24" ht="12.75">
      <c r="B24" t="s">
        <v>271</v>
      </c>
    </row>
    <row r="26" ht="12.75">
      <c r="F26" t="s">
        <v>178</v>
      </c>
    </row>
    <row r="28" ht="12.75">
      <c r="F28" t="s">
        <v>272</v>
      </c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ht="15">
      <c r="A1" s="161" t="s">
        <v>273</v>
      </c>
    </row>
    <row r="2" ht="15">
      <c r="A2" s="161" t="s">
        <v>274</v>
      </c>
    </row>
    <row r="3" ht="15">
      <c r="A3" s="161"/>
    </row>
    <row r="4" ht="15">
      <c r="A4" s="161"/>
    </row>
    <row r="5" ht="15">
      <c r="A5" s="161" t="s">
        <v>275</v>
      </c>
    </row>
    <row r="6" ht="15">
      <c r="A6" s="161"/>
    </row>
    <row r="7" ht="15">
      <c r="A7" s="161" t="s">
        <v>328</v>
      </c>
    </row>
    <row r="8" ht="15">
      <c r="A8" s="161"/>
    </row>
    <row r="9" ht="15">
      <c r="A9" s="161" t="s">
        <v>276</v>
      </c>
    </row>
    <row r="10" ht="15">
      <c r="A10" s="161" t="s">
        <v>277</v>
      </c>
    </row>
    <row r="11" ht="15">
      <c r="A11" s="161" t="s">
        <v>278</v>
      </c>
    </row>
    <row r="12" ht="15">
      <c r="A12" s="161" t="s">
        <v>329</v>
      </c>
    </row>
    <row r="13" ht="15">
      <c r="A13" s="161"/>
    </row>
    <row r="14" ht="15">
      <c r="A14" s="161" t="s">
        <v>279</v>
      </c>
    </row>
    <row r="15" ht="15">
      <c r="A15" s="161" t="s">
        <v>330</v>
      </c>
    </row>
    <row r="16" ht="15">
      <c r="A16" s="161" t="s">
        <v>331</v>
      </c>
    </row>
    <row r="17" ht="15">
      <c r="A17" s="161"/>
    </row>
    <row r="18" ht="15">
      <c r="A18" s="161" t="s">
        <v>280</v>
      </c>
    </row>
    <row r="19" ht="15">
      <c r="A19" s="161"/>
    </row>
    <row r="20" ht="15">
      <c r="A20" s="161" t="s">
        <v>281</v>
      </c>
    </row>
    <row r="21" ht="15">
      <c r="A21" s="161" t="s">
        <v>282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34">
      <selection activeCell="H24" sqref="H23:H24"/>
    </sheetView>
  </sheetViews>
  <sheetFormatPr defaultColWidth="9.140625" defaultRowHeight="12.75"/>
  <sheetData>
    <row r="2" spans="1:2" ht="12.75">
      <c r="A2" t="s">
        <v>252</v>
      </c>
      <c r="B2" t="s">
        <v>251</v>
      </c>
    </row>
    <row r="4" ht="12.75">
      <c r="A4" t="s">
        <v>253</v>
      </c>
    </row>
    <row r="6" ht="12.75">
      <c r="D6" s="153" t="s">
        <v>283</v>
      </c>
    </row>
    <row r="9" ht="12.75">
      <c r="B9" s="153" t="s">
        <v>323</v>
      </c>
    </row>
    <row r="11" ht="12.75">
      <c r="A11" s="153" t="s">
        <v>324</v>
      </c>
    </row>
    <row r="13" ht="12.75">
      <c r="B13" s="153" t="s">
        <v>325</v>
      </c>
    </row>
    <row r="15" ht="12.75">
      <c r="A15" s="153" t="s">
        <v>284</v>
      </c>
    </row>
    <row r="17" ht="12.75">
      <c r="B17" s="153" t="s">
        <v>285</v>
      </c>
    </row>
    <row r="19" ht="12.75">
      <c r="B19" s="153" t="s">
        <v>286</v>
      </c>
    </row>
    <row r="21" ht="12.75">
      <c r="A21" s="153" t="s">
        <v>326</v>
      </c>
    </row>
    <row r="27" ht="12.75">
      <c r="B27" s="153" t="s">
        <v>287</v>
      </c>
    </row>
    <row r="29" spans="2:6" ht="12.75">
      <c r="B29" s="153" t="s">
        <v>288</v>
      </c>
      <c r="F29" s="15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H6" sqref="H6"/>
    </sheetView>
  </sheetViews>
  <sheetFormatPr defaultColWidth="9.140625" defaultRowHeight="12.75"/>
  <cols>
    <col min="1" max="1" width="3.57421875" style="0" bestFit="1" customWidth="1"/>
    <col min="2" max="2" width="43.421875" style="0" bestFit="1" customWidth="1"/>
    <col min="3" max="3" width="9.7109375" style="0" bestFit="1" customWidth="1"/>
    <col min="4" max="4" width="14.57421875" style="0" customWidth="1"/>
    <col min="5" max="5" width="16.8515625" style="0" bestFit="1" customWidth="1"/>
  </cols>
  <sheetData>
    <row r="1" spans="1:5" ht="13.5">
      <c r="A1" s="106"/>
      <c r="B1" s="106"/>
      <c r="C1" s="106"/>
      <c r="D1" s="106"/>
      <c r="E1" s="107"/>
    </row>
    <row r="2" spans="1:5" ht="15">
      <c r="A2" s="108" t="s">
        <v>157</v>
      </c>
      <c r="B2" s="106"/>
      <c r="C2" s="106"/>
      <c r="D2" s="106"/>
      <c r="E2" s="106"/>
    </row>
    <row r="3" spans="1:5" ht="15">
      <c r="A3" s="108" t="s">
        <v>291</v>
      </c>
      <c r="B3" s="106"/>
      <c r="C3" s="106"/>
      <c r="D3" s="106"/>
      <c r="E3" s="106"/>
    </row>
    <row r="4" spans="1:5" ht="13.5">
      <c r="A4" s="109" t="s">
        <v>156</v>
      </c>
      <c r="B4" s="110"/>
      <c r="C4" s="111"/>
      <c r="D4" s="55"/>
      <c r="E4" s="55"/>
    </row>
    <row r="5" spans="1:9" ht="12.75">
      <c r="A5" s="20" t="s">
        <v>25</v>
      </c>
      <c r="B5" s="21" t="s">
        <v>26</v>
      </c>
      <c r="C5" s="20" t="s">
        <v>27</v>
      </c>
      <c r="D5" s="22" t="s">
        <v>292</v>
      </c>
      <c r="E5" s="22" t="s">
        <v>259</v>
      </c>
      <c r="G5" s="153"/>
      <c r="H5" s="153"/>
      <c r="I5" s="180"/>
    </row>
    <row r="6" spans="1:5" ht="12.75">
      <c r="A6" s="20" t="s">
        <v>0</v>
      </c>
      <c r="B6" s="21" t="s">
        <v>28</v>
      </c>
      <c r="C6" s="102"/>
      <c r="D6" s="23"/>
      <c r="E6" s="23"/>
    </row>
    <row r="7" spans="1:5" ht="15">
      <c r="A7" s="20">
        <v>1</v>
      </c>
      <c r="B7" s="24" t="s">
        <v>29</v>
      </c>
      <c r="C7" s="102"/>
      <c r="D7" s="129">
        <f>D8+D9</f>
        <v>1964474</v>
      </c>
      <c r="E7" s="129">
        <f>E8+E9</f>
        <v>544316</v>
      </c>
    </row>
    <row r="8" spans="1:5" ht="15">
      <c r="A8" s="102" t="s">
        <v>30</v>
      </c>
      <c r="B8" s="112" t="s">
        <v>31</v>
      </c>
      <c r="C8" s="102"/>
      <c r="D8" s="129">
        <v>1886749</v>
      </c>
      <c r="E8" s="129">
        <v>19316</v>
      </c>
    </row>
    <row r="9" spans="1:7" ht="12.75">
      <c r="A9" s="102" t="s">
        <v>30</v>
      </c>
      <c r="B9" s="112" t="s">
        <v>32</v>
      </c>
      <c r="C9" s="102"/>
      <c r="D9" s="136">
        <v>77725</v>
      </c>
      <c r="E9" s="136">
        <v>525000</v>
      </c>
      <c r="F9" s="19"/>
      <c r="G9" s="19"/>
    </row>
    <row r="10" spans="1:5" ht="12.75">
      <c r="A10" s="20">
        <v>2</v>
      </c>
      <c r="B10" s="24" t="s">
        <v>33</v>
      </c>
      <c r="C10" s="102"/>
      <c r="D10" s="63">
        <v>0</v>
      </c>
      <c r="E10" s="63">
        <v>0</v>
      </c>
    </row>
    <row r="11" spans="1:5" ht="15">
      <c r="A11" s="20">
        <v>3</v>
      </c>
      <c r="B11" s="24" t="s">
        <v>34</v>
      </c>
      <c r="C11" s="102"/>
      <c r="D11" s="56">
        <f>D15</f>
        <v>100945</v>
      </c>
      <c r="E11" s="56">
        <f>E15</f>
        <v>516635</v>
      </c>
    </row>
    <row r="12" spans="1:5" ht="12.75">
      <c r="A12" s="102" t="s">
        <v>30</v>
      </c>
      <c r="B12" s="26" t="s">
        <v>35</v>
      </c>
      <c r="C12" s="102"/>
      <c r="D12" s="63">
        <v>0</v>
      </c>
      <c r="E12" s="63">
        <v>0</v>
      </c>
    </row>
    <row r="13" spans="1:5" ht="12.75">
      <c r="A13" s="102" t="s">
        <v>30</v>
      </c>
      <c r="B13" s="26" t="s">
        <v>36</v>
      </c>
      <c r="C13" s="102"/>
      <c r="D13" s="63">
        <v>0</v>
      </c>
      <c r="E13" s="63">
        <v>0</v>
      </c>
    </row>
    <row r="14" spans="1:5" ht="12.75">
      <c r="A14" s="102" t="s">
        <v>30</v>
      </c>
      <c r="B14" s="27" t="s">
        <v>37</v>
      </c>
      <c r="C14" s="102"/>
      <c r="D14" s="63">
        <v>0</v>
      </c>
      <c r="E14" s="63">
        <v>0</v>
      </c>
    </row>
    <row r="15" spans="1:5" ht="12.75">
      <c r="A15" s="102" t="s">
        <v>30</v>
      </c>
      <c r="B15" s="26" t="s">
        <v>153</v>
      </c>
      <c r="C15" s="102"/>
      <c r="D15" s="63">
        <v>100945</v>
      </c>
      <c r="E15" s="63">
        <v>516635</v>
      </c>
    </row>
    <row r="16" spans="1:5" ht="12.75">
      <c r="A16" s="102" t="s">
        <v>30</v>
      </c>
      <c r="B16" s="26" t="s">
        <v>38</v>
      </c>
      <c r="C16" s="102"/>
      <c r="D16" s="63">
        <v>0</v>
      </c>
      <c r="E16" s="63">
        <v>0</v>
      </c>
    </row>
    <row r="17" spans="1:5" ht="12.75">
      <c r="A17" s="102" t="s">
        <v>30</v>
      </c>
      <c r="B17" s="112"/>
      <c r="C17" s="102"/>
      <c r="D17" s="63"/>
      <c r="E17" s="63"/>
    </row>
    <row r="18" spans="1:5" ht="12.75">
      <c r="A18" s="102" t="s">
        <v>30</v>
      </c>
      <c r="B18" s="112"/>
      <c r="C18" s="102"/>
      <c r="D18" s="63"/>
      <c r="E18" s="63"/>
    </row>
    <row r="19" spans="1:7" ht="15">
      <c r="A19" s="20">
        <v>4</v>
      </c>
      <c r="B19" s="24" t="s">
        <v>39</v>
      </c>
      <c r="C19" s="102"/>
      <c r="D19" s="56">
        <f>D20+D21+D22+D23+D24+D25+D26</f>
        <v>4886623</v>
      </c>
      <c r="E19" s="56">
        <f>E20+E21+E22+E23+E24+E25+E26</f>
        <v>704220</v>
      </c>
      <c r="G19" s="13"/>
    </row>
    <row r="20" spans="1:7" ht="12.75">
      <c r="A20" s="102" t="s">
        <v>30</v>
      </c>
      <c r="B20" s="26" t="s">
        <v>40</v>
      </c>
      <c r="C20" s="102"/>
      <c r="D20" s="63">
        <v>541273</v>
      </c>
      <c r="E20" s="63">
        <v>0</v>
      </c>
      <c r="G20" s="13"/>
    </row>
    <row r="21" spans="1:5" ht="12" customHeight="1">
      <c r="A21" s="102" t="s">
        <v>30</v>
      </c>
      <c r="B21" s="26" t="s">
        <v>41</v>
      </c>
      <c r="C21" s="102"/>
      <c r="D21" s="63">
        <v>17350</v>
      </c>
      <c r="E21" s="63">
        <v>0</v>
      </c>
    </row>
    <row r="22" spans="1:5" ht="12.75">
      <c r="A22" s="102" t="s">
        <v>30</v>
      </c>
      <c r="B22" s="26" t="s">
        <v>42</v>
      </c>
      <c r="C22" s="102"/>
      <c r="D22" s="63"/>
      <c r="E22" s="63">
        <v>0</v>
      </c>
    </row>
    <row r="23" spans="1:5" ht="12.75">
      <c r="A23" s="102" t="s">
        <v>30</v>
      </c>
      <c r="B23" s="26" t="s">
        <v>43</v>
      </c>
      <c r="C23" s="102"/>
      <c r="D23" s="63">
        <v>200000</v>
      </c>
      <c r="E23" s="63">
        <v>704220</v>
      </c>
    </row>
    <row r="24" spans="1:6" ht="12.75">
      <c r="A24" s="102" t="s">
        <v>30</v>
      </c>
      <c r="B24" s="26" t="s">
        <v>44</v>
      </c>
      <c r="C24" s="102"/>
      <c r="D24" s="63">
        <v>0</v>
      </c>
      <c r="E24" s="63">
        <v>0</v>
      </c>
      <c r="F24" s="19"/>
    </row>
    <row r="25" spans="1:5" ht="12.75">
      <c r="A25" s="102" t="s">
        <v>30</v>
      </c>
      <c r="B25" s="26" t="s">
        <v>45</v>
      </c>
      <c r="C25" s="102"/>
      <c r="D25" s="63">
        <v>4128000</v>
      </c>
      <c r="E25" s="63">
        <v>0</v>
      </c>
    </row>
    <row r="26" spans="1:5" ht="12.75">
      <c r="A26" s="102" t="s">
        <v>30</v>
      </c>
      <c r="B26" s="113"/>
      <c r="C26" s="102"/>
      <c r="D26" s="63"/>
      <c r="E26" s="63"/>
    </row>
    <row r="27" spans="1:5" ht="12.75">
      <c r="A27" s="20">
        <v>5</v>
      </c>
      <c r="B27" s="24" t="s">
        <v>46</v>
      </c>
      <c r="C27" s="102"/>
      <c r="D27" s="63">
        <v>0</v>
      </c>
      <c r="E27" s="63">
        <v>0</v>
      </c>
    </row>
    <row r="28" spans="1:5" ht="12.75">
      <c r="A28" s="20">
        <v>6</v>
      </c>
      <c r="B28" s="24" t="s">
        <v>47</v>
      </c>
      <c r="C28" s="102"/>
      <c r="D28" s="63">
        <v>0</v>
      </c>
      <c r="E28" s="63">
        <v>0</v>
      </c>
    </row>
    <row r="29" spans="1:5" ht="12.75">
      <c r="A29" s="20">
        <v>7</v>
      </c>
      <c r="B29" s="24" t="s">
        <v>48</v>
      </c>
      <c r="C29" s="102"/>
      <c r="D29" s="63">
        <v>7450600</v>
      </c>
      <c r="E29" s="63">
        <v>3000000</v>
      </c>
    </row>
    <row r="30" spans="1:5" ht="12.75">
      <c r="A30" s="102" t="s">
        <v>30</v>
      </c>
      <c r="B30" s="112"/>
      <c r="C30" s="102"/>
      <c r="D30" s="63"/>
      <c r="E30" s="63"/>
    </row>
    <row r="31" spans="1:5" ht="12.75">
      <c r="A31" s="102" t="s">
        <v>30</v>
      </c>
      <c r="B31" s="24" t="s">
        <v>49</v>
      </c>
      <c r="C31" s="102"/>
      <c r="D31" s="63">
        <f>D29+D19+D11+D7</f>
        <v>14402642</v>
      </c>
      <c r="E31" s="63">
        <f>E29+E19+E11+E7</f>
        <v>4765171</v>
      </c>
    </row>
    <row r="32" spans="1:5" ht="15">
      <c r="A32" s="20" t="s">
        <v>1</v>
      </c>
      <c r="B32" s="21" t="s">
        <v>50</v>
      </c>
      <c r="C32" s="102"/>
      <c r="D32" s="56">
        <f>D33+D34+D41+D42+D43+D44</f>
        <v>586478</v>
      </c>
      <c r="E32" s="56">
        <f>E33+E34+E41+E42+E43+E44</f>
        <v>147780</v>
      </c>
    </row>
    <row r="33" spans="1:5" ht="12.75">
      <c r="A33" s="102">
        <v>1</v>
      </c>
      <c r="B33" s="24" t="s">
        <v>51</v>
      </c>
      <c r="C33" s="102"/>
      <c r="D33" s="63">
        <v>0</v>
      </c>
      <c r="E33" s="63">
        <v>0</v>
      </c>
    </row>
    <row r="34" spans="1:5" ht="12.75">
      <c r="A34" s="102">
        <v>2</v>
      </c>
      <c r="B34" s="24" t="s">
        <v>52</v>
      </c>
      <c r="C34" s="102"/>
      <c r="D34" s="63">
        <f>D35+D36+D37+D38+D39+D40</f>
        <v>586478</v>
      </c>
      <c r="E34" s="63">
        <f>E35+E36+E37+E38+E39+E40</f>
        <v>147780</v>
      </c>
    </row>
    <row r="35" spans="1:5" ht="12.75">
      <c r="A35" s="102" t="s">
        <v>30</v>
      </c>
      <c r="B35" s="26" t="s">
        <v>53</v>
      </c>
      <c r="C35" s="102"/>
      <c r="D35" s="63">
        <v>0</v>
      </c>
      <c r="E35" s="63">
        <v>0</v>
      </c>
    </row>
    <row r="36" spans="1:5" ht="12.75">
      <c r="A36" s="102" t="s">
        <v>30</v>
      </c>
      <c r="B36" s="26" t="s">
        <v>5</v>
      </c>
      <c r="C36" s="102"/>
      <c r="D36" s="63">
        <v>487958</v>
      </c>
      <c r="E36" s="63">
        <v>0</v>
      </c>
    </row>
    <row r="37" spans="1:5" ht="12.75">
      <c r="A37" s="102" t="s">
        <v>30</v>
      </c>
      <c r="B37" s="26" t="s">
        <v>54</v>
      </c>
      <c r="C37" s="102"/>
      <c r="D37" s="63">
        <v>98520</v>
      </c>
      <c r="E37" s="63">
        <v>147780</v>
      </c>
    </row>
    <row r="38" spans="1:5" ht="12.75">
      <c r="A38" s="102" t="s">
        <v>30</v>
      </c>
      <c r="B38" s="26" t="s">
        <v>7</v>
      </c>
      <c r="C38" s="102"/>
      <c r="D38" s="63">
        <v>0</v>
      </c>
      <c r="E38" s="63">
        <v>0</v>
      </c>
    </row>
    <row r="39" spans="1:5" ht="12.75">
      <c r="A39" s="102" t="s">
        <v>30</v>
      </c>
      <c r="B39" s="26" t="s">
        <v>55</v>
      </c>
      <c r="C39" s="102"/>
      <c r="D39" s="63">
        <v>0</v>
      </c>
      <c r="E39" s="63">
        <v>0</v>
      </c>
    </row>
    <row r="40" spans="1:5" ht="12.75">
      <c r="A40" s="102" t="s">
        <v>30</v>
      </c>
      <c r="B40" s="26" t="s">
        <v>56</v>
      </c>
      <c r="C40" s="102"/>
      <c r="D40" s="63">
        <v>0</v>
      </c>
      <c r="E40" s="63">
        <v>0</v>
      </c>
    </row>
    <row r="41" spans="1:5" ht="12.75">
      <c r="A41" s="20">
        <v>3</v>
      </c>
      <c r="B41" s="24" t="s">
        <v>57</v>
      </c>
      <c r="C41" s="102"/>
      <c r="D41" s="63">
        <v>0</v>
      </c>
      <c r="E41" s="63">
        <v>0</v>
      </c>
    </row>
    <row r="42" spans="1:5" ht="12.75">
      <c r="A42" s="20">
        <v>4</v>
      </c>
      <c r="B42" s="24" t="s">
        <v>58</v>
      </c>
      <c r="C42" s="102"/>
      <c r="D42" s="63">
        <v>0</v>
      </c>
      <c r="E42" s="63">
        <v>0</v>
      </c>
    </row>
    <row r="43" spans="1:5" ht="12.75">
      <c r="A43" s="20">
        <v>5</v>
      </c>
      <c r="B43" s="24" t="s">
        <v>59</v>
      </c>
      <c r="C43" s="102"/>
      <c r="D43" s="63">
        <v>0</v>
      </c>
      <c r="E43" s="63">
        <v>0</v>
      </c>
    </row>
    <row r="44" spans="1:5" ht="12.75">
      <c r="A44" s="20">
        <v>6</v>
      </c>
      <c r="B44" s="24" t="s">
        <v>60</v>
      </c>
      <c r="C44" s="102"/>
      <c r="D44" s="63">
        <v>0</v>
      </c>
      <c r="E44" s="63">
        <v>0</v>
      </c>
    </row>
    <row r="45" spans="1:5" ht="12.75">
      <c r="A45" s="102"/>
      <c r="B45" s="26" t="s">
        <v>61</v>
      </c>
      <c r="C45" s="102"/>
      <c r="D45" s="63"/>
      <c r="E45" s="63"/>
    </row>
    <row r="46" spans="1:5" ht="15">
      <c r="A46" s="102"/>
      <c r="B46" s="21" t="s">
        <v>62</v>
      </c>
      <c r="C46" s="102"/>
      <c r="D46" s="56">
        <f>D31+D32</f>
        <v>14989120</v>
      </c>
      <c r="E46" s="56">
        <f>E31+E32</f>
        <v>4912951</v>
      </c>
    </row>
    <row r="47" spans="1:5" ht="12.75">
      <c r="A47" s="66"/>
      <c r="B47" s="66"/>
      <c r="C47" s="66"/>
      <c r="D47" s="130">
        <f>D46-Pas!D47</f>
        <v>-0.05000000074505806</v>
      </c>
      <c r="E47" s="130">
        <f>E46-Pas!E47</f>
        <v>0</v>
      </c>
    </row>
    <row r="53" ht="12.75">
      <c r="D53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31">
      <selection activeCell="G9" sqref="G9"/>
    </sheetView>
  </sheetViews>
  <sheetFormatPr defaultColWidth="9.140625" defaultRowHeight="12.75"/>
  <cols>
    <col min="1" max="1" width="3.57421875" style="0" bestFit="1" customWidth="1"/>
    <col min="2" max="2" width="47.00390625" style="0" bestFit="1" customWidth="1"/>
    <col min="3" max="3" width="4.57421875" style="0" customWidth="1"/>
    <col min="4" max="4" width="13.421875" style="0" customWidth="1"/>
    <col min="5" max="5" width="14.421875" style="0" customWidth="1"/>
    <col min="7" max="7" width="14.421875" style="0" customWidth="1"/>
  </cols>
  <sheetData>
    <row r="2" spans="1:5" ht="15">
      <c r="A2" s="197" t="s">
        <v>157</v>
      </c>
      <c r="B2" s="197"/>
      <c r="C2" s="197"/>
      <c r="D2" s="197"/>
      <c r="E2" s="197"/>
    </row>
    <row r="3" spans="1:5" ht="15">
      <c r="A3" s="197" t="s">
        <v>291</v>
      </c>
      <c r="B3" s="197"/>
      <c r="C3" s="197"/>
      <c r="D3" s="197"/>
      <c r="E3" s="197"/>
    </row>
    <row r="4" spans="1:7" ht="13.5">
      <c r="A4" s="99" t="s">
        <v>156</v>
      </c>
      <c r="B4" s="100"/>
      <c r="C4" s="101"/>
      <c r="D4" s="55"/>
      <c r="E4" s="66"/>
      <c r="G4" s="153"/>
    </row>
    <row r="5" spans="1:7" ht="12.75">
      <c r="A5" s="20" t="s">
        <v>25</v>
      </c>
      <c r="B5" s="21" t="s">
        <v>63</v>
      </c>
      <c r="C5" s="20" t="s">
        <v>27</v>
      </c>
      <c r="D5" s="22" t="s">
        <v>292</v>
      </c>
      <c r="E5" s="22" t="s">
        <v>259</v>
      </c>
      <c r="G5" s="153"/>
    </row>
    <row r="6" spans="1:10" ht="15">
      <c r="A6" s="20" t="s">
        <v>0</v>
      </c>
      <c r="B6" s="21" t="s">
        <v>64</v>
      </c>
      <c r="C6" s="102"/>
      <c r="D6" s="56">
        <f>D7+D8+D11+D22+D23</f>
        <v>6773299</v>
      </c>
      <c r="E6" s="56">
        <f>E7+E8+E11+E22+E23</f>
        <v>3607535</v>
      </c>
      <c r="G6" s="153"/>
      <c r="J6" s="154"/>
    </row>
    <row r="7" spans="1:5" s="1" customFormat="1" ht="12.75">
      <c r="A7" s="20">
        <v>1</v>
      </c>
      <c r="B7" s="24" t="s">
        <v>65</v>
      </c>
      <c r="C7" s="102"/>
      <c r="D7" s="63">
        <v>0</v>
      </c>
      <c r="E7" s="63">
        <v>0</v>
      </c>
    </row>
    <row r="8" spans="1:5" s="1" customFormat="1" ht="12.75">
      <c r="A8" s="20">
        <v>2</v>
      </c>
      <c r="B8" s="24" t="s">
        <v>66</v>
      </c>
      <c r="C8" s="102"/>
      <c r="D8" s="63">
        <f>D9</f>
        <v>6517727</v>
      </c>
      <c r="E8" s="63">
        <f>E9</f>
        <v>3450567</v>
      </c>
    </row>
    <row r="9" spans="1:5" s="1" customFormat="1" ht="12.75">
      <c r="A9" s="102" t="s">
        <v>30</v>
      </c>
      <c r="B9" s="26" t="s">
        <v>67</v>
      </c>
      <c r="C9" s="102"/>
      <c r="D9" s="63">
        <v>6517727</v>
      </c>
      <c r="E9" s="63">
        <v>3450567</v>
      </c>
    </row>
    <row r="10" spans="1:5" s="1" customFormat="1" ht="12.75">
      <c r="A10" s="28" t="s">
        <v>30</v>
      </c>
      <c r="B10" s="26" t="s">
        <v>68</v>
      </c>
      <c r="C10" s="102"/>
      <c r="D10" s="63">
        <v>0</v>
      </c>
      <c r="E10" s="63">
        <v>0</v>
      </c>
    </row>
    <row r="11" spans="1:5" s="1" customFormat="1" ht="15">
      <c r="A11" s="20">
        <v>3</v>
      </c>
      <c r="B11" s="24" t="s">
        <v>69</v>
      </c>
      <c r="C11" s="20"/>
      <c r="D11" s="56">
        <f>D12+D13+D14+D15+D16+D17+D18+D19+D20+D21</f>
        <v>255572</v>
      </c>
      <c r="E11" s="56">
        <f>E12+E13+E14+E15+E16+E17+E18+E19+E20+E21</f>
        <v>156968</v>
      </c>
    </row>
    <row r="12" spans="1:5" s="1" customFormat="1" ht="12.75">
      <c r="A12" s="102" t="s">
        <v>30</v>
      </c>
      <c r="B12" s="26" t="s">
        <v>70</v>
      </c>
      <c r="C12" s="102"/>
      <c r="D12" s="63">
        <v>0</v>
      </c>
      <c r="E12" s="63">
        <v>0</v>
      </c>
    </row>
    <row r="13" spans="1:5" s="1" customFormat="1" ht="12.75">
      <c r="A13" s="102" t="s">
        <v>30</v>
      </c>
      <c r="B13" s="26" t="s">
        <v>71</v>
      </c>
      <c r="C13" s="102"/>
      <c r="D13" s="63">
        <v>72816</v>
      </c>
      <c r="E13" s="63">
        <v>53280</v>
      </c>
    </row>
    <row r="14" spans="1:5" s="1" customFormat="1" ht="12.75">
      <c r="A14" s="102" t="s">
        <v>30</v>
      </c>
      <c r="B14" s="26" t="s">
        <v>72</v>
      </c>
      <c r="C14" s="102"/>
      <c r="D14" s="63">
        <v>68634</v>
      </c>
      <c r="E14" s="63">
        <v>50220</v>
      </c>
    </row>
    <row r="15" spans="1:5" s="1" customFormat="1" ht="12.75">
      <c r="A15" s="102" t="s">
        <v>30</v>
      </c>
      <c r="B15" s="26" t="s">
        <v>73</v>
      </c>
      <c r="C15" s="102"/>
      <c r="D15" s="63">
        <v>0</v>
      </c>
      <c r="E15" s="63">
        <v>0</v>
      </c>
    </row>
    <row r="16" spans="1:5" s="1" customFormat="1" ht="12.75">
      <c r="A16" s="102" t="s">
        <v>30</v>
      </c>
      <c r="B16" s="26" t="s">
        <v>74</v>
      </c>
      <c r="C16" s="102"/>
      <c r="D16" s="137">
        <v>114122</v>
      </c>
      <c r="E16" s="137">
        <v>53468</v>
      </c>
    </row>
    <row r="17" spans="1:5" s="1" customFormat="1" ht="12.75">
      <c r="A17" s="102" t="s">
        <v>30</v>
      </c>
      <c r="B17" s="26" t="s">
        <v>75</v>
      </c>
      <c r="C17" s="102"/>
      <c r="D17" s="63">
        <v>0</v>
      </c>
      <c r="E17" s="63">
        <v>0</v>
      </c>
    </row>
    <row r="18" spans="1:5" s="1" customFormat="1" ht="12.75">
      <c r="A18" s="102" t="s">
        <v>30</v>
      </c>
      <c r="B18" s="26" t="s">
        <v>76</v>
      </c>
      <c r="C18" s="102"/>
      <c r="D18" s="63"/>
      <c r="E18" s="63"/>
    </row>
    <row r="19" spans="1:5" s="1" customFormat="1" ht="14.25" customHeight="1">
      <c r="A19" s="28" t="s">
        <v>30</v>
      </c>
      <c r="B19" s="26" t="s">
        <v>38</v>
      </c>
      <c r="C19" s="102"/>
      <c r="D19" s="63">
        <v>0</v>
      </c>
      <c r="E19" s="63">
        <v>0</v>
      </c>
    </row>
    <row r="20" spans="1:5" s="1" customFormat="1" ht="12.75">
      <c r="A20" s="102" t="s">
        <v>30</v>
      </c>
      <c r="B20" s="26" t="s">
        <v>150</v>
      </c>
      <c r="C20" s="102"/>
      <c r="D20" s="63"/>
      <c r="E20" s="63"/>
    </row>
    <row r="21" spans="1:5" s="1" customFormat="1" ht="12.75">
      <c r="A21" s="102" t="s">
        <v>30</v>
      </c>
      <c r="B21" s="26" t="s">
        <v>77</v>
      </c>
      <c r="C21" s="102"/>
      <c r="D21" s="63">
        <v>0</v>
      </c>
      <c r="E21" s="63">
        <v>0</v>
      </c>
    </row>
    <row r="22" spans="1:5" s="1" customFormat="1" ht="12.75">
      <c r="A22" s="20">
        <v>4</v>
      </c>
      <c r="B22" s="24" t="s">
        <v>78</v>
      </c>
      <c r="C22" s="102"/>
      <c r="D22" s="63">
        <v>0</v>
      </c>
      <c r="E22" s="63">
        <v>0</v>
      </c>
    </row>
    <row r="23" spans="1:7" s="1" customFormat="1" ht="12.75">
      <c r="A23" s="20">
        <v>5</v>
      </c>
      <c r="B23" s="24" t="s">
        <v>303</v>
      </c>
      <c r="C23" s="102"/>
      <c r="D23" s="63">
        <v>0</v>
      </c>
      <c r="E23" s="63">
        <v>0</v>
      </c>
      <c r="G23" s="157"/>
    </row>
    <row r="24" spans="1:5" s="1" customFormat="1" ht="15">
      <c r="A24" s="20"/>
      <c r="B24" s="24" t="s">
        <v>79</v>
      </c>
      <c r="C24" s="28"/>
      <c r="D24" s="56">
        <f>D23+D22+D11+D8+D7</f>
        <v>6773299</v>
      </c>
      <c r="E24" s="56">
        <f>E23+E22+E11+E8+E7</f>
        <v>3607535</v>
      </c>
    </row>
    <row r="25" spans="1:5" s="1" customFormat="1" ht="15">
      <c r="A25" s="20" t="s">
        <v>1</v>
      </c>
      <c r="B25" s="29" t="s">
        <v>80</v>
      </c>
      <c r="C25" s="102"/>
      <c r="D25" s="56"/>
      <c r="E25" s="63"/>
    </row>
    <row r="26" spans="1:5" s="1" customFormat="1" ht="15">
      <c r="A26" s="20">
        <v>1</v>
      </c>
      <c r="B26" s="24" t="s">
        <v>81</v>
      </c>
      <c r="C26" s="102"/>
      <c r="D26" s="56">
        <f>D27+D28+D29+D30+D31</f>
        <v>5267021</v>
      </c>
      <c r="E26" s="56">
        <f>E27+E28</f>
        <v>0</v>
      </c>
    </row>
    <row r="27" spans="1:5" s="1" customFormat="1" ht="12.75">
      <c r="A27" s="102" t="s">
        <v>30</v>
      </c>
      <c r="B27" s="26" t="s">
        <v>82</v>
      </c>
      <c r="C27" s="102"/>
      <c r="D27" s="63">
        <v>0</v>
      </c>
      <c r="E27" s="63">
        <v>0</v>
      </c>
    </row>
    <row r="28" spans="1:5" s="1" customFormat="1" ht="12.75">
      <c r="A28" s="28" t="s">
        <v>30</v>
      </c>
      <c r="B28" s="26" t="s">
        <v>83</v>
      </c>
      <c r="C28" s="102"/>
      <c r="D28" s="63"/>
      <c r="E28" s="63"/>
    </row>
    <row r="29" spans="1:5" s="1" customFormat="1" ht="12.75">
      <c r="A29" s="20">
        <v>2</v>
      </c>
      <c r="B29" s="24" t="s">
        <v>84</v>
      </c>
      <c r="C29" s="102"/>
      <c r="D29" s="63">
        <v>5267021</v>
      </c>
      <c r="E29" s="63">
        <v>0</v>
      </c>
    </row>
    <row r="30" spans="1:5" s="1" customFormat="1" ht="12.75">
      <c r="A30" s="20">
        <v>3</v>
      </c>
      <c r="B30" s="24" t="s">
        <v>85</v>
      </c>
      <c r="C30" s="102"/>
      <c r="D30" s="63">
        <v>0</v>
      </c>
      <c r="E30" s="63">
        <v>0</v>
      </c>
    </row>
    <row r="31" spans="1:5" s="1" customFormat="1" ht="12.75">
      <c r="A31" s="20">
        <v>4</v>
      </c>
      <c r="B31" s="24" t="s">
        <v>86</v>
      </c>
      <c r="C31" s="102"/>
      <c r="D31" s="63">
        <v>0</v>
      </c>
      <c r="E31" s="63">
        <v>0</v>
      </c>
    </row>
    <row r="32" spans="1:5" s="1" customFormat="1" ht="15">
      <c r="A32" s="20"/>
      <c r="B32" s="24" t="s">
        <v>87</v>
      </c>
      <c r="C32" s="28"/>
      <c r="D32" s="56">
        <f>D26</f>
        <v>5267021</v>
      </c>
      <c r="E32" s="56">
        <f>E26+E29+E30+E31</f>
        <v>0</v>
      </c>
    </row>
    <row r="33" spans="1:5" s="1" customFormat="1" ht="15">
      <c r="A33" s="20"/>
      <c r="B33" s="24" t="s">
        <v>88</v>
      </c>
      <c r="C33" s="102"/>
      <c r="D33" s="56">
        <f>D24+D32</f>
        <v>12040320</v>
      </c>
      <c r="E33" s="56">
        <f>E32+E24</f>
        <v>3607535</v>
      </c>
    </row>
    <row r="34" spans="1:5" s="1" customFormat="1" ht="12.75">
      <c r="A34" s="20" t="s">
        <v>2</v>
      </c>
      <c r="B34" s="24" t="s">
        <v>89</v>
      </c>
      <c r="C34" s="102"/>
      <c r="D34" s="63">
        <v>0</v>
      </c>
      <c r="E34" s="63">
        <v>0</v>
      </c>
    </row>
    <row r="35" spans="1:5" s="1" customFormat="1" ht="12.75">
      <c r="A35" s="20" t="s">
        <v>3</v>
      </c>
      <c r="B35" s="21" t="s">
        <v>90</v>
      </c>
      <c r="C35" s="102"/>
      <c r="D35" s="63"/>
      <c r="E35" s="63"/>
    </row>
    <row r="36" spans="1:5" s="1" customFormat="1" ht="12.75">
      <c r="A36" s="20">
        <v>1</v>
      </c>
      <c r="B36" s="24" t="s">
        <v>91</v>
      </c>
      <c r="C36" s="102"/>
      <c r="D36" s="63">
        <v>0</v>
      </c>
      <c r="E36" s="63">
        <v>0</v>
      </c>
    </row>
    <row r="37" spans="1:5" s="1" customFormat="1" ht="12.75">
      <c r="A37" s="20">
        <v>2</v>
      </c>
      <c r="B37" s="24" t="s">
        <v>158</v>
      </c>
      <c r="C37" s="102"/>
      <c r="D37" s="63">
        <v>0</v>
      </c>
      <c r="E37" s="63">
        <v>0</v>
      </c>
    </row>
    <row r="38" spans="1:5" s="1" customFormat="1" ht="15">
      <c r="A38" s="20">
        <v>3</v>
      </c>
      <c r="B38" s="24" t="s">
        <v>92</v>
      </c>
      <c r="C38" s="102"/>
      <c r="D38" s="56">
        <v>100000</v>
      </c>
      <c r="E38" s="56">
        <v>100000</v>
      </c>
    </row>
    <row r="39" spans="1:5" s="1" customFormat="1" ht="12.75">
      <c r="A39" s="20">
        <v>4</v>
      </c>
      <c r="B39" s="24" t="s">
        <v>93</v>
      </c>
      <c r="C39" s="102"/>
      <c r="D39" s="63">
        <v>0</v>
      </c>
      <c r="E39" s="63">
        <v>0</v>
      </c>
    </row>
    <row r="40" spans="1:5" s="1" customFormat="1" ht="12.75">
      <c r="A40" s="20">
        <v>5</v>
      </c>
      <c r="B40" s="24" t="s">
        <v>94</v>
      </c>
      <c r="C40" s="102"/>
      <c r="D40" s="63">
        <v>0</v>
      </c>
      <c r="E40" s="63">
        <v>0</v>
      </c>
    </row>
    <row r="41" spans="1:5" s="1" customFormat="1" ht="12.75">
      <c r="A41" s="20">
        <v>6</v>
      </c>
      <c r="B41" s="24" t="s">
        <v>95</v>
      </c>
      <c r="C41" s="102"/>
      <c r="D41" s="63">
        <v>0</v>
      </c>
      <c r="E41" s="63">
        <v>0</v>
      </c>
    </row>
    <row r="42" spans="1:5" s="1" customFormat="1" ht="12.75">
      <c r="A42" s="20">
        <v>7</v>
      </c>
      <c r="B42" s="24" t="s">
        <v>96</v>
      </c>
      <c r="C42" s="102"/>
      <c r="D42" s="63">
        <v>0</v>
      </c>
      <c r="E42" s="63">
        <v>0</v>
      </c>
    </row>
    <row r="43" spans="1:5" s="1" customFormat="1" ht="12.75">
      <c r="A43" s="20">
        <v>8</v>
      </c>
      <c r="B43" s="24" t="s">
        <v>97</v>
      </c>
      <c r="C43" s="102"/>
      <c r="D43" s="63">
        <v>0</v>
      </c>
      <c r="E43" s="63">
        <v>0</v>
      </c>
    </row>
    <row r="44" spans="1:6" s="1" customFormat="1" ht="15">
      <c r="A44" s="20">
        <v>9</v>
      </c>
      <c r="B44" s="24" t="s">
        <v>98</v>
      </c>
      <c r="C44" s="102"/>
      <c r="D44" s="56">
        <v>1205416</v>
      </c>
      <c r="E44" s="56">
        <v>749666</v>
      </c>
      <c r="F44" s="157"/>
    </row>
    <row r="45" spans="1:6" s="1" customFormat="1" ht="15">
      <c r="A45" s="20">
        <v>10</v>
      </c>
      <c r="B45" s="24" t="s">
        <v>99</v>
      </c>
      <c r="C45" s="102"/>
      <c r="D45" s="56">
        <f>'A+SH'!C31</f>
        <v>1643384.05</v>
      </c>
      <c r="E45" s="56">
        <v>455750</v>
      </c>
      <c r="F45" s="157"/>
    </row>
    <row r="46" spans="1:6" s="1" customFormat="1" ht="15">
      <c r="A46" s="102"/>
      <c r="B46" s="103" t="s">
        <v>100</v>
      </c>
      <c r="C46" s="104"/>
      <c r="D46" s="56">
        <f>D36+D37+D38+D39+D40+D41+D42+D44+D45</f>
        <v>2948800.05</v>
      </c>
      <c r="E46" s="56">
        <f>E36+E37+E38+E39+E40+E41+E42+E44+E45</f>
        <v>1305416</v>
      </c>
      <c r="F46" s="157"/>
    </row>
    <row r="47" spans="1:5" s="1" customFormat="1" ht="15">
      <c r="A47" s="102"/>
      <c r="B47" s="105" t="s">
        <v>101</v>
      </c>
      <c r="C47" s="104"/>
      <c r="D47" s="56">
        <f>D24+D32+D34+D46</f>
        <v>14989120.05</v>
      </c>
      <c r="E47" s="56">
        <f>E46+E34+E32+E24</f>
        <v>4912951</v>
      </c>
    </row>
    <row r="48" spans="2:5" s="1" customFormat="1" ht="12.75">
      <c r="B48" s="54"/>
      <c r="D48" s="131">
        <f>D47-Akt!D46</f>
        <v>0.05000000074505806</v>
      </c>
      <c r="E48" s="131">
        <f>E47-Akt!E46</f>
        <v>0</v>
      </c>
    </row>
    <row r="49" spans="3:5" s="1" customFormat="1" ht="12.75">
      <c r="C49" s="33"/>
      <c r="D49" s="19"/>
      <c r="E49"/>
    </row>
    <row r="50" spans="4:5" s="1" customFormat="1" ht="12.75">
      <c r="D50" s="13"/>
      <c r="E50"/>
    </row>
    <row r="51" spans="4:5" s="1" customFormat="1" ht="12.75">
      <c r="D51"/>
      <c r="E51"/>
    </row>
    <row r="52" spans="4:5" s="1" customFormat="1" ht="12.75">
      <c r="D52"/>
      <c r="E52"/>
    </row>
    <row r="53" spans="4:5" s="1" customFormat="1" ht="12.75">
      <c r="D53" s="13"/>
      <c r="E53"/>
    </row>
    <row r="54" spans="4:5" s="1" customFormat="1" ht="12.75">
      <c r="D54"/>
      <c r="E5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5.00390625" style="0" bestFit="1" customWidth="1"/>
    <col min="2" max="2" width="60.8515625" style="0" customWidth="1"/>
    <col min="3" max="3" width="14.140625" style="0" customWidth="1"/>
    <col min="4" max="4" width="13.421875" style="0" customWidth="1"/>
    <col min="5" max="5" width="10.421875" style="0" customWidth="1"/>
    <col min="6" max="6" width="13.57421875" style="0" customWidth="1"/>
  </cols>
  <sheetData>
    <row r="2" spans="1:4" ht="12.75">
      <c r="A2" s="89"/>
      <c r="B2" s="89"/>
      <c r="C2" s="89"/>
      <c r="D2" s="89"/>
    </row>
    <row r="3" spans="1:8" ht="20.25">
      <c r="A3" s="198" t="s">
        <v>155</v>
      </c>
      <c r="B3" s="198"/>
      <c r="C3" s="198"/>
      <c r="D3" s="198"/>
      <c r="E3" s="156"/>
      <c r="F3" s="13"/>
      <c r="H3" s="154"/>
    </row>
    <row r="4" spans="1:4" ht="15">
      <c r="A4" s="200" t="s">
        <v>291</v>
      </c>
      <c r="B4" s="201"/>
      <c r="C4" s="201"/>
      <c r="D4" s="201"/>
    </row>
    <row r="5" spans="1:7" ht="16.5" thickBot="1">
      <c r="A5" s="199" t="s">
        <v>156</v>
      </c>
      <c r="B5" s="199"/>
      <c r="C5" s="199"/>
      <c r="D5" s="199"/>
      <c r="E5" s="64"/>
      <c r="G5" s="153"/>
    </row>
    <row r="6" spans="1:6" ht="15">
      <c r="A6" s="90" t="s">
        <v>25</v>
      </c>
      <c r="B6" s="91" t="s">
        <v>102</v>
      </c>
      <c r="C6" s="135" t="s">
        <v>292</v>
      </c>
      <c r="D6" s="135" t="s">
        <v>259</v>
      </c>
      <c r="E6" s="153"/>
      <c r="F6" s="153"/>
    </row>
    <row r="7" spans="1:15" ht="15">
      <c r="A7" s="92">
        <v>1</v>
      </c>
      <c r="B7" s="93" t="s">
        <v>103</v>
      </c>
      <c r="C7" s="56">
        <v>7846681</v>
      </c>
      <c r="D7" s="56">
        <v>1166914</v>
      </c>
      <c r="K7" s="153"/>
      <c r="L7" s="153"/>
      <c r="M7" s="153"/>
      <c r="N7" s="153"/>
      <c r="O7" s="153"/>
    </row>
    <row r="8" spans="1:4" ht="12" customHeight="1">
      <c r="A8" s="92">
        <v>2</v>
      </c>
      <c r="B8" s="93" t="s">
        <v>104</v>
      </c>
      <c r="C8" s="56">
        <v>0</v>
      </c>
      <c r="D8" s="56">
        <v>0</v>
      </c>
    </row>
    <row r="9" spans="1:9" ht="15">
      <c r="A9" s="92">
        <v>3</v>
      </c>
      <c r="B9" s="93" t="s">
        <v>105</v>
      </c>
      <c r="C9" s="56">
        <v>54403</v>
      </c>
      <c r="D9" s="56">
        <v>3704220</v>
      </c>
      <c r="G9" s="153"/>
      <c r="H9" s="153"/>
      <c r="I9" s="153"/>
    </row>
    <row r="10" spans="1:9" ht="15">
      <c r="A10" s="92">
        <v>4</v>
      </c>
      <c r="B10" s="93" t="s">
        <v>106</v>
      </c>
      <c r="C10" s="56">
        <v>3849571</v>
      </c>
      <c r="D10" s="56">
        <v>2357929</v>
      </c>
      <c r="G10" s="153"/>
      <c r="H10" s="153"/>
      <c r="I10" s="153"/>
    </row>
    <row r="11" spans="1:9" ht="15">
      <c r="A11" s="92">
        <v>5</v>
      </c>
      <c r="B11" s="93" t="s">
        <v>107</v>
      </c>
      <c r="C11" s="56">
        <f>C12+C13</f>
        <v>1148328</v>
      </c>
      <c r="D11" s="56">
        <f>D12+D13</f>
        <v>840240</v>
      </c>
      <c r="G11" s="153"/>
      <c r="H11" s="153"/>
      <c r="I11" s="153"/>
    </row>
    <row r="12" spans="1:9" ht="15">
      <c r="A12" s="92" t="s">
        <v>30</v>
      </c>
      <c r="B12" s="93" t="s">
        <v>108</v>
      </c>
      <c r="C12" s="56">
        <v>984000</v>
      </c>
      <c r="D12" s="56">
        <v>720000</v>
      </c>
      <c r="G12" s="153"/>
      <c r="H12" s="153"/>
      <c r="I12" s="153"/>
    </row>
    <row r="13" spans="1:9" ht="15">
      <c r="A13" s="92" t="s">
        <v>30</v>
      </c>
      <c r="B13" s="93" t="s">
        <v>109</v>
      </c>
      <c r="C13" s="56">
        <v>164328</v>
      </c>
      <c r="D13" s="56">
        <f>720000*0.167</f>
        <v>120240</v>
      </c>
      <c r="G13" s="153"/>
      <c r="H13" s="153"/>
      <c r="I13" s="153"/>
    </row>
    <row r="14" spans="1:9" ht="15">
      <c r="A14" s="92">
        <v>6</v>
      </c>
      <c r="B14" s="93" t="s">
        <v>110</v>
      </c>
      <c r="C14" s="56">
        <v>51302</v>
      </c>
      <c r="D14" s="56">
        <v>49260</v>
      </c>
      <c r="F14" s="154"/>
      <c r="G14" s="153"/>
      <c r="H14" s="153"/>
      <c r="I14" s="153"/>
    </row>
    <row r="15" spans="1:11" ht="15">
      <c r="A15" s="92">
        <v>7</v>
      </c>
      <c r="B15" s="155" t="s">
        <v>260</v>
      </c>
      <c r="C15" s="56">
        <v>401200</v>
      </c>
      <c r="D15" s="56">
        <v>1429920</v>
      </c>
      <c r="G15" s="153"/>
      <c r="H15" s="153"/>
      <c r="I15" s="153"/>
      <c r="K15" s="154"/>
    </row>
    <row r="16" spans="1:9" ht="15">
      <c r="A16" s="94">
        <v>8</v>
      </c>
      <c r="B16" s="95" t="s">
        <v>111</v>
      </c>
      <c r="C16" s="56">
        <f>C15+C14+C11+C10</f>
        <v>5450401</v>
      </c>
      <c r="D16" s="56">
        <f>D15+D14+D11+D10</f>
        <v>4677349</v>
      </c>
      <c r="G16" s="153"/>
      <c r="H16" s="153"/>
      <c r="I16" s="153"/>
    </row>
    <row r="17" spans="1:9" ht="15">
      <c r="A17" s="94">
        <v>9</v>
      </c>
      <c r="B17" s="95" t="s">
        <v>112</v>
      </c>
      <c r="C17" s="56">
        <f>C7+C8+C9-C16</f>
        <v>2450683</v>
      </c>
      <c r="D17" s="56">
        <f>D7+D8+D9-D16</f>
        <v>193785</v>
      </c>
      <c r="G17" s="153"/>
      <c r="H17" s="153"/>
      <c r="I17" s="153"/>
    </row>
    <row r="18" spans="1:13" ht="15">
      <c r="A18" s="92">
        <v>10</v>
      </c>
      <c r="B18" s="96" t="s">
        <v>113</v>
      </c>
      <c r="C18" s="56">
        <v>0</v>
      </c>
      <c r="D18" s="56">
        <v>0</v>
      </c>
      <c r="G18" s="153"/>
      <c r="H18" s="153"/>
      <c r="I18" s="153"/>
      <c r="L18" s="154"/>
      <c r="M18" s="153"/>
    </row>
    <row r="19" spans="1:10" ht="15">
      <c r="A19" s="92">
        <v>11</v>
      </c>
      <c r="B19" s="93" t="s">
        <v>114</v>
      </c>
      <c r="C19" s="56">
        <v>0</v>
      </c>
      <c r="D19" s="56">
        <v>0</v>
      </c>
      <c r="E19" s="154"/>
      <c r="F19" s="154"/>
      <c r="G19" s="154"/>
      <c r="H19" s="154"/>
      <c r="I19" s="154"/>
      <c r="J19" s="182"/>
    </row>
    <row r="20" spans="1:6" ht="15">
      <c r="A20" s="92">
        <v>12</v>
      </c>
      <c r="B20" s="93" t="s">
        <v>115</v>
      </c>
      <c r="C20" s="56">
        <f>C21+C22+C23+C24</f>
        <v>668177</v>
      </c>
      <c r="D20" s="56">
        <f>D21+D22+D23+D24</f>
        <v>404567</v>
      </c>
      <c r="E20" s="143"/>
      <c r="F20" s="143"/>
    </row>
    <row r="21" spans="1:4" ht="15">
      <c r="A21" s="97">
        <v>12.1</v>
      </c>
      <c r="B21" s="93" t="s">
        <v>116</v>
      </c>
      <c r="C21" s="56">
        <v>13780</v>
      </c>
      <c r="D21" s="56">
        <v>7379</v>
      </c>
    </row>
    <row r="22" spans="1:10" ht="15">
      <c r="A22" s="97">
        <f>A21+0.1</f>
        <v>12.2</v>
      </c>
      <c r="B22" s="155" t="s">
        <v>301</v>
      </c>
      <c r="C22" s="56">
        <v>77095</v>
      </c>
      <c r="D22" s="56">
        <v>397188</v>
      </c>
      <c r="E22" s="153"/>
      <c r="I22" s="154"/>
      <c r="J22" s="153"/>
    </row>
    <row r="23" spans="1:8" ht="15">
      <c r="A23" s="97">
        <f>A22+0.1</f>
        <v>12.299999999999999</v>
      </c>
      <c r="B23" s="93" t="s">
        <v>117</v>
      </c>
      <c r="C23" s="56">
        <v>54403</v>
      </c>
      <c r="D23" s="56">
        <v>0</v>
      </c>
      <c r="E23" s="153"/>
      <c r="F23" s="153"/>
      <c r="H23" s="153"/>
    </row>
    <row r="24" spans="1:8" ht="15">
      <c r="A24" s="97">
        <f>A23+0.1</f>
        <v>12.399999999999999</v>
      </c>
      <c r="B24" s="93" t="s">
        <v>302</v>
      </c>
      <c r="C24" s="56">
        <v>522899</v>
      </c>
      <c r="D24" s="56">
        <v>0</v>
      </c>
      <c r="E24" s="153"/>
      <c r="H24" s="153"/>
    </row>
    <row r="25" spans="1:5" ht="15">
      <c r="A25" s="94">
        <v>13</v>
      </c>
      <c r="B25" s="93" t="s">
        <v>118</v>
      </c>
      <c r="C25" s="56">
        <v>0</v>
      </c>
      <c r="D25" s="56">
        <v>-720000</v>
      </c>
      <c r="E25" s="153"/>
    </row>
    <row r="26" spans="1:5" ht="15">
      <c r="A26" s="94">
        <v>14</v>
      </c>
      <c r="B26" s="95" t="s">
        <v>119</v>
      </c>
      <c r="C26" s="56">
        <f>SUM(C21:C25)</f>
        <v>668177</v>
      </c>
      <c r="D26" s="56">
        <f>SUM(D21:D25)</f>
        <v>-315433</v>
      </c>
      <c r="E26" s="153"/>
    </row>
    <row r="27" spans="1:5" ht="15">
      <c r="A27" s="94">
        <v>15</v>
      </c>
      <c r="B27" s="155" t="s">
        <v>327</v>
      </c>
      <c r="C27" s="56">
        <f>C17-C26</f>
        <v>1782506</v>
      </c>
      <c r="D27" s="56">
        <f>D17-D26</f>
        <v>509218</v>
      </c>
      <c r="E27" s="153"/>
    </row>
    <row r="28" spans="1:6" ht="15">
      <c r="A28" s="94">
        <v>16</v>
      </c>
      <c r="B28" s="155" t="s">
        <v>318</v>
      </c>
      <c r="C28" s="56">
        <f>C27*0.075</f>
        <v>133687.94999999998</v>
      </c>
      <c r="D28" s="56">
        <f>D27*0.1</f>
        <v>50921.8</v>
      </c>
      <c r="E28" s="134"/>
      <c r="F28" s="13"/>
    </row>
    <row r="29" spans="1:5" ht="15.75" thickBot="1">
      <c r="A29" s="98">
        <v>17</v>
      </c>
      <c r="B29" s="158" t="s">
        <v>120</v>
      </c>
      <c r="C29" s="159">
        <f>C27-C28</f>
        <v>1648818.05</v>
      </c>
      <c r="D29" s="159">
        <f>D27-D28</f>
        <v>458296.2</v>
      </c>
      <c r="E29" s="153"/>
    </row>
    <row r="30" spans="2:5" ht="14.25">
      <c r="B30" s="155" t="s">
        <v>263</v>
      </c>
      <c r="C30" s="185">
        <v>5434</v>
      </c>
      <c r="D30" s="15">
        <v>-2546</v>
      </c>
      <c r="E30" s="134"/>
    </row>
    <row r="31" spans="2:5" ht="14.25">
      <c r="B31" s="160" t="s">
        <v>120</v>
      </c>
      <c r="C31" s="186">
        <f>C29-C30</f>
        <v>1643384.05</v>
      </c>
      <c r="D31" s="151">
        <f>SUM(D29:D30)</f>
        <v>455750.2</v>
      </c>
      <c r="E31" s="153"/>
    </row>
    <row r="32" ht="12.75">
      <c r="E32" s="134"/>
    </row>
    <row r="33" spans="2:5" ht="12.75">
      <c r="B33" s="153" t="s">
        <v>299</v>
      </c>
      <c r="C33" s="13"/>
      <c r="E33" s="180"/>
    </row>
    <row r="34" spans="3:5" ht="12.75">
      <c r="C34" s="13"/>
      <c r="E34" s="181"/>
    </row>
    <row r="35" ht="12.75">
      <c r="C35" s="13"/>
    </row>
    <row r="36" spans="3:4" ht="12.75">
      <c r="C36" s="13"/>
      <c r="D36" s="13"/>
    </row>
    <row r="37" ht="12.75">
      <c r="D37" s="134"/>
    </row>
    <row r="38" spans="3:4" ht="12.75">
      <c r="C38" s="13"/>
      <c r="D38" s="13"/>
    </row>
  </sheetData>
  <sheetProtection/>
  <mergeCells count="3">
    <mergeCell ref="A3:D3"/>
    <mergeCell ref="A5:D5"/>
    <mergeCell ref="A4:D4"/>
  </mergeCells>
  <printOptions/>
  <pageMargins left="0.75" right="0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3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57421875" style="0" bestFit="1" customWidth="1"/>
    <col min="2" max="2" width="54.8515625" style="0" bestFit="1" customWidth="1"/>
    <col min="3" max="3" width="15.00390625" style="0" bestFit="1" customWidth="1"/>
    <col min="4" max="4" width="15.7109375" style="0" customWidth="1"/>
    <col min="6" max="6" width="12.7109375" style="0" customWidth="1"/>
  </cols>
  <sheetData>
    <row r="5" spans="2:3" ht="14.25">
      <c r="B5" s="18"/>
      <c r="C5" s="30" t="s">
        <v>121</v>
      </c>
    </row>
    <row r="6" spans="1:4" ht="44.25" customHeight="1">
      <c r="A6" s="133" t="s">
        <v>25</v>
      </c>
      <c r="B6" s="31" t="s">
        <v>122</v>
      </c>
      <c r="C6" s="132" t="s">
        <v>292</v>
      </c>
      <c r="D6" s="132" t="s">
        <v>259</v>
      </c>
    </row>
    <row r="7" spans="1:4" ht="12.75">
      <c r="A7" s="32"/>
      <c r="B7" s="58" t="s">
        <v>123</v>
      </c>
      <c r="C7" s="25"/>
      <c r="D7" s="25"/>
    </row>
    <row r="8" spans="1:4" ht="12.75">
      <c r="A8" s="32"/>
      <c r="B8" s="57" t="s">
        <v>124</v>
      </c>
      <c r="C8" s="63">
        <f>'A+SH'!C7</f>
        <v>7846681</v>
      </c>
      <c r="D8" s="63">
        <v>1166914</v>
      </c>
    </row>
    <row r="9" spans="1:4" ht="12.75">
      <c r="A9" s="32"/>
      <c r="B9" s="57" t="s">
        <v>125</v>
      </c>
      <c r="C9" s="63">
        <v>6348055</v>
      </c>
      <c r="D9" s="63">
        <v>1613432</v>
      </c>
    </row>
    <row r="10" spans="1:4" ht="12.75">
      <c r="A10" s="32"/>
      <c r="B10" s="57" t="s">
        <v>126</v>
      </c>
      <c r="C10" s="63">
        <v>0</v>
      </c>
      <c r="D10" s="63">
        <v>0</v>
      </c>
    </row>
    <row r="11" spans="1:5" ht="12.75">
      <c r="A11" s="32"/>
      <c r="B11" s="57" t="s">
        <v>151</v>
      </c>
      <c r="C11" s="63">
        <v>0</v>
      </c>
      <c r="D11" s="63">
        <v>0</v>
      </c>
      <c r="E11" s="19"/>
    </row>
    <row r="12" spans="1:4" ht="12.75">
      <c r="A12" s="32"/>
      <c r="B12" s="57" t="s">
        <v>127</v>
      </c>
      <c r="C12" s="63">
        <v>78468</v>
      </c>
      <c r="D12" s="63">
        <v>0</v>
      </c>
    </row>
    <row r="13" spans="1:4" ht="12.75">
      <c r="A13" s="32"/>
      <c r="B13" s="59" t="s">
        <v>128</v>
      </c>
      <c r="C13" s="63">
        <f>C8-C9-C12</f>
        <v>1420158</v>
      </c>
      <c r="D13" s="63">
        <f>D8-D9-D12</f>
        <v>-446518</v>
      </c>
    </row>
    <row r="14" spans="1:4" ht="12.75">
      <c r="A14" s="15"/>
      <c r="B14" s="60"/>
      <c r="C14" s="63"/>
      <c r="D14" s="63"/>
    </row>
    <row r="15" spans="1:4" ht="12.75">
      <c r="A15" s="15"/>
      <c r="B15" s="58" t="s">
        <v>129</v>
      </c>
      <c r="C15" s="63"/>
      <c r="D15" s="63"/>
    </row>
    <row r="16" spans="1:4" ht="12.75">
      <c r="A16" s="2"/>
      <c r="B16" s="57" t="s">
        <v>154</v>
      </c>
      <c r="C16" s="63">
        <v>0</v>
      </c>
      <c r="D16" s="63">
        <v>0</v>
      </c>
    </row>
    <row r="17" spans="1:4" ht="12.75">
      <c r="A17" s="2"/>
      <c r="B17" s="57" t="s">
        <v>264</v>
      </c>
      <c r="C17" s="63">
        <v>0</v>
      </c>
      <c r="D17" s="63">
        <v>3000000</v>
      </c>
    </row>
    <row r="18" spans="1:4" ht="12.75">
      <c r="A18" s="15"/>
      <c r="B18" s="57" t="s">
        <v>130</v>
      </c>
      <c r="C18" s="63">
        <v>0</v>
      </c>
      <c r="D18" s="63">
        <v>0</v>
      </c>
    </row>
    <row r="19" spans="1:4" ht="12.75">
      <c r="A19" s="15"/>
      <c r="B19" s="57" t="s">
        <v>131</v>
      </c>
      <c r="C19" s="63">
        <v>0</v>
      </c>
      <c r="D19" s="63">
        <v>0</v>
      </c>
    </row>
    <row r="20" spans="1:4" ht="12.75">
      <c r="A20" s="32"/>
      <c r="B20" s="57" t="s">
        <v>159</v>
      </c>
      <c r="C20" s="63">
        <v>0</v>
      </c>
      <c r="D20" s="63">
        <v>0</v>
      </c>
    </row>
    <row r="21" spans="1:4" ht="12.75">
      <c r="A21" s="15"/>
      <c r="B21" s="59" t="s">
        <v>132</v>
      </c>
      <c r="C21" s="63">
        <f>C18-C17-C16+C19+C20</f>
        <v>0</v>
      </c>
      <c r="D21" s="63">
        <f>D18-D17-D16+D19+D20</f>
        <v>-3000000</v>
      </c>
    </row>
    <row r="22" spans="1:4" ht="12.75">
      <c r="A22" s="15"/>
      <c r="B22" s="61"/>
      <c r="C22" s="63"/>
      <c r="D22" s="63"/>
    </row>
    <row r="23" spans="1:4" ht="12.75">
      <c r="A23" s="2"/>
      <c r="B23" s="58" t="s">
        <v>133</v>
      </c>
      <c r="C23" s="63"/>
      <c r="D23" s="63"/>
    </row>
    <row r="24" spans="1:6" ht="12.75">
      <c r="A24" s="2"/>
      <c r="B24" s="57" t="s">
        <v>134</v>
      </c>
      <c r="C24" s="63"/>
      <c r="D24" s="63"/>
      <c r="F24" s="13"/>
    </row>
    <row r="25" spans="1:4" ht="12.75">
      <c r="A25" s="2"/>
      <c r="B25" s="57" t="s">
        <v>135</v>
      </c>
      <c r="C25" s="63">
        <v>0</v>
      </c>
      <c r="D25" s="63">
        <v>3450567</v>
      </c>
    </row>
    <row r="26" spans="1:6" ht="12.75">
      <c r="A26" s="32"/>
      <c r="B26" s="62" t="s">
        <v>136</v>
      </c>
      <c r="C26" s="63"/>
      <c r="D26" s="63"/>
      <c r="F26" s="13"/>
    </row>
    <row r="27" spans="1:4" ht="12.75">
      <c r="A27" s="32"/>
      <c r="B27" s="57" t="s">
        <v>137</v>
      </c>
      <c r="C27" s="65"/>
      <c r="D27" s="65"/>
    </row>
    <row r="28" spans="1:6" ht="12.75">
      <c r="A28" s="32"/>
      <c r="B28" s="59" t="s">
        <v>138</v>
      </c>
      <c r="C28" s="65">
        <f>C24+C25-C26-C27</f>
        <v>0</v>
      </c>
      <c r="D28" s="65">
        <f>D24+D25-D26-D27</f>
        <v>3450567</v>
      </c>
      <c r="F28" s="13"/>
    </row>
    <row r="29" spans="1:4" ht="12.75">
      <c r="A29" s="32"/>
      <c r="B29" s="58"/>
      <c r="C29" s="65"/>
      <c r="D29" s="65"/>
    </row>
    <row r="30" spans="1:4" ht="12.75">
      <c r="A30" s="2"/>
      <c r="B30" s="58" t="s">
        <v>139</v>
      </c>
      <c r="C30" s="65">
        <f>C13+C21+C28</f>
        <v>1420158</v>
      </c>
      <c r="D30" s="65">
        <v>4049</v>
      </c>
    </row>
    <row r="31" spans="1:4" ht="12.75">
      <c r="A31" s="2"/>
      <c r="B31" s="58" t="s">
        <v>140</v>
      </c>
      <c r="C31" s="65">
        <f>D32</f>
        <v>544316</v>
      </c>
      <c r="D31" s="65">
        <v>540267</v>
      </c>
    </row>
    <row r="32" spans="1:4" ht="12.75">
      <c r="A32" s="2"/>
      <c r="B32" s="58" t="s">
        <v>141</v>
      </c>
      <c r="C32" s="65">
        <f>C30+C31</f>
        <v>1964474</v>
      </c>
      <c r="D32" s="65">
        <f>D30+D31</f>
        <v>544316</v>
      </c>
    </row>
    <row r="34" ht="12.75">
      <c r="C34" s="19"/>
    </row>
    <row r="35" ht="12.75">
      <c r="C35" s="19"/>
    </row>
    <row r="36" ht="12.75">
      <c r="C36" s="19"/>
    </row>
    <row r="37" ht="12.75">
      <c r="C37" s="19"/>
    </row>
    <row r="38" ht="12.75">
      <c r="C38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bestFit="1" customWidth="1"/>
    <col min="2" max="2" width="30.57421875" style="0" bestFit="1" customWidth="1"/>
    <col min="3" max="3" width="10.00390625" style="0" customWidth="1"/>
    <col min="4" max="4" width="8.7109375" style="0" customWidth="1"/>
    <col min="5" max="5" width="7.28125" style="0" customWidth="1"/>
    <col min="6" max="6" width="11.00390625" style="0" customWidth="1"/>
    <col min="8" max="8" width="13.28125" style="0" customWidth="1"/>
    <col min="9" max="9" width="11.140625" style="0" customWidth="1"/>
    <col min="10" max="10" width="12.00390625" style="0" customWidth="1"/>
  </cols>
  <sheetData>
    <row r="2" spans="1:10" ht="18">
      <c r="A2" s="213" t="s">
        <v>293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8" ht="27">
      <c r="A3" s="187" t="s">
        <v>181</v>
      </c>
      <c r="B3" s="187"/>
      <c r="C3" s="187"/>
      <c r="D3" s="187"/>
      <c r="E3" s="187"/>
      <c r="F3" s="187"/>
      <c r="G3" s="187"/>
      <c r="H3" s="187"/>
    </row>
    <row r="4" spans="1:8" ht="15">
      <c r="A4" s="214"/>
      <c r="B4" s="214"/>
      <c r="C4" s="34"/>
      <c r="D4" s="34"/>
      <c r="E4" s="34"/>
      <c r="F4" s="34"/>
      <c r="G4" s="34"/>
      <c r="H4" s="34"/>
    </row>
    <row r="5" spans="1:8" ht="15.75" thickBot="1">
      <c r="A5" s="35"/>
      <c r="B5" s="35"/>
      <c r="C5" s="34"/>
      <c r="D5" s="34"/>
      <c r="E5" s="34"/>
      <c r="F5" s="34"/>
      <c r="G5" s="34"/>
      <c r="H5" s="34"/>
    </row>
    <row r="6" spans="1:12" ht="13.5" thickBot="1">
      <c r="A6" s="215" t="s">
        <v>142</v>
      </c>
      <c r="B6" s="217" t="s">
        <v>143</v>
      </c>
      <c r="C6" s="202" t="s">
        <v>144</v>
      </c>
      <c r="D6" s="219" t="s">
        <v>294</v>
      </c>
      <c r="E6" s="220"/>
      <c r="F6" s="221"/>
      <c r="G6" s="202" t="s">
        <v>145</v>
      </c>
      <c r="H6" s="204" t="s">
        <v>296</v>
      </c>
      <c r="I6" s="206" t="s">
        <v>297</v>
      </c>
      <c r="J6" s="208" t="s">
        <v>257</v>
      </c>
      <c r="K6" s="15" t="s">
        <v>258</v>
      </c>
      <c r="L6" s="154"/>
    </row>
    <row r="7" spans="1:11" ht="39" thickBot="1">
      <c r="A7" s="216"/>
      <c r="B7" s="218"/>
      <c r="C7" s="203"/>
      <c r="D7" s="36" t="s">
        <v>146</v>
      </c>
      <c r="E7" s="36" t="s">
        <v>147</v>
      </c>
      <c r="F7" s="36" t="s">
        <v>295</v>
      </c>
      <c r="G7" s="203"/>
      <c r="H7" s="205"/>
      <c r="I7" s="207"/>
      <c r="J7" s="209"/>
      <c r="K7" s="183" t="s">
        <v>298</v>
      </c>
    </row>
    <row r="8" spans="1:11" ht="12.75">
      <c r="A8" s="37" t="s">
        <v>0</v>
      </c>
      <c r="B8" s="38" t="s">
        <v>148</v>
      </c>
      <c r="C8" s="39"/>
      <c r="D8" s="39"/>
      <c r="E8" s="39"/>
      <c r="F8" s="39"/>
      <c r="G8" s="39"/>
      <c r="H8" s="40"/>
      <c r="I8" s="39"/>
      <c r="J8" s="144"/>
      <c r="K8" s="15"/>
    </row>
    <row r="9" spans="1:11" ht="12.75">
      <c r="A9" s="5">
        <v>1</v>
      </c>
      <c r="B9" s="10" t="s">
        <v>5</v>
      </c>
      <c r="C9" s="14">
        <v>0</v>
      </c>
      <c r="D9" s="5">
        <v>490000</v>
      </c>
      <c r="E9" s="5"/>
      <c r="F9" s="41">
        <f>C9+D9-E9</f>
        <v>490000</v>
      </c>
      <c r="G9" s="43">
        <v>0.05</v>
      </c>
      <c r="H9" s="51">
        <v>0</v>
      </c>
      <c r="I9" s="41">
        <f>490000/20/12</f>
        <v>2041.6666666666667</v>
      </c>
      <c r="J9" s="145">
        <f>H9+I9</f>
        <v>2041.6666666666667</v>
      </c>
      <c r="K9" s="151">
        <f>F9-J9</f>
        <v>487958.3333333333</v>
      </c>
    </row>
    <row r="10" spans="1:11" ht="12.75">
      <c r="A10" s="5">
        <f>A9+1</f>
        <v>2</v>
      </c>
      <c r="B10" s="10" t="s">
        <v>6</v>
      </c>
      <c r="C10" s="14">
        <v>246300</v>
      </c>
      <c r="D10" s="42">
        <v>0</v>
      </c>
      <c r="E10" s="5">
        <v>0</v>
      </c>
      <c r="F10" s="41">
        <f>C10+D10-E10</f>
        <v>246300</v>
      </c>
      <c r="G10" s="43">
        <v>0.2</v>
      </c>
      <c r="H10" s="51">
        <v>98520</v>
      </c>
      <c r="I10" s="41">
        <f>246300/5</f>
        <v>49260</v>
      </c>
      <c r="J10" s="145">
        <f>H10+I10</f>
        <v>147780</v>
      </c>
      <c r="K10" s="151">
        <f>F10-J10</f>
        <v>98520</v>
      </c>
    </row>
    <row r="11" spans="1:11" ht="12.75">
      <c r="A11" s="5">
        <f>A10+1</f>
        <v>3</v>
      </c>
      <c r="B11" s="10" t="s">
        <v>7</v>
      </c>
      <c r="C11" s="14">
        <v>0</v>
      </c>
      <c r="D11" s="5">
        <v>0</v>
      </c>
      <c r="E11" s="5">
        <v>0</v>
      </c>
      <c r="F11" s="41">
        <f>C11+D11-E11</f>
        <v>0</v>
      </c>
      <c r="G11" s="43">
        <v>0.05</v>
      </c>
      <c r="H11" s="51">
        <v>0</v>
      </c>
      <c r="I11" s="41">
        <v>0</v>
      </c>
      <c r="J11" s="145">
        <f>H11+I11</f>
        <v>0</v>
      </c>
      <c r="K11" s="15"/>
    </row>
    <row r="12" spans="1:11" ht="13.5" thickBot="1">
      <c r="A12" s="6">
        <f>A11+1</f>
        <v>4</v>
      </c>
      <c r="B12" s="11" t="s">
        <v>8</v>
      </c>
      <c r="C12" s="12">
        <v>0</v>
      </c>
      <c r="D12" s="44">
        <v>0</v>
      </c>
      <c r="E12" s="6">
        <v>0</v>
      </c>
      <c r="F12" s="17">
        <f>C12+D12-E12</f>
        <v>0</v>
      </c>
      <c r="G12" s="45">
        <v>0.05</v>
      </c>
      <c r="H12" s="138">
        <v>0</v>
      </c>
      <c r="I12" s="17">
        <v>0</v>
      </c>
      <c r="J12" s="146">
        <f>H12+I12</f>
        <v>0</v>
      </c>
      <c r="K12" s="15"/>
    </row>
    <row r="13" spans="1:11" ht="13.5" thickBot="1">
      <c r="A13" s="4"/>
      <c r="B13" s="3" t="s">
        <v>10</v>
      </c>
      <c r="C13" s="16">
        <f>SUM(C9:C12)</f>
        <v>246300</v>
      </c>
      <c r="D13" s="4">
        <v>0</v>
      </c>
      <c r="E13" s="4">
        <f>SUM(E9:E12)</f>
        <v>0</v>
      </c>
      <c r="F13" s="16">
        <f>SUM(F9:F12)</f>
        <v>736300</v>
      </c>
      <c r="G13" s="46"/>
      <c r="H13" s="47">
        <f>SUM(H9:H12)</f>
        <v>98520</v>
      </c>
      <c r="I13" s="16">
        <f>SUM(I9:I12)</f>
        <v>51301.666666666664</v>
      </c>
      <c r="J13" s="147">
        <f>SUM(J9:J12)</f>
        <v>149821.66666666666</v>
      </c>
      <c r="K13" s="152">
        <f>SUM(K8:K12)</f>
        <v>586478.3333333333</v>
      </c>
    </row>
    <row r="14" spans="1:11" ht="12.75">
      <c r="A14" s="8"/>
      <c r="B14" s="9"/>
      <c r="C14" s="8"/>
      <c r="D14" s="8"/>
      <c r="E14" s="8"/>
      <c r="F14" s="8"/>
      <c r="G14" s="8"/>
      <c r="H14" s="48"/>
      <c r="I14" s="8"/>
      <c r="J14" s="148"/>
      <c r="K14" s="15"/>
    </row>
    <row r="15" spans="1:11" ht="13.5" thickBot="1">
      <c r="A15" s="7" t="s">
        <v>1</v>
      </c>
      <c r="B15" s="49" t="s">
        <v>149</v>
      </c>
      <c r="C15" s="50">
        <v>0</v>
      </c>
      <c r="D15" s="14">
        <v>0</v>
      </c>
      <c r="E15" s="42">
        <v>0</v>
      </c>
      <c r="F15" s="42">
        <v>0</v>
      </c>
      <c r="G15" s="42">
        <v>0</v>
      </c>
      <c r="H15" s="51">
        <v>0</v>
      </c>
      <c r="I15" s="42">
        <v>0</v>
      </c>
      <c r="J15" s="149">
        <f>H15</f>
        <v>0</v>
      </c>
      <c r="K15" s="15"/>
    </row>
    <row r="16" spans="1:11" ht="13.5" thickBot="1">
      <c r="A16" s="210" t="s">
        <v>4</v>
      </c>
      <c r="B16" s="211"/>
      <c r="C16" s="52">
        <f>C13+C15</f>
        <v>246300</v>
      </c>
      <c r="D16" s="52">
        <f aca="true" t="shared" si="0" ref="D16:J16">D13+D15</f>
        <v>0</v>
      </c>
      <c r="E16" s="52">
        <f t="shared" si="0"/>
        <v>0</v>
      </c>
      <c r="F16" s="52">
        <f t="shared" si="0"/>
        <v>736300</v>
      </c>
      <c r="G16" s="52">
        <f t="shared" si="0"/>
        <v>0</v>
      </c>
      <c r="H16" s="53">
        <f t="shared" si="0"/>
        <v>98520</v>
      </c>
      <c r="I16" s="52">
        <f t="shared" si="0"/>
        <v>51301.666666666664</v>
      </c>
      <c r="J16" s="150">
        <f t="shared" si="0"/>
        <v>149821.66666666666</v>
      </c>
      <c r="K16" s="151">
        <f>F16-J16</f>
        <v>586478.3333333334</v>
      </c>
    </row>
    <row r="18" spans="1:10" ht="12.75">
      <c r="A18" s="212"/>
      <c r="B18" s="212"/>
      <c r="C18" s="212"/>
      <c r="D18" s="212"/>
      <c r="J18" s="13"/>
    </row>
  </sheetData>
  <sheetProtection/>
  <mergeCells count="13">
    <mergeCell ref="A18:D18"/>
    <mergeCell ref="A2:J2"/>
    <mergeCell ref="A4:B4"/>
    <mergeCell ref="A6:A7"/>
    <mergeCell ref="B6:B7"/>
    <mergeCell ref="C6:C7"/>
    <mergeCell ref="D6:F6"/>
    <mergeCell ref="G6:G7"/>
    <mergeCell ref="H6:H7"/>
    <mergeCell ref="I6:I7"/>
    <mergeCell ref="A3:H3"/>
    <mergeCell ref="J6:J7"/>
    <mergeCell ref="A16:B16"/>
  </mergeCells>
  <printOptions/>
  <pageMargins left="0.75" right="0" top="1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.00390625" style="0" bestFit="1" customWidth="1"/>
    <col min="2" max="2" width="35.57421875" style="0" bestFit="1" customWidth="1"/>
    <col min="3" max="3" width="16.421875" style="0" bestFit="1" customWidth="1"/>
    <col min="4" max="4" width="14.7109375" style="0" bestFit="1" customWidth="1"/>
    <col min="5" max="5" width="15.00390625" style="0" bestFit="1" customWidth="1"/>
    <col min="6" max="6" width="14.140625" style="0" customWidth="1"/>
    <col min="7" max="7" width="14.00390625" style="0" customWidth="1"/>
    <col min="8" max="8" width="13.7109375" style="0" customWidth="1"/>
  </cols>
  <sheetData>
    <row r="2" spans="2:9" ht="27">
      <c r="B2" s="187" t="s">
        <v>181</v>
      </c>
      <c r="C2" s="187"/>
      <c r="D2" s="187"/>
      <c r="E2" s="187"/>
      <c r="F2" s="187"/>
      <c r="G2" s="187"/>
      <c r="H2" s="187"/>
      <c r="I2" s="187"/>
    </row>
    <row r="4" spans="1:9" ht="23.25">
      <c r="A4" s="222" t="s">
        <v>319</v>
      </c>
      <c r="B4" s="223"/>
      <c r="C4" s="223"/>
      <c r="D4" s="223"/>
      <c r="E4" s="223"/>
      <c r="F4" s="223"/>
      <c r="G4" s="223"/>
      <c r="H4" s="223"/>
      <c r="I4" s="114"/>
    </row>
    <row r="5" ht="13.5" thickBot="1"/>
    <row r="6" spans="1:8" ht="25.5">
      <c r="A6" s="120"/>
      <c r="B6" s="126" t="s">
        <v>161</v>
      </c>
      <c r="C6" s="115" t="s">
        <v>162</v>
      </c>
      <c r="D6" s="115" t="s">
        <v>172</v>
      </c>
      <c r="E6" s="115" t="s">
        <v>163</v>
      </c>
      <c r="F6" s="118" t="s">
        <v>164</v>
      </c>
      <c r="G6" s="118" t="s">
        <v>171</v>
      </c>
      <c r="H6" s="115" t="s">
        <v>165</v>
      </c>
    </row>
    <row r="7" spans="1:8" ht="13.5" thickBot="1">
      <c r="A7" s="121" t="s">
        <v>142</v>
      </c>
      <c r="B7" s="119"/>
      <c r="C7" s="119"/>
      <c r="D7" s="119"/>
      <c r="E7" s="119"/>
      <c r="F7" s="119"/>
      <c r="G7" s="119"/>
      <c r="H7" s="116"/>
    </row>
    <row r="8" spans="1:8" ht="13.5" thickBot="1">
      <c r="A8" s="122" t="s">
        <v>0</v>
      </c>
      <c r="B8" s="4" t="s">
        <v>320</v>
      </c>
      <c r="C8" s="117">
        <v>100000</v>
      </c>
      <c r="D8" s="117">
        <v>0</v>
      </c>
      <c r="E8" s="117">
        <v>0</v>
      </c>
      <c r="F8" s="117">
        <v>0</v>
      </c>
      <c r="G8" s="117">
        <v>749666</v>
      </c>
      <c r="H8" s="117">
        <f>C8+G8</f>
        <v>849666</v>
      </c>
    </row>
    <row r="9" spans="1:8" ht="12.75">
      <c r="A9" s="123" t="s">
        <v>160</v>
      </c>
      <c r="B9" s="127" t="s">
        <v>174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</row>
    <row r="10" spans="1:8" ht="12.75">
      <c r="A10" s="124" t="s">
        <v>166</v>
      </c>
      <c r="B10" s="128" t="s">
        <v>173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</row>
    <row r="11" spans="1:8" ht="12.75">
      <c r="A11" s="124">
        <v>1</v>
      </c>
      <c r="B11" s="128" t="s">
        <v>167</v>
      </c>
      <c r="C11" s="140">
        <v>0</v>
      </c>
      <c r="D11" s="140">
        <v>0</v>
      </c>
      <c r="E11" s="140">
        <v>0</v>
      </c>
      <c r="F11" s="140">
        <v>0</v>
      </c>
      <c r="G11" s="140">
        <v>455750</v>
      </c>
      <c r="H11" s="140">
        <f>C11+G11</f>
        <v>455750</v>
      </c>
    </row>
    <row r="12" spans="1:8" ht="12.75">
      <c r="A12" s="124">
        <v>2</v>
      </c>
      <c r="B12" s="128" t="s">
        <v>168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</row>
    <row r="13" spans="1:8" ht="12.75">
      <c r="A13" s="124">
        <v>3</v>
      </c>
      <c r="B13" s="128" t="s">
        <v>169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</row>
    <row r="14" spans="1:8" ht="13.5" thickBot="1">
      <c r="A14" s="125">
        <v>4</v>
      </c>
      <c r="B14" s="116" t="s">
        <v>175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8" ht="13.5" thickBot="1">
      <c r="A15" s="122" t="s">
        <v>1</v>
      </c>
      <c r="B15" s="4" t="s">
        <v>321</v>
      </c>
      <c r="C15" s="117">
        <v>100000</v>
      </c>
      <c r="D15" s="117">
        <v>0</v>
      </c>
      <c r="E15" s="117">
        <v>0</v>
      </c>
      <c r="F15" s="117">
        <v>0</v>
      </c>
      <c r="G15" s="117">
        <f>SUM(G8:G14)</f>
        <v>1205416</v>
      </c>
      <c r="H15" s="117">
        <f>SUM(H8:H14)</f>
        <v>1305416</v>
      </c>
    </row>
    <row r="16" spans="1:8" ht="12.75">
      <c r="A16" s="123">
        <v>1</v>
      </c>
      <c r="B16" s="127" t="s">
        <v>167</v>
      </c>
      <c r="C16" s="139">
        <v>0</v>
      </c>
      <c r="D16" s="139">
        <v>0</v>
      </c>
      <c r="E16" s="139">
        <v>0</v>
      </c>
      <c r="F16" s="139">
        <v>0</v>
      </c>
      <c r="G16" s="142">
        <f>Pas!D45</f>
        <v>1643384.05</v>
      </c>
      <c r="H16" s="139">
        <f>C16+G16</f>
        <v>1643384.05</v>
      </c>
    </row>
    <row r="17" spans="1:8" ht="12.75">
      <c r="A17" s="124">
        <f>A16+1</f>
        <v>2</v>
      </c>
      <c r="B17" s="128" t="s">
        <v>168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</row>
    <row r="18" spans="1:8" ht="12.75">
      <c r="A18" s="124">
        <f>A17+1</f>
        <v>3</v>
      </c>
      <c r="B18" s="128" t="s">
        <v>176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</row>
    <row r="19" spans="1:8" ht="12.75">
      <c r="A19" s="125">
        <v>4</v>
      </c>
      <c r="B19" s="116" t="s">
        <v>179</v>
      </c>
      <c r="C19" s="141"/>
      <c r="D19" s="141"/>
      <c r="E19" s="141"/>
      <c r="F19" s="141"/>
      <c r="G19" s="141">
        <v>0</v>
      </c>
      <c r="H19" s="141">
        <v>0</v>
      </c>
    </row>
    <row r="20" spans="1:8" ht="13.5" thickBot="1">
      <c r="A20" s="125">
        <v>5</v>
      </c>
      <c r="B20" s="116" t="s">
        <v>170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</row>
    <row r="21" spans="1:8" ht="13.5" thickBot="1">
      <c r="A21" s="122" t="s">
        <v>2</v>
      </c>
      <c r="B21" s="4" t="s">
        <v>322</v>
      </c>
      <c r="C21" s="117">
        <v>100000</v>
      </c>
      <c r="D21" s="117">
        <v>0</v>
      </c>
      <c r="E21" s="117">
        <v>0</v>
      </c>
      <c r="F21" s="117">
        <v>0</v>
      </c>
      <c r="G21" s="117">
        <f>G15+G16</f>
        <v>2848800.05</v>
      </c>
      <c r="H21" s="117">
        <f>H15+H16</f>
        <v>2948800.05</v>
      </c>
    </row>
    <row r="22" ht="12.75">
      <c r="G22" s="13"/>
    </row>
  </sheetData>
  <sheetProtection/>
  <mergeCells count="2">
    <mergeCell ref="A4:H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4" width="6.57421875" style="0" customWidth="1"/>
  </cols>
  <sheetData>
    <row r="1" spans="1:2" ht="12.75">
      <c r="A1" t="s">
        <v>252</v>
      </c>
      <c r="B1" t="s">
        <v>251</v>
      </c>
    </row>
    <row r="3" ht="12.75">
      <c r="A3" t="s">
        <v>253</v>
      </c>
    </row>
    <row r="5" ht="12.75">
      <c r="B5" s="153" t="s">
        <v>304</v>
      </c>
    </row>
    <row r="7" spans="1:6" ht="12.75">
      <c r="A7" s="15" t="s">
        <v>142</v>
      </c>
      <c r="B7" s="15" t="s">
        <v>161</v>
      </c>
      <c r="C7" s="15" t="s">
        <v>254</v>
      </c>
      <c r="D7" s="32" t="s">
        <v>261</v>
      </c>
      <c r="E7" s="15" t="s">
        <v>255</v>
      </c>
      <c r="F7" s="15" t="s">
        <v>256</v>
      </c>
    </row>
    <row r="8" spans="1:6" ht="12.75">
      <c r="A8" s="15">
        <v>1</v>
      </c>
      <c r="B8" s="32" t="s">
        <v>305</v>
      </c>
      <c r="C8" s="32" t="s">
        <v>306</v>
      </c>
      <c r="D8" s="32">
        <v>300</v>
      </c>
      <c r="E8" s="15">
        <v>28</v>
      </c>
      <c r="F8" s="15">
        <f>D8*E8</f>
        <v>8400</v>
      </c>
    </row>
    <row r="9" spans="1:6" ht="12.75">
      <c r="A9" s="15">
        <v>2</v>
      </c>
      <c r="B9" s="32" t="s">
        <v>307</v>
      </c>
      <c r="C9" s="32" t="s">
        <v>306</v>
      </c>
      <c r="D9" s="32">
        <v>300</v>
      </c>
      <c r="E9" s="15">
        <v>2</v>
      </c>
      <c r="F9" s="15">
        <f aca="true" t="shared" si="0" ref="F9:F17">D9*E9</f>
        <v>600</v>
      </c>
    </row>
    <row r="10" spans="1:6" ht="12.75">
      <c r="A10" s="15">
        <v>3</v>
      </c>
      <c r="B10" s="32" t="s">
        <v>308</v>
      </c>
      <c r="C10" s="32" t="s">
        <v>306</v>
      </c>
      <c r="D10" s="32">
        <v>1</v>
      </c>
      <c r="E10" s="15">
        <v>1850</v>
      </c>
      <c r="F10" s="15">
        <f t="shared" si="0"/>
        <v>1850</v>
      </c>
    </row>
    <row r="11" spans="1:6" ht="12.75">
      <c r="A11" s="15">
        <v>4</v>
      </c>
      <c r="B11" s="32" t="s">
        <v>309</v>
      </c>
      <c r="C11" s="32" t="s">
        <v>306</v>
      </c>
      <c r="D11" s="32">
        <v>50</v>
      </c>
      <c r="E11" s="15">
        <v>53</v>
      </c>
      <c r="F11" s="15">
        <f t="shared" si="0"/>
        <v>2650</v>
      </c>
    </row>
    <row r="12" spans="1:6" ht="12.75">
      <c r="A12" s="15">
        <v>5</v>
      </c>
      <c r="B12" s="32" t="s">
        <v>310</v>
      </c>
      <c r="C12" s="32" t="s">
        <v>306</v>
      </c>
      <c r="D12" s="32">
        <v>50</v>
      </c>
      <c r="E12" s="15">
        <v>31</v>
      </c>
      <c r="F12" s="15">
        <f t="shared" si="0"/>
        <v>1550</v>
      </c>
    </row>
    <row r="13" spans="1:6" ht="12.75">
      <c r="A13" s="15">
        <v>6</v>
      </c>
      <c r="B13" s="32" t="s">
        <v>311</v>
      </c>
      <c r="C13" s="32" t="s">
        <v>306</v>
      </c>
      <c r="D13" s="32">
        <v>50</v>
      </c>
      <c r="E13" s="15">
        <v>21</v>
      </c>
      <c r="F13" s="15">
        <f t="shared" si="0"/>
        <v>1050</v>
      </c>
    </row>
    <row r="14" spans="1:6" ht="12.75">
      <c r="A14" s="15">
        <v>7</v>
      </c>
      <c r="B14" s="32" t="s">
        <v>312</v>
      </c>
      <c r="C14" s="32" t="s">
        <v>306</v>
      </c>
      <c r="D14" s="32">
        <v>50</v>
      </c>
      <c r="E14" s="15">
        <v>5</v>
      </c>
      <c r="F14" s="15">
        <f t="shared" si="0"/>
        <v>250</v>
      </c>
    </row>
    <row r="15" spans="1:6" ht="12.75">
      <c r="A15" s="15">
        <v>8</v>
      </c>
      <c r="B15" s="32" t="s">
        <v>313</v>
      </c>
      <c r="C15" s="32" t="s">
        <v>306</v>
      </c>
      <c r="D15" s="32">
        <v>100</v>
      </c>
      <c r="E15" s="15">
        <v>10</v>
      </c>
      <c r="F15" s="15">
        <f t="shared" si="0"/>
        <v>1000</v>
      </c>
    </row>
    <row r="16" spans="1:6" ht="12.75">
      <c r="A16" s="15">
        <v>9</v>
      </c>
      <c r="B16" s="32" t="s">
        <v>314</v>
      </c>
      <c r="C16" s="32" t="s">
        <v>315</v>
      </c>
      <c r="D16" s="32">
        <v>4491</v>
      </c>
      <c r="E16" s="15">
        <v>108.5</v>
      </c>
      <c r="F16" s="15">
        <f t="shared" si="0"/>
        <v>487273.5</v>
      </c>
    </row>
    <row r="17" spans="1:6" ht="12.75">
      <c r="A17" s="15">
        <v>10</v>
      </c>
      <c r="B17" s="32" t="s">
        <v>317</v>
      </c>
      <c r="C17" s="32" t="s">
        <v>315</v>
      </c>
      <c r="D17" s="32">
        <v>2700</v>
      </c>
      <c r="E17" s="15">
        <v>20</v>
      </c>
      <c r="F17" s="15">
        <f t="shared" si="0"/>
        <v>54000</v>
      </c>
    </row>
    <row r="18" spans="1:6" ht="12.75">
      <c r="A18" s="15">
        <v>10</v>
      </c>
      <c r="B18" s="32" t="s">
        <v>316</v>
      </c>
      <c r="C18" s="32"/>
      <c r="D18" s="184"/>
      <c r="E18" s="15"/>
      <c r="F18" s="15">
        <v>200000</v>
      </c>
    </row>
    <row r="19" spans="1:6" ht="12.75">
      <c r="A19" s="15" t="s">
        <v>165</v>
      </c>
      <c r="B19" s="15"/>
      <c r="C19" s="15"/>
      <c r="D19" s="15"/>
      <c r="E19" s="15"/>
      <c r="F19" s="15">
        <f>SUM(F8:F18)</f>
        <v>758623.5</v>
      </c>
    </row>
    <row r="21" ht="12.75">
      <c r="E21" s="153" t="s">
        <v>178</v>
      </c>
    </row>
    <row r="22" ht="12.75">
      <c r="E22" s="153" t="s">
        <v>262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28">
      <selection activeCell="L10" sqref="L10"/>
    </sheetView>
  </sheetViews>
  <sheetFormatPr defaultColWidth="9.140625" defaultRowHeight="12.75"/>
  <sheetData>
    <row r="2" spans="1:2" ht="12.75">
      <c r="A2" s="143" t="s">
        <v>243</v>
      </c>
      <c r="B2" t="s">
        <v>251</v>
      </c>
    </row>
    <row r="3" spans="1:7" ht="12.75">
      <c r="A3" s="143" t="s">
        <v>244</v>
      </c>
      <c r="B3" t="s">
        <v>182</v>
      </c>
      <c r="G3" s="153" t="s">
        <v>292</v>
      </c>
    </row>
    <row r="5" spans="2:4" ht="12.75">
      <c r="B5" s="143" t="s">
        <v>245</v>
      </c>
      <c r="C5" s="143"/>
      <c r="D5" s="143"/>
    </row>
    <row r="7" spans="1:8" ht="12.75">
      <c r="A7" s="2" t="s">
        <v>142</v>
      </c>
      <c r="B7" s="2" t="s">
        <v>161</v>
      </c>
      <c r="C7" s="2" t="s">
        <v>246</v>
      </c>
      <c r="D7" s="2" t="s">
        <v>247</v>
      </c>
      <c r="E7" s="2" t="s">
        <v>248</v>
      </c>
      <c r="F7" s="2" t="s">
        <v>249</v>
      </c>
      <c r="G7" s="2" t="s">
        <v>250</v>
      </c>
      <c r="H7" s="2" t="s">
        <v>177</v>
      </c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/>
      <c r="B11" s="15"/>
      <c r="C11" s="15"/>
      <c r="D11" s="15"/>
      <c r="E11" s="15"/>
      <c r="F11" s="15"/>
      <c r="G11" s="15"/>
      <c r="H11" s="15"/>
    </row>
    <row r="12" spans="1:8" ht="12.75">
      <c r="A12" s="15"/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/>
      <c r="B17" s="15"/>
      <c r="C17" s="15"/>
      <c r="D17" s="15"/>
      <c r="E17" s="15"/>
      <c r="F17" s="15"/>
      <c r="G17" s="15"/>
      <c r="H17" s="15"/>
    </row>
    <row r="18" spans="1:8" ht="12.75">
      <c r="A18" s="15"/>
      <c r="B18" s="15"/>
      <c r="C18" s="15"/>
      <c r="D18" s="15"/>
      <c r="E18" s="15"/>
      <c r="F18" s="15"/>
      <c r="G18" s="15"/>
      <c r="H18" s="15"/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15"/>
      <c r="B20" s="15"/>
      <c r="C20" s="15"/>
      <c r="D20" s="15"/>
      <c r="E20" s="15"/>
      <c r="F20" s="15"/>
      <c r="G20" s="15"/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/>
      <c r="B23" s="15"/>
      <c r="C23" s="15"/>
      <c r="D23" s="15"/>
      <c r="E23" s="15"/>
      <c r="F23" s="15"/>
      <c r="G23" s="15"/>
      <c r="H23" s="15"/>
    </row>
    <row r="24" spans="1:8" ht="12.75">
      <c r="A24" s="15"/>
      <c r="B24" s="15"/>
      <c r="C24" s="15"/>
      <c r="D24" s="15"/>
      <c r="E24" s="15"/>
      <c r="F24" s="15"/>
      <c r="G24" s="15"/>
      <c r="H24" s="15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12.75">
      <c r="A26" s="15"/>
      <c r="B26" s="15"/>
      <c r="C26" s="15"/>
      <c r="D26" s="15"/>
      <c r="E26" s="15"/>
      <c r="F26" s="15"/>
      <c r="G26" s="15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5"/>
      <c r="G31" s="15"/>
      <c r="H31" s="15"/>
    </row>
    <row r="32" spans="1:8" ht="12.75">
      <c r="A32" s="15"/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15"/>
      <c r="B35" s="15"/>
      <c r="C35" s="15"/>
      <c r="D35" s="15"/>
      <c r="E35" s="15"/>
      <c r="F35" s="15"/>
      <c r="G35" s="15"/>
      <c r="H35" s="15"/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/>
      <c r="C40" s="15"/>
      <c r="D40" s="15"/>
      <c r="E40" s="15"/>
      <c r="F40" s="15"/>
      <c r="G40" s="15"/>
      <c r="H40" s="15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6" ht="12.75">
      <c r="G46" t="s">
        <v>242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PC-7-PC</cp:lastModifiedBy>
  <cp:lastPrinted>2015-03-14T20:09:43Z</cp:lastPrinted>
  <dcterms:created xsi:type="dcterms:W3CDTF">2005-05-11T20:05:18Z</dcterms:created>
  <dcterms:modified xsi:type="dcterms:W3CDTF">2016-11-21T17:44:11Z</dcterms:modified>
  <cp:category/>
  <cp:version/>
  <cp:contentType/>
  <cp:contentStatus/>
</cp:coreProperties>
</file>