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5315" windowHeight="4275" tabRatio="644" activeTab="0"/>
  </bookViews>
  <sheets>
    <sheet name="1" sheetId="1" r:id="rId1"/>
    <sheet name="AKTIV" sheetId="2" r:id="rId2"/>
    <sheet name="PASH sipas Natyres" sheetId="3" r:id="rId3"/>
    <sheet name="CF IND" sheetId="4" r:id="rId4"/>
    <sheet name="Kap" sheetId="5" r:id="rId5"/>
    <sheet name="t fitimi" sheetId="6" r:id="rId6"/>
    <sheet name="2010" sheetId="7" r:id="rId7"/>
    <sheet name="inventari" sheetId="8" r:id="rId8"/>
    <sheet name="bankat" sheetId="9" r:id="rId9"/>
    <sheet name="mj transp" sheetId="10" r:id="rId10"/>
    <sheet name="pasq 3" sheetId="11" r:id="rId11"/>
    <sheet name="pasq 1,2" sheetId="12" r:id="rId12"/>
    <sheet name="AQT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<sst xmlns="http://schemas.openxmlformats.org/spreadsheetml/2006/main" count="707" uniqueCount="475">
  <si>
    <t>Kapitali qe i perket aksionareve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</si>
  <si>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</si>
  <si>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</si>
  <si>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</si>
  <si>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</si>
  <si>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</si>
  <si>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</si>
  <si>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</si>
  <si>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</si>
  <si>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</si>
  <si>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PASIVEVE DHE KAPITALIT (I,II,III)</t>
  </si>
  <si>
    <t xml:space="preserve">VITI </t>
  </si>
  <si>
    <t>III</t>
  </si>
  <si>
    <t>I</t>
  </si>
  <si>
    <t>II</t>
  </si>
  <si>
    <t>Shenime</t>
  </si>
  <si>
    <t>AKTIVET</t>
  </si>
  <si>
    <t>AKTIVET AFATSHKURTËRA</t>
  </si>
  <si>
    <t>Aktivet monetare</t>
  </si>
  <si>
    <t>Derivative dhe aktive financiare të mbajtura per tregtim</t>
  </si>
  <si>
    <t>Derivativet</t>
  </si>
  <si>
    <t>Aktive te tjera financiare afatshkurtra</t>
  </si>
  <si>
    <t>Inventari</t>
  </si>
  <si>
    <t>Aktivet biologjike afatshkurtra</t>
  </si>
  <si>
    <t>Aktivet afatshkurtra te mbajtura per shitje</t>
  </si>
  <si>
    <t>Parapagimet she shpenzimet e shtyra</t>
  </si>
  <si>
    <t>TOTALI I AKTIVEVE AFATSHKURTRA (I)</t>
  </si>
  <si>
    <t>AKTIVET AFATGJATA</t>
  </si>
  <si>
    <t>Investimet financiare afatgjata</t>
  </si>
  <si>
    <t>Aktive afatgjata materiale</t>
  </si>
  <si>
    <t>Aktivet afatgjata jomateriale</t>
  </si>
  <si>
    <t>Aktive te tjera afatgjata</t>
  </si>
  <si>
    <t>TOTALI I AKTIVEVE AFATGJATA (II)</t>
  </si>
  <si>
    <t>TOTALI I AKTIVEVE (I+II)</t>
  </si>
  <si>
    <t>1.</t>
  </si>
  <si>
    <t>2.</t>
  </si>
  <si>
    <t>3.</t>
  </si>
  <si>
    <t>4.</t>
  </si>
  <si>
    <t>5.</t>
  </si>
  <si>
    <t>6.</t>
  </si>
  <si>
    <t>7.</t>
  </si>
  <si>
    <t>Aktive Biologjike afatgjata</t>
  </si>
  <si>
    <t xml:space="preserve">               Derivativet</t>
  </si>
  <si>
    <t xml:space="preserve">               Aktivet e mbajtura per tregtim</t>
  </si>
  <si>
    <t xml:space="preserve">               Llogari/Kërkesa të arkëtueshme</t>
  </si>
  <si>
    <t xml:space="preserve">               Llogari/Kërkesa të tjera të arkët.</t>
  </si>
  <si>
    <t xml:space="preserve">               Instrumente të tjera borxhi</t>
  </si>
  <si>
    <t xml:space="preserve">               Investime të tjera financiare</t>
  </si>
  <si>
    <t xml:space="preserve">               Lëndët e para</t>
  </si>
  <si>
    <t xml:space="preserve">               Prodhim në proçes</t>
  </si>
  <si>
    <t xml:space="preserve">               Produkte te gatshme</t>
  </si>
  <si>
    <t xml:space="preserve">               Mallra per rishitje</t>
  </si>
  <si>
    <t xml:space="preserve">               Parapagesat per furnizime</t>
  </si>
  <si>
    <t xml:space="preserve">               Aksione dhe investime te tjera ne pjesemarrje</t>
  </si>
  <si>
    <t xml:space="preserve">               Aksione dhe letra te tjera me vlere</t>
  </si>
  <si>
    <t xml:space="preserve">               Llogari/Kerkesa te arketueshme afatgjata</t>
  </si>
  <si>
    <t xml:space="preserve">   Aksione dhe pjesemarrje te tjera ne njesi te kontrolluara (vetem ne PFte pakonsoliduara)</t>
  </si>
  <si>
    <t xml:space="preserve">               Toka</t>
  </si>
  <si>
    <t xml:space="preserve">               Ndertesa</t>
  </si>
  <si>
    <t xml:space="preserve">               Makineri dhe pajisje</t>
  </si>
  <si>
    <t xml:space="preserve">               Emri i mire</t>
  </si>
  <si>
    <t xml:space="preserve">               Shpenzimet e zhvillimit</t>
  </si>
  <si>
    <t xml:space="preserve">               Aktive te tjera afatgjata jomateriale</t>
  </si>
  <si>
    <t>Kapital aksionar i papaguar</t>
  </si>
  <si>
    <t>PASIVET DHE KAPITALI</t>
  </si>
  <si>
    <t>PASIVET AFATSHKURTERA</t>
  </si>
  <si>
    <t>Huamarrjet</t>
  </si>
  <si>
    <t xml:space="preserve">               Huat dhe obligacionet afatshkurtra</t>
  </si>
  <si>
    <t xml:space="preserve">               Kthimet / ripagesat e huave afatgjata</t>
  </si>
  <si>
    <t xml:space="preserve">               Bono te konvertueshme</t>
  </si>
  <si>
    <t>Huate dhe parapagimet</t>
  </si>
  <si>
    <t xml:space="preserve">               Te pagueshme ndaj furnitoreve</t>
  </si>
  <si>
    <t xml:space="preserve">               Te pagueshme ndaj punonjesve</t>
  </si>
  <si>
    <t>Grantet dhe te ardhurat e shtyra</t>
  </si>
  <si>
    <t>Provizionet afatshkurtra</t>
  </si>
  <si>
    <t>TOTALI I DETYR. AFATSHKURTRA (I)</t>
  </si>
  <si>
    <t>PASIVET AFATGJATA</t>
  </si>
  <si>
    <t>Huat afatgjata</t>
  </si>
  <si>
    <t xml:space="preserve">               Hua, bono dhe detyrime nga qiraja financiare</t>
  </si>
  <si>
    <t xml:space="preserve">               Bonot e konvertueshme</t>
  </si>
  <si>
    <t>Huamarrje te tjera afatgjata</t>
  </si>
  <si>
    <t>Provizionet afatgjata</t>
  </si>
  <si>
    <t>TOTALI I PASIVEVE AFATGJATA (II)</t>
  </si>
  <si>
    <t>TOTALI I PASIVEVE (I+II)</t>
  </si>
  <si>
    <t>KAPITALI</t>
  </si>
  <si>
    <t>Aksionet e pakices (perdoret vetem ne pasqyrat financiare te konsoliduara)</t>
  </si>
  <si>
    <t>Shitjet neto</t>
  </si>
  <si>
    <t>Te ardhurat dhe shpenzimet financiare nga njesite e kontrolluara</t>
  </si>
  <si>
    <t>Te ardhurat dhe shpenzimet financiare nga pjesemarrjet</t>
  </si>
  <si>
    <t>Fitimi (humbja) neto e vitit financiar</t>
  </si>
  <si>
    <t>Interesi i paguar</t>
  </si>
  <si>
    <t>Fluksi i parave nga veprimtarite e shfrytezimit</t>
  </si>
  <si>
    <t>Fluksi i parave nga veprimtarite investuese</t>
  </si>
  <si>
    <t>Blerja e aktiveve afatgjata materiale</t>
  </si>
  <si>
    <t>Interesi i arketuar</t>
  </si>
  <si>
    <t>Dividentet e arketuar</t>
  </si>
  <si>
    <t>Te ardhura nga emetimi i kapitalit aksionar</t>
  </si>
  <si>
    <t>Te ardhura nga huamarrje afatgjata</t>
  </si>
  <si>
    <t>Pagesat e detyrimeve te qirase financiare</t>
  </si>
  <si>
    <t>Rritja / renia neto e mjeteve monetare</t>
  </si>
  <si>
    <t>Mjetet monetare ne fillim te periudhes kontabel</t>
  </si>
  <si>
    <t>Mjetet monetare ne fund te periudhes kontabel</t>
  </si>
  <si>
    <t>Dividentet e paguar</t>
  </si>
  <si>
    <t>Totali</t>
  </si>
  <si>
    <t>Pozicioni i rregulluar</t>
  </si>
  <si>
    <t>Emetim i kapitalit aksionar</t>
  </si>
  <si>
    <t>Fitimi neto per periudhen kontabel</t>
  </si>
  <si>
    <t>Nr</t>
  </si>
  <si>
    <t>PASQYRA E NDRYSHIMEVE NE KAPITAL</t>
  </si>
  <si>
    <t>Kapitali 
aksionar</t>
  </si>
  <si>
    <t>Primi i 
aksionit</t>
  </si>
  <si>
    <t>Aksionet e 
thesarit</t>
  </si>
  <si>
    <t>Rezerva statutore 
dhe ligjore</t>
  </si>
  <si>
    <t>Fitimi i 
pashperndare</t>
  </si>
  <si>
    <t>Efekti i ndryshimeve ne politikat 
kontabel</t>
  </si>
  <si>
    <t>Rritje e rezerves se kapitalit</t>
  </si>
  <si>
    <t>Data e mbylljes</t>
  </si>
  <si>
    <t xml:space="preserve">         PASQYRAT FINANCIARE</t>
  </si>
  <si>
    <t>Statusi juridik</t>
  </si>
  <si>
    <t>Shoqeri me Pergjegjesi te Kufizuar</t>
  </si>
  <si>
    <t>Aktiviteti kryesor</t>
  </si>
  <si>
    <t>Tipi i pasqyrave financiare</t>
  </si>
  <si>
    <t>Individuale</t>
  </si>
  <si>
    <t>Monedha e paraqitjes</t>
  </si>
  <si>
    <t>Leke</t>
  </si>
  <si>
    <t>Shkalla e rubullakimit te shifrave</t>
  </si>
  <si>
    <t>Viti ushtrimor qe i perkasin</t>
  </si>
  <si>
    <t>8.</t>
  </si>
  <si>
    <t>9.</t>
  </si>
  <si>
    <t>10.</t>
  </si>
  <si>
    <t>TE ARDHURAT E SHPENZIMET (formati 1)</t>
  </si>
  <si>
    <t>Emertimi</t>
  </si>
  <si>
    <t>Viti raportues</t>
  </si>
  <si>
    <t>Diferenca</t>
  </si>
  <si>
    <t>1</t>
  </si>
  <si>
    <t>2</t>
  </si>
  <si>
    <t>Te ardhura te tjera nga veprimtarite e shfrytezimit</t>
  </si>
  <si>
    <t>3</t>
  </si>
  <si>
    <t>Ndryshime ne inventarin e produkteve te gatshem e ne proces</t>
  </si>
  <si>
    <t>4</t>
  </si>
  <si>
    <t>Puna e kryer nga njesia ekonomike raportuese 
per qellimet e veta dhe e kapitalizuar</t>
  </si>
  <si>
    <t>5</t>
  </si>
  <si>
    <t>Materialet e konsumuara</t>
  </si>
  <si>
    <t>6</t>
  </si>
  <si>
    <t>Kosto e punes</t>
  </si>
  <si>
    <t xml:space="preserve">       a</t>
  </si>
  <si>
    <t>Paga e personelit</t>
  </si>
  <si>
    <t xml:space="preserve">       b</t>
  </si>
  <si>
    <t>Sigurimet shoqerore e shendetesore</t>
  </si>
  <si>
    <t>Shuma (a,b)</t>
  </si>
  <si>
    <t>Amortizimi dhe zhvleresimet</t>
  </si>
  <si>
    <t>Shpenzime te tjera</t>
  </si>
  <si>
    <t>Totali i shpenzimeve</t>
  </si>
  <si>
    <t>Fitimi apo humbja nga veprimtaria kryesore</t>
  </si>
  <si>
    <t>Te ardhurat dhe shpenzimet financiare nga:</t>
  </si>
  <si>
    <t>interesa</t>
  </si>
  <si>
    <t xml:space="preserve">       c</t>
  </si>
  <si>
    <t>fitimet (humbjet) nga kursi i kembimit</t>
  </si>
  <si>
    <t xml:space="preserve">       d</t>
  </si>
  <si>
    <t>Totali (a÷d)</t>
  </si>
  <si>
    <t>Totali i te ardhurave dhe shpenzimeve financiare</t>
  </si>
  <si>
    <t>Fitimi (Humbja) para tatimit</t>
  </si>
  <si>
    <t>Shpenzimet e tatimit mbi fitimin</t>
  </si>
  <si>
    <t>Elemente te pasqyrave te konsoliduara</t>
  </si>
  <si>
    <t>Shuma leke</t>
  </si>
  <si>
    <t>E rrjedhur ne kete menyre</t>
  </si>
  <si>
    <t>Nga amortizimi i vitit ne vazhdim</t>
  </si>
  <si>
    <t xml:space="preserve">Nga rritja e gjendjes se aseteve </t>
  </si>
  <si>
    <t>Nga ndryshimi i gjendjes se stokut</t>
  </si>
  <si>
    <t>Nga shtimi  i debitoreve</t>
  </si>
  <si>
    <t>Shtesa e shpenzimeve per tu shperndare</t>
  </si>
  <si>
    <t>Shuma e faktoreve</t>
  </si>
  <si>
    <t>Fitimi para tatimit</t>
  </si>
  <si>
    <t>Rregullime per:</t>
  </si>
  <si>
    <t xml:space="preserve">          Amortizimin</t>
  </si>
  <si>
    <t xml:space="preserve">          Fitime / Humbje nga kembimet valutore</t>
  </si>
  <si>
    <t xml:space="preserve">          Shpenzime per interesa</t>
  </si>
  <si>
    <t>Rritje / renie ne tepricen e kerkesave te arketueshme nga aktiviteti, si dhe kerkesave te arketueshme te tjera</t>
  </si>
  <si>
    <t>Rritje / renie ne tepricen e inventarit</t>
  </si>
  <si>
    <t>Rritje / renie ne tepricen e detyrimeve, per tu paguar nga aktiviteti</t>
  </si>
  <si>
    <t>Parate e perftuara nga aktivitetet</t>
  </si>
  <si>
    <t>Tatimfitimi i paguar</t>
  </si>
  <si>
    <t>Paraja neto nga aktivitetet e shfrytezimit</t>
  </si>
  <si>
    <t>Blerja e shoqerise se kontrolluar X minus parate e arketuara</t>
  </si>
  <si>
    <t>Te ardhura nga shitja e pajisjeve</t>
  </si>
  <si>
    <t>Paraja neto, e perdorur ne aktivitetet investuese</t>
  </si>
  <si>
    <t>Fluksi i parave nga veprimtarite financiare</t>
  </si>
  <si>
    <t>Paraja neto e perdorur ne aktivitetet financiare</t>
  </si>
  <si>
    <t>Diferenca ( shtese)</t>
  </si>
  <si>
    <t xml:space="preserve">         PASQYRA E FLUKSIT TE PARASE (METODA INDIREKT)</t>
  </si>
  <si>
    <t>Vlera</t>
  </si>
  <si>
    <t>Cerrik Elbasan</t>
  </si>
  <si>
    <t>Banka</t>
  </si>
  <si>
    <t xml:space="preserve">               Kontribute sig shoqerore</t>
  </si>
  <si>
    <t xml:space="preserve">              Tatim mbi te ardhurat personale</t>
  </si>
  <si>
    <t xml:space="preserve">               Hua te tjera (Ortaket)</t>
  </si>
  <si>
    <t>interesa te arketuara</t>
  </si>
  <si>
    <t>Pozicioni me 31 dhjetor 2009</t>
  </si>
  <si>
    <t xml:space="preserve">I N V E N T A R I  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</si>
  <si>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</si>
  <si>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</si>
  <si>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</si>
  <si>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</si>
  <si>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</si>
  <si>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</si>
  <si>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</si>
  <si>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</si>
  <si>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</si>
  <si>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</si>
  <si>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Shuma</t>
  </si>
  <si>
    <t>Per Drejtimin e Shoqerise</t>
  </si>
  <si>
    <t>V.O.Kjo pasqyre do te plotesohet e vecante per</t>
  </si>
  <si>
    <t>Lenden e Pare ; Mallrat ; Produktin e Gateshem dhe Prodhimin ne Proces.</t>
  </si>
  <si>
    <t>Elbasan, Cerrik</t>
  </si>
  <si>
    <t>Feti Mehmeti</t>
  </si>
  <si>
    <t>Tel.______________________________</t>
  </si>
  <si>
    <t>Inventari i automjeteve ne pronesi te subjektit</t>
  </si>
  <si>
    <t>Lloji i automjetit</t>
  </si>
  <si>
    <t>Kapaciteti</t>
  </si>
  <si>
    <t>Targa</t>
  </si>
  <si>
    <t xml:space="preserve">Shuma </t>
  </si>
  <si>
    <t>Perfaqesuesi Personit Juridik / fizik</t>
  </si>
  <si>
    <t>(emer mbiemer, firme e vule)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</si>
  <si>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</si>
  <si>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</si>
  <si>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</si>
  <si>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</si>
  <si>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</si>
  <si>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>Akciza</t>
  </si>
  <si>
    <t>Shtesa</t>
  </si>
  <si>
    <t>Mjete transporti</t>
  </si>
  <si>
    <t>Administratori</t>
  </si>
  <si>
    <t xml:space="preserve">             Tatim fitimi</t>
  </si>
  <si>
    <t xml:space="preserve">               TVSH</t>
  </si>
  <si>
    <t xml:space="preserve">               Kreditore te tjere</t>
  </si>
  <si>
    <t>SHOQERIA "BLE-KLO-AR" SHPK</t>
  </si>
  <si>
    <t>NIPT J62904379V</t>
  </si>
  <si>
    <t>Prodhim shitje mielli</t>
  </si>
  <si>
    <t>Nga fitimi i vitit ushtrimor</t>
  </si>
  <si>
    <t>Fitime te mbartura lehtesi tatimore</t>
  </si>
  <si>
    <t>Grure</t>
  </si>
  <si>
    <t>kg</t>
  </si>
  <si>
    <t>Thase</t>
  </si>
  <si>
    <t>Provit</t>
  </si>
  <si>
    <t>Miell</t>
  </si>
  <si>
    <t>Hime</t>
  </si>
  <si>
    <t>Toka</t>
  </si>
  <si>
    <t>BLE-KLO-AR shpk</t>
  </si>
  <si>
    <t>Prodhim shitje miell</t>
  </si>
  <si>
    <t>Taimpaguesi BLE-KLO-AR shpk</t>
  </si>
  <si>
    <t>NIPT  J62904379V</t>
  </si>
  <si>
    <t xml:space="preserve">REZULTATI TATIMOR </t>
  </si>
  <si>
    <t>Humbje e mbartur</t>
  </si>
  <si>
    <t>F I T I M I   I   U S H T R I M I T</t>
  </si>
  <si>
    <t>SHPENZIME TË PAZBRITSHME</t>
  </si>
  <si>
    <t xml:space="preserve">   a)-Amortizime tej normave tatimore</t>
  </si>
  <si>
    <t xml:space="preserve">   b)-Shpenzime pritje e dhurimi tej kufirit tatimor</t>
  </si>
  <si>
    <t xml:space="preserve">   c)-Gjoba, penalitete, dëmshpërblime</t>
  </si>
  <si>
    <t xml:space="preserve">   d)-Provizione që nuk njihen nga dispozitat</t>
  </si>
  <si>
    <t xml:space="preserve"> </t>
  </si>
  <si>
    <t>FITIMI TATIMOR I USHTRIMIT (2+3)</t>
  </si>
  <si>
    <t>PJESA E HUMBJES MBARTUR ( - )</t>
  </si>
  <si>
    <t>FITIMI I TATUESHËM ( 4 + 5 )</t>
  </si>
  <si>
    <t>Përqindja e tatimit mbi fitimin</t>
  </si>
  <si>
    <t>SHUMA E TATIMIT TË LLOGARITUR</t>
  </si>
  <si>
    <t>cope</t>
  </si>
  <si>
    <t>Benz</t>
  </si>
  <si>
    <t>El 1801B</t>
  </si>
  <si>
    <t>El0480C</t>
  </si>
  <si>
    <t>El7415</t>
  </si>
  <si>
    <t>Nga paksimi/shtimi  i detyrimeve kreditore</t>
  </si>
  <si>
    <t>Pozicioni me 31 dhjetor 2010</t>
  </si>
  <si>
    <t>Totali i mjeteve ne likuiditet me 31.12.2011</t>
  </si>
  <si>
    <t>Pozicioni me 31 dhjetor 2011</t>
  </si>
  <si>
    <t>Shoqeria Ble Klo Ar shpk</t>
  </si>
  <si>
    <t>NIPTI J62904379V</t>
  </si>
  <si>
    <t>Gjendje</t>
  </si>
  <si>
    <t>Pakesime</t>
  </si>
  <si>
    <t>Ndertime</t>
  </si>
  <si>
    <t>Makineri,paisje</t>
  </si>
  <si>
    <t xml:space="preserve">             TOTALI</t>
  </si>
  <si>
    <t>Makineri,paisje,vegla</t>
  </si>
  <si>
    <t>FETI MEHMETI</t>
  </si>
  <si>
    <t>SHOQERIA  Ble Klo Ar shpk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</si>
  <si>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</si>
  <si>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</si>
  <si>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</si>
  <si>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</si>
  <si>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</si>
  <si>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</si>
  <si>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</si>
  <si>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</si>
  <si>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</si>
  <si>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</si>
  <si>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</si>
  <si>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</si>
  <si>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</si>
  <si>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</si>
  <si>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</si>
  <si>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</si>
  <si>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</si>
  <si>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</si>
  <si>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</si>
  <si>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</si>
  <si>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</si>
  <si>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</si>
  <si>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</si>
  <si>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</si>
  <si>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</si>
  <si>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</si>
  <si>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</si>
  <si>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</si>
  <si>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</si>
  <si>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</si>
  <si>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</si>
  <si>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</si>
  <si>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</si>
  <si>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</si>
  <si>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</si>
  <si>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</si>
  <si>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</si>
  <si>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</si>
  <si>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</si>
  <si>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</si>
  <si>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</si>
  <si>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</si>
  <si>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</si>
  <si>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</si>
  <si>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</si>
  <si>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</si>
  <si>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</si>
  <si>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</si>
  <si>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</si>
  <si>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</si>
  <si>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</si>
  <si>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</si>
  <si>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</si>
  <si>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</si>
  <si>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</si>
  <si>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</si>
  <si>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</si>
  <si>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</si>
  <si>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</si>
  <si>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</si>
  <si>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</si>
  <si>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</si>
  <si>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</si>
  <si>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</si>
  <si>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</si>
  <si>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</si>
  <si>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</si>
  <si>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</si>
  <si>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</si>
  <si>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</si>
  <si>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</si>
  <si>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</si>
  <si>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</si>
  <si>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</si>
  <si>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</si>
  <si>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</si>
  <si>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</si>
  <si>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</si>
  <si>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</si>
  <si>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</si>
  <si>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</si>
  <si>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</si>
  <si>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</si>
  <si>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</si>
  <si>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</si>
  <si>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</si>
  <si>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</si>
  <si>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</si>
  <si>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</si>
  <si>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</si>
  <si>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</si>
  <si>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</si>
  <si>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</si>
  <si>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</si>
  <si>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SHOQERIA_ Ble Klo Ar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</si>
  <si>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</si>
  <si>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</si>
  <si>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</si>
  <si>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</si>
  <si>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</si>
  <si>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</si>
  <si>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</si>
  <si>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</si>
  <si>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</si>
  <si>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</si>
  <si>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</si>
  <si>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</si>
  <si>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</si>
  <si>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</si>
  <si>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</si>
  <si>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</si>
  <si>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</si>
  <si>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</si>
  <si>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</si>
  <si>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</si>
  <si>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</si>
  <si>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</si>
  <si>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</si>
  <si>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</si>
  <si>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</si>
  <si>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</si>
  <si>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</si>
  <si>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</si>
  <si>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</si>
  <si>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</si>
  <si>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</si>
  <si>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</si>
  <si>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</si>
  <si>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</si>
  <si>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</si>
  <si>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</si>
  <si>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</si>
  <si>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</si>
  <si>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</si>
  <si>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</si>
  <si>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</si>
  <si>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</si>
  <si>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</si>
  <si>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</si>
  <si>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</si>
  <si>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</si>
  <si>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</si>
  <si>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</si>
  <si>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</si>
  <si>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</si>
  <si>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</si>
  <si>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</si>
  <si>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</si>
  <si>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</si>
  <si>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</si>
  <si>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</si>
  <si>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</si>
  <si>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</si>
  <si>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</si>
  <si>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</si>
  <si>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</si>
  <si>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</si>
  <si>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</si>
  <si>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</si>
  <si>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</si>
  <si>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Vlera Kontabel Neto e A.A.Materiale  2011</t>
  </si>
  <si>
    <t>Paisje Zyre</t>
  </si>
  <si>
    <t>Paisje zyre</t>
  </si>
  <si>
    <t xml:space="preserve">               Tatim fitimi</t>
  </si>
  <si>
    <t>Pozicioni me 31 dhjetor 2012</t>
  </si>
  <si>
    <t>Totali i mjeteve ne likuiditet me 31.12.2012</t>
  </si>
  <si>
    <t>Nga kredite afatgjata</t>
  </si>
  <si>
    <t>Amortizimi A.A.Materiale   2012</t>
  </si>
  <si>
    <t>Pro kredit leke</t>
  </si>
  <si>
    <t>Pro kredit Euro</t>
  </si>
  <si>
    <t>Reiffaisen bank USD</t>
  </si>
  <si>
    <t>Reiffaisen bank leke</t>
  </si>
  <si>
    <t>Reiffaisen bank Euro</t>
  </si>
  <si>
    <t xml:space="preserve">                                 VITI USHTRIMOR 2013</t>
  </si>
  <si>
    <t>31 dhjetor 2013</t>
  </si>
  <si>
    <t xml:space="preserve">                       ELBASAN ME 15 MARS 2014</t>
  </si>
  <si>
    <t>Pozicioni me 31 dhjetor 2013</t>
  </si>
  <si>
    <t xml:space="preserve">               Aktive te tjera afatgjata materiale </t>
  </si>
  <si>
    <t>Arka</t>
  </si>
  <si>
    <t>te tjera financiare (dividente)</t>
  </si>
  <si>
    <t>a) nga viti 2011</t>
  </si>
  <si>
    <t>b) nga viti 2012</t>
  </si>
  <si>
    <t xml:space="preserve">   e)-Të ardhura te patatueshme dividnte te arket</t>
  </si>
  <si>
    <t xml:space="preserve">          Te ardhura nga investimet (dividente te llogaritur)</t>
  </si>
  <si>
    <t>31.12.2013</t>
  </si>
  <si>
    <t>Taimpaguesi Ble-Klo-Ar</t>
  </si>
  <si>
    <t>J62904379V</t>
  </si>
  <si>
    <t>Viti 2012</t>
  </si>
  <si>
    <t>Viti 2013</t>
  </si>
  <si>
    <t>Aktivet Afatgjata Materiale  me vlere fillestare   2013</t>
  </si>
  <si>
    <t>BILANCI I VITIT 2013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</si>
</sst>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0_);\-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_-;\-* #,##0_-;_-* &quot;-&quot;??_-;_-@_-"/>
    <numFmt numFmtId="180" formatCode="_(* #,##0.0_);_(* \(#,##0.0\);_(* &quot;-&quot;?_);_(@_)"/>
    <numFmt numFmtId="181" formatCode="_-* #,##0.00_L_e_k_-;\-* #,##0.00_L_e_k_-;_-* &quot;-&quot;??_L_e_k_-;_-@_-"/>
    <numFmt numFmtId="182" formatCode="_-* #,##0_L_e_k_-;\-* #,##0_L_e_k_-;_-* &quot;-&quot;??_L_e_k_-;_-@_-"/>
    <numFmt numFmtId="183" formatCode="#,##0.0"/>
  </numFmts>
  <fonts count="81">
    <font>
      <sz val="10"/>
      <name val="Arial"/>
      <family val="0"/>
    </font>
    <font>
      <b/>
      <sz val="14"/>
      <color indexed="12"/>
      <name val="Arial Narrow"/>
      <family val="2"/>
    </font>
    <font>
      <b/>
      <sz val="10"/>
      <color indexed="12"/>
      <name val="Arial Narrow"/>
      <family val="2"/>
    </font>
    <font>
      <b/>
      <u val="single"/>
      <sz val="11"/>
      <color indexed="12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26"/>
      <color indexed="12"/>
      <name val="Arial Narrow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10" fillId="0" borderId="10" xfId="43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1" fillId="0" borderId="11" xfId="43" applyNumberFormat="1" applyFont="1" applyBorder="1" applyAlignment="1">
      <alignment/>
    </xf>
    <xf numFmtId="3" fontId="10" fillId="0" borderId="11" xfId="43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11" fillId="0" borderId="12" xfId="43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11" fillId="0" borderId="13" xfId="43" applyNumberFormat="1" applyFont="1" applyBorder="1" applyAlignment="1">
      <alignment/>
    </xf>
    <xf numFmtId="3" fontId="10" fillId="0" borderId="14" xfId="43" applyNumberFormat="1" applyFont="1" applyBorder="1" applyAlignment="1">
      <alignment/>
    </xf>
    <xf numFmtId="3" fontId="11" fillId="0" borderId="15" xfId="43" applyNumberFormat="1" applyFont="1" applyBorder="1" applyAlignment="1">
      <alignment/>
    </xf>
    <xf numFmtId="37" fontId="0" fillId="0" borderId="0" xfId="0" applyNumberFormat="1" applyAlignment="1">
      <alignment horizontal="left" vertical="center"/>
    </xf>
    <xf numFmtId="37" fontId="0" fillId="0" borderId="0" xfId="0" applyNumberFormat="1" applyAlignment="1">
      <alignment horizontal="center" vertical="center"/>
    </xf>
    <xf numFmtId="37" fontId="7" fillId="0" borderId="16" xfId="0" applyNumberFormat="1" applyFont="1" applyBorder="1" applyAlignment="1">
      <alignment horizontal="left" vertical="center"/>
    </xf>
    <xf numFmtId="37" fontId="7" fillId="0" borderId="16" xfId="0" applyNumberFormat="1" applyFont="1" applyBorder="1" applyAlignment="1">
      <alignment horizontal="center" vertical="center" wrapText="1"/>
    </xf>
    <xf numFmtId="37" fontId="7" fillId="0" borderId="16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8" fillId="0" borderId="16" xfId="42" applyNumberFormat="1" applyFont="1" applyBorder="1" applyAlignment="1">
      <alignment horizontal="center" vertical="center"/>
    </xf>
    <xf numFmtId="37" fontId="8" fillId="0" borderId="16" xfId="0" applyNumberFormat="1" applyFont="1" applyBorder="1" applyAlignment="1">
      <alignment horizontal="center" vertical="center"/>
    </xf>
    <xf numFmtId="37" fontId="8" fillId="0" borderId="16" xfId="0" applyNumberFormat="1" applyFont="1" applyBorder="1" applyAlignment="1">
      <alignment horizontal="left" vertical="center" wrapText="1"/>
    </xf>
    <xf numFmtId="37" fontId="8" fillId="0" borderId="1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16" fillId="0" borderId="25" xfId="0" applyNumberFormat="1" applyFont="1" applyBorder="1" applyAlignment="1">
      <alignment/>
    </xf>
    <xf numFmtId="3" fontId="11" fillId="0" borderId="26" xfId="43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7" fillId="0" borderId="0" xfId="0" applyNumberFormat="1" applyFont="1" applyFill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Fill="1" applyBorder="1" applyAlignment="1">
      <alignment horizontal="center" vertical="top"/>
    </xf>
    <xf numFmtId="3" fontId="12" fillId="0" borderId="27" xfId="43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left"/>
    </xf>
    <xf numFmtId="3" fontId="9" fillId="0" borderId="26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 horizontal="center" vertical="justify"/>
    </xf>
    <xf numFmtId="3" fontId="3" fillId="0" borderId="11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 horizontal="left" vertical="justify"/>
    </xf>
    <xf numFmtId="49" fontId="12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left"/>
    </xf>
    <xf numFmtId="3" fontId="9" fillId="0" borderId="1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43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28" xfId="0" applyNumberFormat="1" applyFont="1" applyFill="1" applyBorder="1" applyAlignment="1" applyProtection="1">
      <alignment/>
      <protection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3" fontId="13" fillId="0" borderId="32" xfId="42" applyNumberFormat="1" applyFont="1" applyFill="1" applyBorder="1" applyAlignment="1" applyProtection="1">
      <alignment/>
      <protection/>
    </xf>
    <xf numFmtId="3" fontId="13" fillId="0" borderId="32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13" fillId="0" borderId="3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32" xfId="0" applyFont="1" applyBorder="1" applyAlignment="1">
      <alignment vertical="center" wrapText="1"/>
    </xf>
    <xf numFmtId="43" fontId="13" fillId="0" borderId="0" xfId="42" applyFont="1" applyFill="1" applyBorder="1" applyAlignment="1" applyProtection="1">
      <alignment/>
      <protection/>
    </xf>
    <xf numFmtId="43" fontId="13" fillId="0" borderId="0" xfId="0" applyNumberFormat="1" applyFont="1" applyFill="1" applyBorder="1" applyAlignment="1" applyProtection="1">
      <alignment/>
      <protection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left" vertical="center" indent="2"/>
    </xf>
    <xf numFmtId="0" fontId="13" fillId="0" borderId="31" xfId="0" applyNumberFormat="1" applyFont="1" applyFill="1" applyBorder="1" applyAlignment="1" applyProtection="1">
      <alignment/>
      <protection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3" fontId="17" fillId="0" borderId="32" xfId="42" applyNumberFormat="1" applyFont="1" applyFill="1" applyBorder="1" applyAlignment="1" applyProtection="1">
      <alignment/>
      <protection/>
    </xf>
    <xf numFmtId="3" fontId="17" fillId="0" borderId="33" xfId="0" applyNumberFormat="1" applyFont="1" applyBorder="1" applyAlignment="1">
      <alignment horizontal="right" vertical="center"/>
    </xf>
    <xf numFmtId="3" fontId="17" fillId="0" borderId="32" xfId="0" applyNumberFormat="1" applyFont="1" applyFill="1" applyBorder="1" applyAlignment="1" applyProtection="1">
      <alignment/>
      <protection/>
    </xf>
    <xf numFmtId="3" fontId="17" fillId="0" borderId="32" xfId="0" applyNumberFormat="1" applyFont="1" applyBorder="1" applyAlignment="1">
      <alignment horizontal="right" vertical="center"/>
    </xf>
    <xf numFmtId="3" fontId="17" fillId="0" borderId="34" xfId="42" applyNumberFormat="1" applyFont="1" applyFill="1" applyBorder="1" applyAlignment="1" applyProtection="1">
      <alignment/>
      <protection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3" fillId="0" borderId="36" xfId="0" applyNumberFormat="1" applyFont="1" applyFill="1" applyBorder="1" applyAlignment="1" applyProtection="1">
      <alignment/>
      <protection/>
    </xf>
    <xf numFmtId="0" fontId="13" fillId="0" borderId="37" xfId="0" applyNumberFormat="1" applyFont="1" applyFill="1" applyBorder="1" applyAlignment="1" applyProtection="1">
      <alignment/>
      <protection/>
    </xf>
    <xf numFmtId="0" fontId="14" fillId="0" borderId="16" xfId="0" applyFont="1" applyBorder="1" applyAlignment="1">
      <alignment horizontal="center"/>
    </xf>
    <xf numFmtId="179" fontId="14" fillId="0" borderId="16" xfId="42" applyNumberFormat="1" applyFont="1" applyBorder="1" applyAlignment="1">
      <alignment horizontal="center"/>
    </xf>
    <xf numFmtId="0" fontId="0" fillId="0" borderId="16" xfId="0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0" fontId="0" fillId="0" borderId="16" xfId="0" applyBorder="1" applyAlignment="1">
      <alignment horizontal="center"/>
    </xf>
    <xf numFmtId="3" fontId="0" fillId="0" borderId="16" xfId="42" applyNumberFormat="1" applyFont="1" applyBorder="1" applyAlignment="1">
      <alignment/>
    </xf>
    <xf numFmtId="179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179" fontId="0" fillId="0" borderId="0" xfId="0" applyNumberFormat="1" applyAlignment="1">
      <alignment/>
    </xf>
    <xf numFmtId="0" fontId="19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vertical="distributed"/>
    </xf>
    <xf numFmtId="0" fontId="0" fillId="0" borderId="16" xfId="0" applyFont="1" applyBorder="1" applyAlignment="1">
      <alignment vertical="justify"/>
    </xf>
    <xf numFmtId="0" fontId="14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3" fontId="18" fillId="0" borderId="0" xfId="0" applyNumberFormat="1" applyFont="1" applyAlignment="1">
      <alignment/>
    </xf>
    <xf numFmtId="3" fontId="10" fillId="0" borderId="26" xfId="43" applyNumberFormat="1" applyFont="1" applyBorder="1" applyAlignment="1">
      <alignment/>
    </xf>
    <xf numFmtId="173" fontId="0" fillId="0" borderId="16" xfId="42" applyNumberFormat="1" applyFont="1" applyBorder="1" applyAlignment="1">
      <alignment horizontal="center"/>
    </xf>
    <xf numFmtId="0" fontId="6" fillId="0" borderId="38" xfId="0" applyFont="1" applyFill="1" applyBorder="1" applyAlignment="1">
      <alignment vertical="center"/>
    </xf>
    <xf numFmtId="3" fontId="14" fillId="0" borderId="16" xfId="0" applyNumberFormat="1" applyFont="1" applyBorder="1" applyAlignment="1">
      <alignment/>
    </xf>
    <xf numFmtId="173" fontId="0" fillId="0" borderId="0" xfId="42" applyNumberFormat="1" applyFont="1" applyAlignment="1">
      <alignment horizontal="center"/>
    </xf>
    <xf numFmtId="3" fontId="17" fillId="0" borderId="32" xfId="42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24" fillId="0" borderId="39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14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vertical="center"/>
    </xf>
    <xf numFmtId="3" fontId="26" fillId="0" borderId="16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left" indent="5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16" xfId="0" applyFont="1" applyFill="1" applyBorder="1" applyAlignment="1">
      <alignment horizontal="center"/>
    </xf>
    <xf numFmtId="0" fontId="28" fillId="0" borderId="42" xfId="0" applyFont="1" applyFill="1" applyBorder="1" applyAlignment="1">
      <alignment/>
    </xf>
    <xf numFmtId="0" fontId="28" fillId="0" borderId="16" xfId="0" applyFont="1" applyFill="1" applyBorder="1" applyAlignment="1">
      <alignment horizontal="right" indent="1"/>
    </xf>
    <xf numFmtId="3" fontId="28" fillId="0" borderId="16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16" xfId="0" applyFont="1" applyFill="1" applyBorder="1" applyAlignment="1">
      <alignment horizontal="left" indent="1"/>
    </xf>
    <xf numFmtId="0" fontId="28" fillId="0" borderId="16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3" fontId="14" fillId="0" borderId="16" xfId="0" applyNumberFormat="1" applyFont="1" applyBorder="1" applyAlignment="1">
      <alignment vertical="center"/>
    </xf>
    <xf numFmtId="0" fontId="33" fillId="0" borderId="0" xfId="60" applyFont="1">
      <alignment/>
      <protection/>
    </xf>
    <xf numFmtId="3" fontId="34" fillId="0" borderId="0" xfId="60" applyNumberFormat="1" applyFont="1" applyFill="1" applyAlignment="1">
      <alignment horizontal="left" vertical="top"/>
      <protection/>
    </xf>
    <xf numFmtId="0" fontId="34" fillId="0" borderId="0" xfId="60" applyFont="1" applyAlignment="1">
      <alignment horizontal="center"/>
      <protection/>
    </xf>
    <xf numFmtId="3" fontId="34" fillId="0" borderId="0" xfId="60" applyNumberFormat="1" applyFont="1" applyAlignment="1">
      <alignment horizontal="right"/>
      <protection/>
    </xf>
    <xf numFmtId="0" fontId="33" fillId="0" borderId="28" xfId="60" applyFont="1" applyBorder="1">
      <alignment/>
      <protection/>
    </xf>
    <xf numFmtId="0" fontId="33" fillId="0" borderId="29" xfId="60" applyFont="1" applyBorder="1">
      <alignment/>
      <protection/>
    </xf>
    <xf numFmtId="3" fontId="34" fillId="0" borderId="30" xfId="60" applyNumberFormat="1" applyFont="1" applyBorder="1" applyAlignment="1">
      <alignment horizontal="center"/>
      <protection/>
    </xf>
    <xf numFmtId="0" fontId="34" fillId="0" borderId="31" xfId="60" applyFont="1" applyBorder="1" applyAlignment="1">
      <alignment horizontal="center"/>
      <protection/>
    </xf>
    <xf numFmtId="0" fontId="34" fillId="0" borderId="32" xfId="60" applyFont="1" applyBorder="1">
      <alignment/>
      <protection/>
    </xf>
    <xf numFmtId="3" fontId="34" fillId="0" borderId="33" xfId="44" applyNumberFormat="1" applyFont="1" applyBorder="1" applyAlignment="1">
      <alignment/>
    </xf>
    <xf numFmtId="0" fontId="33" fillId="0" borderId="31" xfId="60" applyFont="1" applyBorder="1" applyAlignment="1">
      <alignment horizontal="center"/>
      <protection/>
    </xf>
    <xf numFmtId="0" fontId="33" fillId="0" borderId="32" xfId="60" applyFont="1" applyBorder="1">
      <alignment/>
      <protection/>
    </xf>
    <xf numFmtId="3" fontId="33" fillId="0" borderId="33" xfId="44" applyNumberFormat="1" applyFont="1" applyBorder="1" applyAlignment="1">
      <alignment/>
    </xf>
    <xf numFmtId="9" fontId="33" fillId="0" borderId="33" xfId="65" applyFont="1" applyBorder="1" applyAlignment="1">
      <alignment/>
    </xf>
    <xf numFmtId="0" fontId="34" fillId="0" borderId="35" xfId="60" applyFont="1" applyBorder="1" applyAlignment="1">
      <alignment horizontal="center"/>
      <protection/>
    </xf>
    <xf numFmtId="0" fontId="34" fillId="0" borderId="36" xfId="60" applyFont="1" applyBorder="1">
      <alignment/>
      <protection/>
    </xf>
    <xf numFmtId="3" fontId="34" fillId="0" borderId="37" xfId="44" applyNumberFormat="1" applyFont="1" applyBorder="1" applyAlignment="1">
      <alignment/>
    </xf>
    <xf numFmtId="3" fontId="33" fillId="0" borderId="0" xfId="60" applyNumberFormat="1" applyFont="1">
      <alignment/>
      <protection/>
    </xf>
    <xf numFmtId="3" fontId="34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45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41" xfId="0" applyBorder="1" applyAlignment="1">
      <alignment/>
    </xf>
    <xf numFmtId="0" fontId="0" fillId="0" borderId="44" xfId="0" applyFont="1" applyBorder="1" applyAlignment="1">
      <alignment vertical="center"/>
    </xf>
    <xf numFmtId="0" fontId="37" fillId="0" borderId="45" xfId="0" applyFont="1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3" fontId="37" fillId="0" borderId="45" xfId="45" applyNumberFormat="1" applyFont="1" applyBorder="1" applyAlignment="1">
      <alignment vertical="center"/>
    </xf>
    <xf numFmtId="3" fontId="37" fillId="0" borderId="46" xfId="45" applyNumberFormat="1" applyFont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16" xfId="42" applyNumberFormat="1" applyFont="1" applyBorder="1" applyAlignment="1">
      <alignment vertical="top"/>
    </xf>
    <xf numFmtId="1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3" fontId="0" fillId="0" borderId="0" xfId="45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2" fontId="31" fillId="0" borderId="0" xfId="59" applyNumberFormat="1" applyFont="1" applyBorder="1" applyAlignment="1">
      <alignment wrapText="1"/>
      <protection/>
    </xf>
    <xf numFmtId="0" fontId="14" fillId="0" borderId="41" xfId="59" applyFont="1" applyBorder="1" applyAlignment="1">
      <alignment horizontal="center"/>
      <protection/>
    </xf>
    <xf numFmtId="2" fontId="39" fillId="0" borderId="47" xfId="59" applyNumberFormat="1" applyFont="1" applyBorder="1" applyAlignment="1">
      <alignment horizontal="center" wrapText="1"/>
      <protection/>
    </xf>
    <xf numFmtId="0" fontId="40" fillId="0" borderId="48" xfId="59" applyFont="1" applyBorder="1" applyAlignment="1">
      <alignment horizontal="center" vertical="center" wrapText="1"/>
      <protection/>
    </xf>
    <xf numFmtId="0" fontId="14" fillId="0" borderId="49" xfId="59" applyFont="1" applyBorder="1" applyAlignment="1">
      <alignment horizontal="center"/>
      <protection/>
    </xf>
    <xf numFmtId="0" fontId="14" fillId="0" borderId="50" xfId="59" applyFont="1" applyBorder="1" applyAlignment="1">
      <alignment horizontal="left" wrapText="1"/>
      <protection/>
    </xf>
    <xf numFmtId="0" fontId="14" fillId="0" borderId="50" xfId="59" applyFont="1" applyBorder="1" applyAlignment="1">
      <alignment horizontal="left"/>
      <protection/>
    </xf>
    <xf numFmtId="0" fontId="14" fillId="0" borderId="51" xfId="59" applyFont="1" applyBorder="1" applyAlignment="1">
      <alignment horizontal="left"/>
      <protection/>
    </xf>
    <xf numFmtId="0" fontId="0" fillId="0" borderId="52" xfId="59" applyFont="1" applyBorder="1" applyAlignment="1">
      <alignment horizontal="center"/>
      <protection/>
    </xf>
    <xf numFmtId="0" fontId="0" fillId="0" borderId="53" xfId="59" applyFont="1" applyBorder="1" applyAlignment="1">
      <alignment horizontal="left" wrapText="1"/>
      <protection/>
    </xf>
    <xf numFmtId="173" fontId="14" fillId="0" borderId="16" xfId="42" applyNumberFormat="1" applyFont="1" applyBorder="1" applyAlignment="1">
      <alignment horizontal="left"/>
    </xf>
    <xf numFmtId="173" fontId="14" fillId="0" borderId="54" xfId="42" applyNumberFormat="1" applyFont="1" applyBorder="1" applyAlignment="1">
      <alignment horizontal="left"/>
    </xf>
    <xf numFmtId="0" fontId="0" fillId="0" borderId="55" xfId="59" applyFont="1" applyBorder="1" applyAlignment="1">
      <alignment horizontal="center"/>
      <protection/>
    </xf>
    <xf numFmtId="0" fontId="14" fillId="0" borderId="16" xfId="59" applyFont="1" applyBorder="1" applyAlignment="1">
      <alignment horizontal="left"/>
      <protection/>
    </xf>
    <xf numFmtId="173" fontId="14" fillId="0" borderId="54" xfId="59" applyNumberFormat="1" applyFont="1" applyBorder="1" applyAlignment="1">
      <alignment horizontal="left"/>
      <protection/>
    </xf>
    <xf numFmtId="0" fontId="37" fillId="0" borderId="53" xfId="59" applyFont="1" applyBorder="1" applyAlignment="1">
      <alignment horizontal="left" wrapText="1"/>
      <protection/>
    </xf>
    <xf numFmtId="173" fontId="14" fillId="0" borderId="16" xfId="42" applyNumberFormat="1" applyFont="1" applyBorder="1" applyAlignment="1">
      <alignment/>
    </xf>
    <xf numFmtId="0" fontId="14" fillId="0" borderId="56" xfId="59" applyFont="1" applyBorder="1" applyAlignment="1">
      <alignment horizontal="center"/>
      <protection/>
    </xf>
    <xf numFmtId="0" fontId="14" fillId="0" borderId="53" xfId="59" applyFont="1" applyBorder="1" applyAlignment="1">
      <alignment horizontal="left" wrapText="1"/>
      <protection/>
    </xf>
    <xf numFmtId="0" fontId="0" fillId="0" borderId="43" xfId="59" applyFont="1" applyBorder="1" applyAlignment="1">
      <alignment horizontal="left" wrapText="1"/>
      <protection/>
    </xf>
    <xf numFmtId="0" fontId="0" fillId="0" borderId="57" xfId="59" applyFont="1" applyBorder="1" applyAlignment="1">
      <alignment horizontal="center"/>
      <protection/>
    </xf>
    <xf numFmtId="0" fontId="0" fillId="0" borderId="58" xfId="59" applyFont="1" applyBorder="1" applyAlignment="1">
      <alignment horizontal="left" wrapText="1"/>
      <protection/>
    </xf>
    <xf numFmtId="0" fontId="14" fillId="0" borderId="56" xfId="59" applyFont="1" applyBorder="1" applyAlignment="1">
      <alignment horizontal="center" vertical="center"/>
      <protection/>
    </xf>
    <xf numFmtId="0" fontId="14" fillId="0" borderId="55" xfId="59" applyFont="1" applyBorder="1" applyAlignment="1">
      <alignment horizontal="center" vertical="center"/>
      <protection/>
    </xf>
    <xf numFmtId="0" fontId="0" fillId="0" borderId="53" xfId="59" applyFont="1" applyBorder="1" applyAlignment="1">
      <alignment horizontal="center" wrapText="1"/>
      <protection/>
    </xf>
    <xf numFmtId="0" fontId="14" fillId="0" borderId="52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wrapText="1"/>
      <protection/>
    </xf>
    <xf numFmtId="0" fontId="14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4" fillId="0" borderId="55" xfId="59" applyFont="1" applyBorder="1" applyAlignment="1">
      <alignment horizontal="center"/>
      <protection/>
    </xf>
    <xf numFmtId="0" fontId="14" fillId="0" borderId="16" xfId="59" applyFont="1" applyBorder="1" applyAlignment="1">
      <alignment horizontal="left" wrapText="1"/>
      <protection/>
    </xf>
    <xf numFmtId="0" fontId="14" fillId="0" borderId="57" xfId="59" applyFont="1" applyBorder="1" applyAlignment="1">
      <alignment horizontal="center"/>
      <protection/>
    </xf>
    <xf numFmtId="0" fontId="14" fillId="0" borderId="43" xfId="59" applyFont="1" applyBorder="1" applyAlignment="1">
      <alignment horizontal="left" wrapText="1"/>
      <protection/>
    </xf>
    <xf numFmtId="0" fontId="14" fillId="0" borderId="59" xfId="59" applyFont="1" applyBorder="1" applyAlignment="1">
      <alignment horizontal="center"/>
      <protection/>
    </xf>
    <xf numFmtId="0" fontId="14" fillId="0" borderId="60" xfId="59" applyFont="1" applyBorder="1" applyAlignment="1">
      <alignment horizontal="left" wrapText="1"/>
      <protection/>
    </xf>
    <xf numFmtId="173" fontId="14" fillId="0" borderId="60" xfId="42" applyNumberFormat="1" applyFont="1" applyBorder="1" applyAlignment="1">
      <alignment horizontal="left"/>
    </xf>
    <xf numFmtId="173" fontId="14" fillId="0" borderId="61" xfId="59" applyNumberFormat="1" applyFont="1" applyBorder="1" applyAlignment="1">
      <alignment horizontal="left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>
      <alignment horizontal="left"/>
      <protection/>
    </xf>
    <xf numFmtId="0" fontId="4" fillId="0" borderId="41" xfId="59" applyFont="1" applyBorder="1">
      <alignment/>
      <protection/>
    </xf>
    <xf numFmtId="2" fontId="39" fillId="0" borderId="41" xfId="59" applyNumberFormat="1" applyFont="1" applyBorder="1" applyAlignment="1">
      <alignment horizontal="center" wrapText="1"/>
      <protection/>
    </xf>
    <xf numFmtId="0" fontId="40" fillId="0" borderId="41" xfId="59" applyFont="1" applyBorder="1" applyAlignment="1">
      <alignment horizontal="center" vertical="center" wrapText="1"/>
      <protection/>
    </xf>
    <xf numFmtId="0" fontId="40" fillId="0" borderId="62" xfId="59" applyFont="1" applyBorder="1" applyAlignment="1">
      <alignment horizontal="center"/>
      <protection/>
    </xf>
    <xf numFmtId="0" fontId="40" fillId="0" borderId="50" xfId="59" applyFont="1" applyBorder="1" applyAlignment="1">
      <alignment horizontal="left" wrapText="1"/>
      <protection/>
    </xf>
    <xf numFmtId="173" fontId="40" fillId="0" borderId="50" xfId="42" applyNumberFormat="1" applyFont="1" applyBorder="1" applyAlignment="1">
      <alignment horizontal="left"/>
    </xf>
    <xf numFmtId="173" fontId="40" fillId="0" borderId="51" xfId="42" applyNumberFormat="1" applyFont="1" applyBorder="1" applyAlignment="1">
      <alignment horizontal="left"/>
    </xf>
    <xf numFmtId="0" fontId="4" fillId="0" borderId="56" xfId="59" applyFont="1" applyBorder="1" applyAlignment="1">
      <alignment horizontal="left"/>
      <protection/>
    </xf>
    <xf numFmtId="0" fontId="4" fillId="0" borderId="16" xfId="61" applyFont="1" applyFill="1" applyBorder="1" applyAlignment="1">
      <alignment horizontal="left" wrapText="1"/>
      <protection/>
    </xf>
    <xf numFmtId="173" fontId="40" fillId="0" borderId="16" xfId="42" applyNumberFormat="1" applyFont="1" applyBorder="1" applyAlignment="1">
      <alignment horizontal="left"/>
    </xf>
    <xf numFmtId="173" fontId="40" fillId="0" borderId="54" xfId="42" applyNumberFormat="1" applyFont="1" applyBorder="1" applyAlignment="1">
      <alignment horizontal="left"/>
    </xf>
    <xf numFmtId="0" fontId="4" fillId="0" borderId="16" xfId="59" applyFont="1" applyBorder="1" applyAlignment="1">
      <alignment horizontal="left" wrapText="1"/>
      <protection/>
    </xf>
    <xf numFmtId="0" fontId="40" fillId="0" borderId="56" xfId="59" applyFont="1" applyBorder="1" applyAlignment="1">
      <alignment horizontal="center"/>
      <protection/>
    </xf>
    <xf numFmtId="0" fontId="40" fillId="0" borderId="16" xfId="59" applyFont="1" applyBorder="1" applyAlignment="1">
      <alignment horizontal="left" wrapText="1"/>
      <protection/>
    </xf>
    <xf numFmtId="0" fontId="4" fillId="0" borderId="56" xfId="59" applyFont="1" applyBorder="1" applyAlignment="1">
      <alignment horizontal="center"/>
      <protection/>
    </xf>
    <xf numFmtId="0" fontId="4" fillId="0" borderId="16" xfId="59" applyFont="1" applyBorder="1" applyAlignment="1">
      <alignment horizontal="left"/>
      <protection/>
    </xf>
    <xf numFmtId="173" fontId="0" fillId="0" borderId="0" xfId="0" applyNumberFormat="1" applyAlignment="1">
      <alignment/>
    </xf>
    <xf numFmtId="173" fontId="40" fillId="0" borderId="16" xfId="42" applyNumberFormat="1" applyFont="1" applyBorder="1" applyAlignment="1">
      <alignment horizontal="left" wrapText="1"/>
    </xf>
    <xf numFmtId="173" fontId="40" fillId="0" borderId="54" xfId="42" applyNumberFormat="1" applyFont="1" applyBorder="1" applyAlignment="1">
      <alignment horizontal="left" wrapText="1"/>
    </xf>
    <xf numFmtId="0" fontId="4" fillId="0" borderId="56" xfId="59" applyFont="1" applyFill="1" applyBorder="1" applyAlignment="1">
      <alignment horizontal="center"/>
      <protection/>
    </xf>
    <xf numFmtId="0" fontId="40" fillId="0" borderId="16" xfId="59" applyFont="1" applyBorder="1" applyAlignment="1">
      <alignment horizontal="left"/>
      <protection/>
    </xf>
    <xf numFmtId="0" fontId="4" fillId="0" borderId="63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0" fillId="0" borderId="43" xfId="59" applyFont="1" applyBorder="1" applyAlignment="1">
      <alignment horizontal="center" vertical="center" wrapText="1"/>
      <protection/>
    </xf>
    <xf numFmtId="0" fontId="40" fillId="0" borderId="64" xfId="59" applyFont="1" applyBorder="1" applyAlignment="1">
      <alignment horizontal="center" vertical="center" wrapText="1"/>
      <protection/>
    </xf>
    <xf numFmtId="0" fontId="40" fillId="0" borderId="56" xfId="59" applyFont="1" applyBorder="1">
      <alignment/>
      <protection/>
    </xf>
    <xf numFmtId="0" fontId="4" fillId="0" borderId="56" xfId="0" applyFont="1" applyBorder="1" applyAlignment="1">
      <alignment/>
    </xf>
    <xf numFmtId="0" fontId="4" fillId="0" borderId="56" xfId="59" applyFont="1" applyBorder="1">
      <alignment/>
      <protection/>
    </xf>
    <xf numFmtId="0" fontId="4" fillId="0" borderId="59" xfId="59" applyFont="1" applyBorder="1">
      <alignment/>
      <protection/>
    </xf>
    <xf numFmtId="0" fontId="40" fillId="0" borderId="60" xfId="59" applyFont="1" applyBorder="1" applyAlignment="1">
      <alignment horizontal="left"/>
      <protection/>
    </xf>
    <xf numFmtId="0" fontId="4" fillId="0" borderId="60" xfId="59" applyFont="1" applyBorder="1" applyAlignment="1">
      <alignment horizontal="left"/>
      <protection/>
    </xf>
    <xf numFmtId="173" fontId="40" fillId="0" borderId="60" xfId="42" applyNumberFormat="1" applyFont="1" applyBorder="1" applyAlignment="1">
      <alignment horizontal="left"/>
    </xf>
    <xf numFmtId="173" fontId="40" fillId="0" borderId="61" xfId="42" applyNumberFormat="1" applyFont="1" applyBorder="1" applyAlignment="1">
      <alignment horizontal="left"/>
    </xf>
    <xf numFmtId="0" fontId="40" fillId="0" borderId="0" xfId="59" applyFont="1" applyBorder="1" applyAlignment="1">
      <alignment horizontal="left"/>
      <protection/>
    </xf>
    <xf numFmtId="0" fontId="25" fillId="0" borderId="0" xfId="59" applyFont="1" applyBorder="1" applyAlignment="1">
      <alignment horizontal="left"/>
      <protection/>
    </xf>
    <xf numFmtId="0" fontId="0" fillId="0" borderId="0" xfId="59" applyFont="1">
      <alignment/>
      <protection/>
    </xf>
    <xf numFmtId="0" fontId="0" fillId="0" borderId="48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16" xfId="59" applyFont="1" applyBorder="1" applyAlignment="1">
      <alignment horizontal="right"/>
      <protection/>
    </xf>
    <xf numFmtId="173" fontId="14" fillId="0" borderId="16" xfId="42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3" fontId="0" fillId="33" borderId="16" xfId="42" applyNumberFormat="1" applyFont="1" applyFill="1" applyBorder="1" applyAlignment="1">
      <alignment/>
    </xf>
    <xf numFmtId="179" fontId="0" fillId="33" borderId="16" xfId="42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173" fontId="0" fillId="0" borderId="0" xfId="42" applyNumberFormat="1" applyFont="1" applyAlignment="1">
      <alignment/>
    </xf>
    <xf numFmtId="173" fontId="0" fillId="0" borderId="0" xfId="42" applyNumberFormat="1" applyFont="1" applyBorder="1" applyAlignment="1">
      <alignment/>
    </xf>
    <xf numFmtId="173" fontId="4" fillId="0" borderId="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3" fontId="25" fillId="0" borderId="0" xfId="0" applyNumberFormat="1" applyFont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33" borderId="16" xfId="0" applyFill="1" applyBorder="1" applyAlignment="1">
      <alignment/>
    </xf>
    <xf numFmtId="173" fontId="40" fillId="33" borderId="16" xfId="42" applyNumberFormat="1" applyFont="1" applyFill="1" applyBorder="1" applyAlignment="1">
      <alignment horizontal="left"/>
    </xf>
    <xf numFmtId="173" fontId="40" fillId="33" borderId="54" xfId="42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left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left" vertical="top"/>
    </xf>
    <xf numFmtId="3" fontId="17" fillId="0" borderId="65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4" fontId="0" fillId="0" borderId="42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37" fontId="6" fillId="0" borderId="42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>
      <alignment horizontal="center" vertical="center"/>
    </xf>
    <xf numFmtId="37" fontId="6" fillId="0" borderId="53" xfId="0" applyNumberFormat="1" applyFont="1" applyBorder="1" applyAlignment="1">
      <alignment horizontal="center" vertical="center"/>
    </xf>
    <xf numFmtId="3" fontId="34" fillId="0" borderId="0" xfId="60" applyNumberFormat="1" applyFont="1" applyFill="1" applyAlignment="1">
      <alignment horizontal="left" vertical="top"/>
      <protection/>
    </xf>
    <xf numFmtId="0" fontId="34" fillId="0" borderId="0" xfId="60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40" fillId="0" borderId="16" xfId="59" applyFont="1" applyBorder="1" applyAlignment="1">
      <alignment horizontal="left"/>
      <protection/>
    </xf>
    <xf numFmtId="0" fontId="4" fillId="0" borderId="16" xfId="59" applyFont="1" applyBorder="1" applyAlignment="1">
      <alignment horizontal="left"/>
      <protection/>
    </xf>
    <xf numFmtId="0" fontId="41" fillId="0" borderId="16" xfId="59" applyFont="1" applyBorder="1" applyAlignment="1">
      <alignment horizontal="left"/>
      <protection/>
    </xf>
    <xf numFmtId="0" fontId="41" fillId="0" borderId="60" xfId="59" applyFont="1" applyBorder="1" applyAlignment="1">
      <alignment horizontal="left"/>
      <protection/>
    </xf>
    <xf numFmtId="0" fontId="4" fillId="0" borderId="16" xfId="61" applyFont="1" applyFill="1" applyBorder="1" applyAlignment="1">
      <alignment horizontal="left" wrapText="1"/>
      <protection/>
    </xf>
    <xf numFmtId="0" fontId="40" fillId="0" borderId="16" xfId="59" applyFont="1" applyBorder="1" applyAlignment="1">
      <alignment horizontal="left" wrapText="1"/>
      <protection/>
    </xf>
    <xf numFmtId="0" fontId="41" fillId="0" borderId="16" xfId="61" applyFont="1" applyFill="1" applyBorder="1" applyAlignment="1">
      <alignment horizontal="left" wrapText="1"/>
      <protection/>
    </xf>
    <xf numFmtId="0" fontId="40" fillId="0" borderId="16" xfId="61" applyFont="1" applyFill="1" applyBorder="1" applyAlignment="1">
      <alignment horizontal="left" wrapText="1"/>
      <protection/>
    </xf>
    <xf numFmtId="0" fontId="4" fillId="0" borderId="16" xfId="59" applyFont="1" applyBorder="1" applyAlignment="1">
      <alignment horizontal="left" wrapText="1"/>
      <protection/>
    </xf>
    <xf numFmtId="0" fontId="14" fillId="0" borderId="60" xfId="59" applyFont="1" applyBorder="1" applyAlignment="1">
      <alignment horizontal="left" wrapText="1"/>
      <protection/>
    </xf>
    <xf numFmtId="2" fontId="14" fillId="0" borderId="42" xfId="59" applyNumberFormat="1" applyFont="1" applyBorder="1" applyAlignment="1">
      <alignment horizontal="center" wrapText="1"/>
      <protection/>
    </xf>
    <xf numFmtId="2" fontId="14" fillId="0" borderId="39" xfId="59" applyNumberFormat="1" applyFont="1" applyBorder="1" applyAlignment="1">
      <alignment horizontal="center" wrapText="1"/>
      <protection/>
    </xf>
    <xf numFmtId="2" fontId="14" fillId="0" borderId="53" xfId="59" applyNumberFormat="1" applyFont="1" applyBorder="1" applyAlignment="1">
      <alignment horizontal="center" wrapText="1"/>
      <protection/>
    </xf>
    <xf numFmtId="0" fontId="39" fillId="0" borderId="66" xfId="59" applyFont="1" applyBorder="1" applyAlignment="1">
      <alignment horizontal="center" wrapText="1"/>
      <protection/>
    </xf>
    <xf numFmtId="0" fontId="39" fillId="0" borderId="67" xfId="59" applyFont="1" applyBorder="1" applyAlignment="1">
      <alignment horizontal="center" wrapText="1"/>
      <protection/>
    </xf>
    <xf numFmtId="0" fontId="39" fillId="0" borderId="68" xfId="59" applyFont="1" applyBorder="1" applyAlignment="1">
      <alignment horizontal="center" wrapText="1"/>
      <protection/>
    </xf>
    <xf numFmtId="0" fontId="40" fillId="0" borderId="69" xfId="59" applyFont="1" applyBorder="1" applyAlignment="1">
      <alignment horizontal="left" wrapText="1"/>
      <protection/>
    </xf>
    <xf numFmtId="0" fontId="40" fillId="0" borderId="50" xfId="59" applyFont="1" applyBorder="1" applyAlignment="1">
      <alignment horizontal="left" wrapText="1"/>
      <protection/>
    </xf>
    <xf numFmtId="0" fontId="0" fillId="0" borderId="39" xfId="59" applyFont="1" applyBorder="1" applyAlignment="1">
      <alignment horizontal="center" wrapText="1"/>
      <protection/>
    </xf>
    <xf numFmtId="0" fontId="0" fillId="0" borderId="53" xfId="59" applyFont="1" applyBorder="1" applyAlignment="1">
      <alignment horizontal="center" wrapText="1"/>
      <protection/>
    </xf>
    <xf numFmtId="0" fontId="14" fillId="0" borderId="39" xfId="59" applyFont="1" applyBorder="1" applyAlignment="1">
      <alignment horizontal="left" wrapText="1"/>
      <protection/>
    </xf>
    <xf numFmtId="0" fontId="14" fillId="0" borderId="53" xfId="59" applyFont="1" applyBorder="1" applyAlignment="1">
      <alignment horizontal="left" wrapText="1"/>
      <protection/>
    </xf>
    <xf numFmtId="0" fontId="37" fillId="0" borderId="53" xfId="59" applyFont="1" applyBorder="1" applyAlignment="1">
      <alignment horizontal="left" wrapText="1"/>
      <protection/>
    </xf>
    <xf numFmtId="0" fontId="37" fillId="0" borderId="16" xfId="59" applyFont="1" applyBorder="1" applyAlignment="1">
      <alignment horizontal="left" wrapText="1"/>
      <protection/>
    </xf>
    <xf numFmtId="0" fontId="14" fillId="0" borderId="16" xfId="59" applyFont="1" applyBorder="1" applyAlignment="1">
      <alignment horizontal="left" wrapText="1"/>
      <protection/>
    </xf>
    <xf numFmtId="0" fontId="0" fillId="0" borderId="39" xfId="59" applyFont="1" applyBorder="1" applyAlignment="1">
      <alignment horizontal="left" wrapText="1"/>
      <protection/>
    </xf>
    <xf numFmtId="0" fontId="0" fillId="0" borderId="53" xfId="59" applyFont="1" applyBorder="1" applyAlignment="1">
      <alignment horizontal="left" wrapText="1"/>
      <protection/>
    </xf>
    <xf numFmtId="2" fontId="39" fillId="0" borderId="0" xfId="59" applyNumberFormat="1" applyFont="1" applyBorder="1" applyAlignment="1">
      <alignment horizontal="center" wrapText="1"/>
      <protection/>
    </xf>
    <xf numFmtId="2" fontId="39" fillId="0" borderId="47" xfId="59" applyNumberFormat="1" applyFont="1" applyBorder="1" applyAlignment="1">
      <alignment horizontal="center" wrapText="1"/>
      <protection/>
    </xf>
    <xf numFmtId="0" fontId="14" fillId="0" borderId="69" xfId="59" applyFont="1" applyBorder="1" applyAlignment="1">
      <alignment horizontal="left" wrapText="1"/>
      <protection/>
    </xf>
    <xf numFmtId="0" fontId="14" fillId="0" borderId="50" xfId="59" applyFont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sn_2009 Propozimet" xfId="59"/>
    <cellStyle name="Normal_pasqyre" xfId="60"/>
    <cellStyle name="Normal_Sheet2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7">
      <selection activeCell="L17" sqref="L17"/>
    </sheetView>
  </sheetViews>
  <sheetFormatPr defaultColWidth="9.140625" defaultRowHeight="12.75"/>
  <cols>
    <col min="1" max="1" width="6.7109375" style="24" customWidth="1"/>
    <col min="2" max="2" width="11.421875" style="24" customWidth="1"/>
    <col min="3" max="3" width="27.7109375" style="24" customWidth="1"/>
    <col min="4" max="4" width="12.421875" style="24" customWidth="1"/>
    <col min="5" max="5" width="9.140625" style="24" customWidth="1"/>
    <col min="6" max="6" width="10.00390625" style="24" customWidth="1"/>
    <col min="7" max="7" width="6.00390625" style="24" customWidth="1"/>
    <col min="8" max="8" width="2.28125" style="24" customWidth="1"/>
    <col min="9" max="9" width="6.8515625" style="24" customWidth="1"/>
    <col min="10" max="16384" width="9.140625" style="24" customWidth="1"/>
  </cols>
  <sheetData>
    <row r="1" spans="1:2" ht="6" customHeight="1">
      <c r="A1" s="23"/>
      <c r="B1" s="23"/>
    </row>
    <row r="2" spans="1:9" ht="12.75">
      <c r="A2" s="25"/>
      <c r="B2" s="26"/>
      <c r="C2" s="26"/>
      <c r="D2" s="26"/>
      <c r="E2" s="26"/>
      <c r="F2" s="26"/>
      <c r="G2" s="26"/>
      <c r="H2" s="26"/>
      <c r="I2" s="27"/>
    </row>
    <row r="3" spans="1:9" ht="12.75">
      <c r="A3" s="28"/>
      <c r="B3" s="29"/>
      <c r="C3" s="29"/>
      <c r="D3" s="29"/>
      <c r="E3" s="29"/>
      <c r="F3" s="29"/>
      <c r="G3" s="29"/>
      <c r="H3" s="29"/>
      <c r="I3" s="30"/>
    </row>
    <row r="4" spans="1:9" ht="23.25" customHeight="1">
      <c r="A4" s="28"/>
      <c r="B4" s="35" t="s">
        <v>235</v>
      </c>
      <c r="C4" s="29"/>
      <c r="D4" s="36"/>
      <c r="E4" s="23"/>
      <c r="F4" s="29"/>
      <c r="G4" s="29"/>
      <c r="H4" s="29"/>
      <c r="I4" s="30"/>
    </row>
    <row r="5" spans="1:9" ht="23.25" customHeight="1">
      <c r="A5" s="28"/>
      <c r="B5" s="35" t="s">
        <v>191</v>
      </c>
      <c r="C5" s="29"/>
      <c r="D5" s="36"/>
      <c r="E5" s="23"/>
      <c r="F5" s="29"/>
      <c r="G5" s="29"/>
      <c r="H5" s="29"/>
      <c r="I5" s="30"/>
    </row>
    <row r="6" spans="1:9" ht="23.25" customHeight="1">
      <c r="A6" s="28"/>
      <c r="B6" s="37" t="s">
        <v>236</v>
      </c>
      <c r="C6" s="29"/>
      <c r="D6" s="36"/>
      <c r="E6" s="23"/>
      <c r="F6" s="29"/>
      <c r="G6" s="29"/>
      <c r="H6" s="29"/>
      <c r="I6" s="30"/>
    </row>
    <row r="7" spans="1:9" ht="23.25" customHeight="1">
      <c r="A7" s="28"/>
      <c r="B7" s="37"/>
      <c r="C7" s="29"/>
      <c r="D7" s="36"/>
      <c r="E7" s="23"/>
      <c r="F7" s="29"/>
      <c r="G7" s="29"/>
      <c r="H7" s="29"/>
      <c r="I7" s="30"/>
    </row>
    <row r="8" spans="1:9" ht="12.75">
      <c r="A8" s="28"/>
      <c r="B8" s="29"/>
      <c r="C8" s="29"/>
      <c r="D8" s="29"/>
      <c r="E8" s="32"/>
      <c r="F8" s="29"/>
      <c r="G8" s="29"/>
      <c r="H8" s="29"/>
      <c r="I8" s="30"/>
    </row>
    <row r="9" spans="1:9" ht="12.75">
      <c r="A9" s="28"/>
      <c r="B9" s="29"/>
      <c r="C9" s="29"/>
      <c r="D9" s="29"/>
      <c r="E9" s="32"/>
      <c r="F9" s="29"/>
      <c r="G9" s="29"/>
      <c r="H9" s="29"/>
      <c r="I9" s="30"/>
    </row>
    <row r="10" spans="1:9" ht="12.75">
      <c r="A10" s="28"/>
      <c r="B10" s="29"/>
      <c r="C10" s="29"/>
      <c r="D10" s="29"/>
      <c r="E10" s="32"/>
      <c r="F10" s="29"/>
      <c r="G10" s="29"/>
      <c r="H10" s="29"/>
      <c r="I10" s="30"/>
    </row>
    <row r="11" spans="1:9" ht="12.75">
      <c r="A11" s="28"/>
      <c r="B11" s="29"/>
      <c r="C11" s="29"/>
      <c r="D11" s="29"/>
      <c r="E11" s="32"/>
      <c r="F11" s="29"/>
      <c r="G11" s="29"/>
      <c r="H11" s="29"/>
      <c r="I11" s="30"/>
    </row>
    <row r="12" spans="1:9" ht="33.75">
      <c r="A12" s="28"/>
      <c r="B12" s="38" t="s">
        <v>117</v>
      </c>
      <c r="C12" s="29"/>
      <c r="D12" s="29"/>
      <c r="E12" s="32"/>
      <c r="F12" s="29"/>
      <c r="G12" s="29"/>
      <c r="H12" s="29"/>
      <c r="I12" s="30"/>
    </row>
    <row r="13" spans="1:9" ht="12.75">
      <c r="A13" s="28"/>
      <c r="B13" s="29"/>
      <c r="C13" s="29"/>
      <c r="D13" s="29"/>
      <c r="E13" s="32"/>
      <c r="F13" s="29"/>
      <c r="G13" s="29"/>
      <c r="H13" s="29"/>
      <c r="I13" s="30"/>
    </row>
    <row r="14" spans="1:9" ht="12.75">
      <c r="A14" s="28"/>
      <c r="B14" s="29"/>
      <c r="C14" s="29"/>
      <c r="D14" s="29"/>
      <c r="E14" s="29"/>
      <c r="F14" s="29"/>
      <c r="G14" s="29"/>
      <c r="H14" s="29"/>
      <c r="I14" s="30"/>
    </row>
    <row r="15" spans="1:9" ht="15.75">
      <c r="A15" s="28"/>
      <c r="B15" s="29"/>
      <c r="C15" s="325" t="s">
        <v>457</v>
      </c>
      <c r="D15" s="29"/>
      <c r="E15" s="29"/>
      <c r="F15" s="29"/>
      <c r="G15" s="29"/>
      <c r="H15" s="29"/>
      <c r="I15" s="30"/>
    </row>
    <row r="16" spans="1:9" ht="12.75">
      <c r="A16" s="28"/>
      <c r="B16" s="29"/>
      <c r="C16" s="29"/>
      <c r="D16" s="29"/>
      <c r="E16" s="29"/>
      <c r="F16" s="29"/>
      <c r="G16" s="29"/>
      <c r="H16" s="29"/>
      <c r="I16" s="30"/>
    </row>
    <row r="17" spans="1:9" ht="12.75">
      <c r="A17" s="28"/>
      <c r="B17" s="29"/>
      <c r="C17" s="29"/>
      <c r="D17" s="29"/>
      <c r="E17" s="29"/>
      <c r="F17" s="29"/>
      <c r="G17" s="29"/>
      <c r="H17" s="29"/>
      <c r="I17" s="30"/>
    </row>
    <row r="18" spans="1:9" ht="12.75">
      <c r="A18" s="28"/>
      <c r="B18" s="29"/>
      <c r="C18" s="29"/>
      <c r="D18" s="29"/>
      <c r="E18" s="29"/>
      <c r="F18" s="29"/>
      <c r="G18" s="29"/>
      <c r="H18" s="29"/>
      <c r="I18" s="30"/>
    </row>
    <row r="19" spans="1:9" ht="37.5" customHeight="1">
      <c r="A19" s="28"/>
      <c r="D19" s="29"/>
      <c r="E19" s="29"/>
      <c r="F19" s="29"/>
      <c r="G19" s="29"/>
      <c r="H19" s="29"/>
      <c r="I19" s="30"/>
    </row>
    <row r="20" spans="1:9" ht="12.75">
      <c r="A20" s="28"/>
      <c r="B20" s="29"/>
      <c r="C20" s="29"/>
      <c r="D20" s="29"/>
      <c r="E20" s="29"/>
      <c r="F20" s="29"/>
      <c r="G20" s="29"/>
      <c r="H20" s="29"/>
      <c r="I20" s="30"/>
    </row>
    <row r="21" spans="1:9" ht="12.75">
      <c r="A21" s="28"/>
      <c r="B21" s="29"/>
      <c r="C21" s="29"/>
      <c r="D21" s="29"/>
      <c r="E21" s="29"/>
      <c r="F21" s="29"/>
      <c r="G21" s="29"/>
      <c r="H21" s="29"/>
      <c r="I21" s="30"/>
    </row>
    <row r="22" spans="1:9" ht="12.75">
      <c r="A22" s="28"/>
      <c r="B22" s="29"/>
      <c r="C22" s="29"/>
      <c r="D22" s="29"/>
      <c r="E22" s="29"/>
      <c r="F22" s="29"/>
      <c r="G22" s="29"/>
      <c r="H22" s="29"/>
      <c r="I22" s="30"/>
    </row>
    <row r="23" spans="1:9" ht="18">
      <c r="A23" s="28"/>
      <c r="B23" s="37" t="s">
        <v>118</v>
      </c>
      <c r="C23" s="37"/>
      <c r="D23" s="339" t="s">
        <v>119</v>
      </c>
      <c r="E23" s="339"/>
      <c r="F23" s="339"/>
      <c r="G23" s="339"/>
      <c r="H23" s="339"/>
      <c r="I23" s="30"/>
    </row>
    <row r="24" spans="1:9" ht="18">
      <c r="A24" s="28"/>
      <c r="B24" s="37"/>
      <c r="C24" s="37"/>
      <c r="D24" s="39"/>
      <c r="E24" s="39"/>
      <c r="F24" s="39"/>
      <c r="G24" s="39"/>
      <c r="H24" s="39"/>
      <c r="I24" s="30"/>
    </row>
    <row r="25" spans="1:9" ht="18">
      <c r="A25" s="28"/>
      <c r="B25" s="37" t="s">
        <v>120</v>
      </c>
      <c r="C25" s="37"/>
      <c r="E25" s="39" t="s">
        <v>237</v>
      </c>
      <c r="F25" s="39"/>
      <c r="G25" s="39"/>
      <c r="H25" s="39"/>
      <c r="I25" s="30"/>
    </row>
    <row r="26" spans="1:9" ht="18">
      <c r="A26" s="28"/>
      <c r="B26" s="37"/>
      <c r="C26" s="40"/>
      <c r="D26" s="41"/>
      <c r="E26" s="41"/>
      <c r="F26" s="41"/>
      <c r="G26" s="41"/>
      <c r="H26" s="41"/>
      <c r="I26" s="30"/>
    </row>
    <row r="27" spans="1:9" ht="18" customHeight="1">
      <c r="A27" s="28"/>
      <c r="B27" s="37" t="s">
        <v>121</v>
      </c>
      <c r="C27" s="37"/>
      <c r="D27" s="339" t="s">
        <v>122</v>
      </c>
      <c r="E27" s="339"/>
      <c r="F27" s="339"/>
      <c r="G27" s="339"/>
      <c r="H27" s="339"/>
      <c r="I27" s="30"/>
    </row>
    <row r="28" spans="1:9" ht="18">
      <c r="A28" s="28"/>
      <c r="B28" s="37"/>
      <c r="C28" s="37"/>
      <c r="D28" s="41"/>
      <c r="E28" s="41"/>
      <c r="F28" s="41"/>
      <c r="G28" s="41"/>
      <c r="H28" s="41"/>
      <c r="I28" s="30"/>
    </row>
    <row r="29" spans="1:9" ht="21.75" customHeight="1">
      <c r="A29" s="28"/>
      <c r="B29" s="37" t="s">
        <v>123</v>
      </c>
      <c r="C29" s="37"/>
      <c r="D29" s="339" t="s">
        <v>124</v>
      </c>
      <c r="E29" s="339"/>
      <c r="F29" s="339"/>
      <c r="G29" s="339"/>
      <c r="H29" s="339"/>
      <c r="I29" s="30"/>
    </row>
    <row r="30" spans="1:9" ht="18">
      <c r="A30" s="28"/>
      <c r="B30" s="37"/>
      <c r="C30" s="37"/>
      <c r="D30" s="37"/>
      <c r="E30" s="37"/>
      <c r="F30" s="37"/>
      <c r="G30" s="37"/>
      <c r="H30" s="37"/>
      <c r="I30" s="30"/>
    </row>
    <row r="31" spans="1:9" ht="18.75" customHeight="1">
      <c r="A31" s="28"/>
      <c r="B31" s="37" t="s">
        <v>125</v>
      </c>
      <c r="C31" s="37"/>
      <c r="D31" s="339" t="s">
        <v>124</v>
      </c>
      <c r="E31" s="339"/>
      <c r="F31" s="339"/>
      <c r="G31" s="339"/>
      <c r="H31" s="339"/>
      <c r="I31" s="30"/>
    </row>
    <row r="32" spans="1:9" ht="18">
      <c r="A32" s="28"/>
      <c r="B32" s="37"/>
      <c r="C32" s="37"/>
      <c r="D32" s="37"/>
      <c r="E32" s="37"/>
      <c r="F32" s="37"/>
      <c r="G32" s="37"/>
      <c r="H32" s="37"/>
      <c r="I32" s="30"/>
    </row>
    <row r="33" spans="1:9" ht="18.75" customHeight="1">
      <c r="A33" s="28"/>
      <c r="B33" s="37" t="s">
        <v>126</v>
      </c>
      <c r="C33" s="37"/>
      <c r="D33" s="338">
        <v>2013</v>
      </c>
      <c r="E33" s="338"/>
      <c r="F33" s="338"/>
      <c r="G33" s="338"/>
      <c r="H33" s="338"/>
      <c r="I33" s="30"/>
    </row>
    <row r="34" spans="1:9" ht="18">
      <c r="A34" s="28"/>
      <c r="B34" s="37"/>
      <c r="C34" s="37"/>
      <c r="D34" s="37"/>
      <c r="E34" s="37"/>
      <c r="F34" s="37"/>
      <c r="G34" s="37"/>
      <c r="H34" s="37"/>
      <c r="I34" s="30"/>
    </row>
    <row r="35" spans="1:9" ht="21" customHeight="1">
      <c r="A35" s="28"/>
      <c r="B35" s="37" t="s">
        <v>116</v>
      </c>
      <c r="C35" s="37"/>
      <c r="D35" s="339" t="s">
        <v>458</v>
      </c>
      <c r="E35" s="339"/>
      <c r="F35" s="339"/>
      <c r="G35" s="339"/>
      <c r="H35" s="339"/>
      <c r="I35" s="30"/>
    </row>
    <row r="36" spans="1:9" ht="12.75">
      <c r="A36" s="28"/>
      <c r="B36" s="29"/>
      <c r="C36" s="29"/>
      <c r="D36" s="29"/>
      <c r="E36" s="29"/>
      <c r="F36" s="29"/>
      <c r="G36" s="29"/>
      <c r="H36" s="29"/>
      <c r="I36" s="30"/>
    </row>
    <row r="37" spans="1:9" ht="12.75">
      <c r="A37" s="28"/>
      <c r="B37" s="29"/>
      <c r="C37" s="29"/>
      <c r="D37" s="29"/>
      <c r="E37" s="29"/>
      <c r="F37" s="29"/>
      <c r="G37" s="29"/>
      <c r="H37" s="29"/>
      <c r="I37" s="30"/>
    </row>
    <row r="38" spans="1:9" ht="12.75">
      <c r="A38" s="28"/>
      <c r="B38" s="29"/>
      <c r="C38" s="29"/>
      <c r="D38" s="29"/>
      <c r="E38" s="29"/>
      <c r="F38" s="29"/>
      <c r="G38" s="29"/>
      <c r="H38" s="29"/>
      <c r="I38" s="30"/>
    </row>
    <row r="39" spans="1:9" ht="12.75">
      <c r="A39" s="28"/>
      <c r="B39" s="29"/>
      <c r="C39" s="29"/>
      <c r="D39" s="29"/>
      <c r="E39" s="29"/>
      <c r="F39" s="29"/>
      <c r="G39" s="29"/>
      <c r="H39" s="29"/>
      <c r="I39" s="30"/>
    </row>
    <row r="40" spans="1:9" ht="12.75">
      <c r="A40" s="28"/>
      <c r="B40" s="29"/>
      <c r="C40" s="29"/>
      <c r="D40" s="29"/>
      <c r="E40" s="29"/>
      <c r="F40" s="29"/>
      <c r="G40" s="29"/>
      <c r="H40" s="29"/>
      <c r="I40" s="30"/>
    </row>
    <row r="41" spans="1:9" ht="12.75">
      <c r="A41" s="28"/>
      <c r="B41" s="29"/>
      <c r="C41" s="29"/>
      <c r="D41" s="29"/>
      <c r="E41" s="29"/>
      <c r="F41" s="29"/>
      <c r="G41" s="29"/>
      <c r="H41" s="29"/>
      <c r="I41" s="30"/>
    </row>
    <row r="42" spans="1:9" ht="12.75">
      <c r="A42" s="28"/>
      <c r="B42" s="29"/>
      <c r="C42" s="29"/>
      <c r="D42" s="29"/>
      <c r="E42" s="29"/>
      <c r="F42" s="29"/>
      <c r="G42" s="29"/>
      <c r="H42" s="29"/>
      <c r="I42" s="30"/>
    </row>
    <row r="43" spans="1:9" ht="12.75">
      <c r="A43" s="28"/>
      <c r="B43" s="29"/>
      <c r="C43" s="29"/>
      <c r="D43" s="29"/>
      <c r="E43" s="29"/>
      <c r="F43" s="29"/>
      <c r="G43" s="29"/>
      <c r="H43" s="29"/>
      <c r="I43" s="30"/>
    </row>
    <row r="44" spans="1:9" ht="18">
      <c r="A44" s="28"/>
      <c r="B44" s="29"/>
      <c r="C44" s="37" t="s">
        <v>459</v>
      </c>
      <c r="D44" s="29"/>
      <c r="E44" s="29"/>
      <c r="F44" s="29"/>
      <c r="G44" s="29"/>
      <c r="H44" s="29"/>
      <c r="I44" s="30"/>
    </row>
    <row r="45" spans="1:9" ht="12.75">
      <c r="A45" s="28"/>
      <c r="B45" s="29"/>
      <c r="C45" s="29"/>
      <c r="D45" s="29"/>
      <c r="E45" s="29"/>
      <c r="F45" s="29"/>
      <c r="G45" s="29"/>
      <c r="H45" s="29"/>
      <c r="I45" s="30"/>
    </row>
    <row r="46" spans="1:9" ht="12.75">
      <c r="A46" s="34"/>
      <c r="B46" s="31"/>
      <c r="C46" s="31"/>
      <c r="D46" s="31"/>
      <c r="E46" s="31"/>
      <c r="F46" s="31"/>
      <c r="G46" s="31"/>
      <c r="H46" s="31"/>
      <c r="I46" s="33"/>
    </row>
  </sheetData>
  <sheetProtection/>
  <mergeCells count="6">
    <mergeCell ref="D33:H33"/>
    <mergeCell ref="D35:H35"/>
    <mergeCell ref="D23:H23"/>
    <mergeCell ref="D27:H27"/>
    <mergeCell ref="D29:H29"/>
    <mergeCell ref="D31:H31"/>
  </mergeCells>
  <printOptions/>
  <pageMargins left="0.91" right="0.38" top="0.32" bottom="0.4" header="0.25" footer="0.2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0">
      <selection activeCell="G37" sqref="G37"/>
    </sheetView>
  </sheetViews>
  <sheetFormatPr defaultColWidth="9.140625" defaultRowHeight="12.75"/>
  <cols>
    <col min="1" max="1" width="6.421875" style="162" customWidth="1"/>
    <col min="2" max="2" width="25.140625" style="162" customWidth="1"/>
    <col min="3" max="3" width="16.140625" style="162" customWidth="1"/>
    <col min="4" max="4" width="21.421875" style="162" customWidth="1"/>
    <col min="5" max="5" width="16.57421875" style="163" customWidth="1"/>
    <col min="6" max="6" width="7.7109375" style="162" customWidth="1"/>
    <col min="7" max="7" width="10.421875" style="162" customWidth="1"/>
    <col min="8" max="16384" width="9.140625" style="162" customWidth="1"/>
  </cols>
  <sheetData>
    <row r="2" spans="2:8" ht="15.75">
      <c r="B2" s="362" t="s">
        <v>249</v>
      </c>
      <c r="C2" s="362"/>
      <c r="D2" s="165"/>
      <c r="E2" s="166"/>
      <c r="F2" s="165"/>
      <c r="G2" s="165"/>
      <c r="H2" s="165"/>
    </row>
    <row r="3" spans="2:8" ht="15.75">
      <c r="B3" s="362" t="s">
        <v>250</v>
      </c>
      <c r="C3" s="362"/>
      <c r="D3" s="165"/>
      <c r="E3" s="166"/>
      <c r="F3" s="165"/>
      <c r="G3" s="165"/>
      <c r="H3" s="165"/>
    </row>
    <row r="4" spans="2:8" ht="15.75">
      <c r="B4" s="362" t="s">
        <v>215</v>
      </c>
      <c r="C4" s="362"/>
      <c r="D4" s="165"/>
      <c r="E4" s="166"/>
      <c r="F4" s="165"/>
      <c r="G4" s="165"/>
      <c r="H4" s="165"/>
    </row>
    <row r="5" spans="1:8" ht="15.75">
      <c r="A5" s="167"/>
      <c r="B5" s="164"/>
      <c r="C5" s="165"/>
      <c r="D5" s="165"/>
      <c r="E5" s="166"/>
      <c r="F5" s="165"/>
      <c r="G5" s="165"/>
      <c r="H5" s="165"/>
    </row>
    <row r="6" spans="1:8" ht="20.25">
      <c r="A6" s="363" t="s">
        <v>216</v>
      </c>
      <c r="B6" s="363"/>
      <c r="C6" s="363"/>
      <c r="D6" s="363"/>
      <c r="E6" s="363"/>
      <c r="F6" s="168"/>
      <c r="G6" s="168"/>
      <c r="H6" s="168"/>
    </row>
    <row r="7" spans="1:8" ht="18.75">
      <c r="A7" s="165"/>
      <c r="B7" s="165"/>
      <c r="C7" s="165"/>
      <c r="D7" s="168"/>
      <c r="E7" s="169" t="s">
        <v>468</v>
      </c>
      <c r="F7" s="168"/>
      <c r="G7" s="168"/>
      <c r="H7" s="168"/>
    </row>
    <row r="8" spans="1:5" s="171" customFormat="1" ht="15.75">
      <c r="A8" s="168"/>
      <c r="B8" s="168"/>
      <c r="C8" s="168"/>
      <c r="D8" s="168"/>
      <c r="E8" s="170"/>
    </row>
    <row r="9" spans="1:5" s="176" customFormat="1" ht="21" customHeight="1">
      <c r="A9" s="172" t="s">
        <v>204</v>
      </c>
      <c r="B9" s="173" t="s">
        <v>217</v>
      </c>
      <c r="C9" s="174" t="s">
        <v>218</v>
      </c>
      <c r="D9" s="174" t="s">
        <v>219</v>
      </c>
      <c r="E9" s="175" t="s">
        <v>190</v>
      </c>
    </row>
    <row r="10" spans="1:6" ht="13.5" customHeight="1">
      <c r="A10" s="177">
        <v>1</v>
      </c>
      <c r="B10" s="178" t="s">
        <v>266</v>
      </c>
      <c r="C10" s="179">
        <v>10</v>
      </c>
      <c r="D10" s="179" t="s">
        <v>267</v>
      </c>
      <c r="E10" s="180">
        <v>1000000</v>
      </c>
      <c r="F10" s="181"/>
    </row>
    <row r="11" spans="1:6" ht="13.5" customHeight="1">
      <c r="A11" s="177">
        <v>2</v>
      </c>
      <c r="B11" s="178" t="s">
        <v>266</v>
      </c>
      <c r="C11" s="179">
        <v>1.5</v>
      </c>
      <c r="D11" s="179" t="s">
        <v>268</v>
      </c>
      <c r="E11" s="180">
        <v>400000</v>
      </c>
      <c r="F11" s="181"/>
    </row>
    <row r="12" spans="1:6" ht="13.5" customHeight="1">
      <c r="A12" s="177">
        <v>3</v>
      </c>
      <c r="B12" s="178" t="s">
        <v>266</v>
      </c>
      <c r="C12" s="179">
        <v>1.5</v>
      </c>
      <c r="D12" s="179" t="s">
        <v>269</v>
      </c>
      <c r="E12" s="180">
        <v>300000</v>
      </c>
      <c r="F12" s="181"/>
    </row>
    <row r="13" spans="1:6" ht="13.5" customHeight="1">
      <c r="A13" s="177"/>
      <c r="B13" s="178"/>
      <c r="C13" s="179"/>
      <c r="D13" s="179"/>
      <c r="E13" s="180"/>
      <c r="F13" s="181"/>
    </row>
    <row r="14" spans="1:6" ht="13.5" customHeight="1">
      <c r="A14" s="177"/>
      <c r="B14" s="178"/>
      <c r="C14" s="179"/>
      <c r="D14" s="179"/>
      <c r="E14" s="180"/>
      <c r="F14" s="181"/>
    </row>
    <row r="15" spans="1:6" ht="13.5" customHeight="1">
      <c r="A15" s="177"/>
      <c r="B15" s="178"/>
      <c r="C15" s="179"/>
      <c r="D15" s="179"/>
      <c r="E15" s="180"/>
      <c r="F15" s="181"/>
    </row>
    <row r="16" spans="1:6" ht="13.5" customHeight="1">
      <c r="A16" s="177"/>
      <c r="B16" s="178"/>
      <c r="C16" s="179"/>
      <c r="D16" s="179"/>
      <c r="E16" s="180"/>
      <c r="F16" s="181"/>
    </row>
    <row r="17" spans="1:6" ht="13.5" customHeight="1">
      <c r="A17" s="177"/>
      <c r="B17" s="178"/>
      <c r="C17" s="179"/>
      <c r="D17" s="179"/>
      <c r="E17" s="180"/>
      <c r="F17" s="181"/>
    </row>
    <row r="18" spans="1:6" ht="13.5" customHeight="1">
      <c r="A18" s="177"/>
      <c r="B18" s="178"/>
      <c r="C18" s="179"/>
      <c r="D18" s="179"/>
      <c r="E18" s="180"/>
      <c r="F18" s="181"/>
    </row>
    <row r="19" spans="1:6" ht="13.5" customHeight="1">
      <c r="A19" s="177"/>
      <c r="B19" s="178"/>
      <c r="C19" s="179"/>
      <c r="D19" s="179"/>
      <c r="E19" s="180"/>
      <c r="F19" s="181"/>
    </row>
    <row r="20" spans="1:6" ht="13.5" customHeight="1">
      <c r="A20" s="177"/>
      <c r="B20" s="178"/>
      <c r="C20" s="179"/>
      <c r="D20" s="179"/>
      <c r="E20" s="180"/>
      <c r="F20" s="181"/>
    </row>
    <row r="21" spans="1:6" ht="13.5" customHeight="1">
      <c r="A21" s="177"/>
      <c r="B21" s="178"/>
      <c r="C21" s="179"/>
      <c r="D21" s="179"/>
      <c r="E21" s="180"/>
      <c r="F21" s="181"/>
    </row>
    <row r="22" spans="1:6" ht="13.5" customHeight="1">
      <c r="A22" s="177"/>
      <c r="B22" s="178"/>
      <c r="C22" s="179"/>
      <c r="D22" s="179"/>
      <c r="E22" s="180"/>
      <c r="F22" s="181"/>
    </row>
    <row r="23" spans="1:6" ht="13.5" customHeight="1">
      <c r="A23" s="177"/>
      <c r="B23" s="178"/>
      <c r="C23" s="179"/>
      <c r="D23" s="179"/>
      <c r="E23" s="180"/>
      <c r="F23" s="181"/>
    </row>
    <row r="24" spans="1:6" ht="13.5" customHeight="1">
      <c r="A24" s="177"/>
      <c r="B24" s="178"/>
      <c r="C24" s="182"/>
      <c r="D24" s="182"/>
      <c r="E24" s="180"/>
      <c r="F24" s="181"/>
    </row>
    <row r="25" spans="1:6" ht="13.5" customHeight="1">
      <c r="A25" s="177"/>
      <c r="B25" s="178"/>
      <c r="C25" s="182"/>
      <c r="D25" s="182"/>
      <c r="E25" s="180"/>
      <c r="F25" s="181"/>
    </row>
    <row r="26" spans="1:6" ht="13.5" customHeight="1">
      <c r="A26" s="177"/>
      <c r="B26" s="178"/>
      <c r="C26" s="182"/>
      <c r="D26" s="182"/>
      <c r="E26" s="180"/>
      <c r="F26" s="181"/>
    </row>
    <row r="27" spans="1:6" ht="13.5" customHeight="1">
      <c r="A27" s="177"/>
      <c r="B27" s="178"/>
      <c r="C27" s="182"/>
      <c r="D27" s="182"/>
      <c r="E27" s="180"/>
      <c r="F27" s="181"/>
    </row>
    <row r="28" spans="1:6" ht="13.5" customHeight="1">
      <c r="A28" s="177"/>
      <c r="B28" s="178"/>
      <c r="C28" s="182"/>
      <c r="D28" s="182"/>
      <c r="E28" s="180"/>
      <c r="F28" s="181"/>
    </row>
    <row r="29" spans="1:6" ht="13.5" customHeight="1">
      <c r="A29" s="177"/>
      <c r="B29" s="178"/>
      <c r="C29" s="182"/>
      <c r="D29" s="182"/>
      <c r="E29" s="180"/>
      <c r="F29" s="181"/>
    </row>
    <row r="30" spans="1:6" ht="13.5" customHeight="1">
      <c r="A30" s="177"/>
      <c r="B30" s="178"/>
      <c r="C30" s="182"/>
      <c r="D30" s="182"/>
      <c r="E30" s="180"/>
      <c r="F30" s="181"/>
    </row>
    <row r="31" spans="1:6" ht="13.5" customHeight="1">
      <c r="A31" s="177"/>
      <c r="B31" s="178"/>
      <c r="C31" s="182"/>
      <c r="D31" s="182"/>
      <c r="E31" s="180"/>
      <c r="F31" s="181"/>
    </row>
    <row r="32" spans="1:6" ht="13.5" customHeight="1">
      <c r="A32" s="177"/>
      <c r="B32" s="178"/>
      <c r="C32" s="182"/>
      <c r="D32" s="182"/>
      <c r="E32" s="180"/>
      <c r="F32" s="181"/>
    </row>
    <row r="33" spans="1:6" ht="13.5" customHeight="1">
      <c r="A33" s="177"/>
      <c r="B33" s="178"/>
      <c r="C33" s="182"/>
      <c r="D33" s="182"/>
      <c r="E33" s="180"/>
      <c r="F33" s="181"/>
    </row>
    <row r="34" spans="1:6" ht="13.5" customHeight="1">
      <c r="A34" s="177"/>
      <c r="B34" s="178"/>
      <c r="C34" s="183"/>
      <c r="D34" s="183"/>
      <c r="E34" s="180"/>
      <c r="F34" s="181"/>
    </row>
    <row r="35" spans="1:6" ht="13.5" customHeight="1">
      <c r="A35" s="177"/>
      <c r="B35" s="178"/>
      <c r="C35" s="183"/>
      <c r="D35" s="183"/>
      <c r="E35" s="180"/>
      <c r="F35" s="181"/>
    </row>
    <row r="36" spans="1:6" s="186" customFormat="1" ht="13.5" customHeight="1">
      <c r="A36" s="184"/>
      <c r="B36" s="178"/>
      <c r="C36" s="184"/>
      <c r="D36" s="184"/>
      <c r="E36" s="180"/>
      <c r="F36" s="185"/>
    </row>
    <row r="37" spans="1:6" s="186" customFormat="1" ht="13.5" customHeight="1">
      <c r="A37" s="184"/>
      <c r="B37" s="178"/>
      <c r="C37" s="184"/>
      <c r="D37" s="184"/>
      <c r="E37" s="180"/>
      <c r="F37" s="185"/>
    </row>
    <row r="38" spans="1:6" s="189" customFormat="1" ht="13.5" customHeight="1">
      <c r="A38" s="359" t="s">
        <v>220</v>
      </c>
      <c r="B38" s="359"/>
      <c r="C38" s="359"/>
      <c r="D38" s="359"/>
      <c r="E38" s="187">
        <f>SUM(E10:E37)</f>
        <v>1700000</v>
      </c>
      <c r="F38" s="188"/>
    </row>
    <row r="39" ht="13.5" customHeight="1"/>
    <row r="40" ht="13.5" customHeight="1"/>
    <row r="41" spans="3:5" ht="13.5" customHeight="1">
      <c r="C41" s="360" t="s">
        <v>221</v>
      </c>
      <c r="D41" s="360"/>
      <c r="E41" s="360"/>
    </row>
    <row r="42" spans="3:5" ht="13.5" customHeight="1">
      <c r="C42" s="360" t="s">
        <v>214</v>
      </c>
      <c r="D42" s="360"/>
      <c r="E42" s="360"/>
    </row>
    <row r="43" spans="2:7" s="190" customFormat="1" ht="13.5" customHeight="1">
      <c r="B43" s="191"/>
      <c r="C43" s="361" t="s">
        <v>222</v>
      </c>
      <c r="D43" s="361"/>
      <c r="E43" s="361"/>
      <c r="F43" s="191"/>
      <c r="G43" s="191"/>
    </row>
    <row r="44" ht="13.5" customHeight="1"/>
    <row r="45" ht="13.5" customHeight="1"/>
  </sheetData>
  <sheetProtection/>
  <mergeCells count="8">
    <mergeCell ref="B2:C2"/>
    <mergeCell ref="C41:E41"/>
    <mergeCell ref="C42:E42"/>
    <mergeCell ref="C43:E43"/>
    <mergeCell ref="B3:C3"/>
    <mergeCell ref="B4:C4"/>
    <mergeCell ref="A6:E6"/>
    <mergeCell ref="A38:D38"/>
  </mergeCells>
  <printOptions/>
  <pageMargins left="0.5" right="0.51" top="0.88" bottom="0.32" header="0.26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M44" sqref="M44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41" t="s">
        <v>375</v>
      </c>
      <c r="B1" s="141" t="s">
        <v>376</v>
      </c>
      <c r="C1" s="141" t="s">
        <v>377</v>
      </c>
      <c r="I1" s="213" t="s">
        <v>378</v>
      </c>
    </row>
    <row r="2" spans="2:9" ht="12.75">
      <c r="B2" s="141" t="s">
        <v>379</v>
      </c>
      <c r="C2" s="141" t="s">
        <v>379</v>
      </c>
      <c r="I2" s="213" t="s">
        <v>275</v>
      </c>
    </row>
    <row r="3" spans="2:11" ht="12.75">
      <c r="B3" s="141"/>
      <c r="C3" s="141"/>
      <c r="I3" s="213"/>
      <c r="K3" s="141" t="s">
        <v>380</v>
      </c>
    </row>
    <row r="4" spans="2:3" ht="12.75">
      <c r="B4" s="141"/>
      <c r="C4" s="141"/>
    </row>
    <row r="5" spans="2:11" ht="12.75">
      <c r="B5" s="149" t="s">
        <v>381</v>
      </c>
      <c r="C5" s="149" t="s">
        <v>381</v>
      </c>
      <c r="H5" s="116"/>
      <c r="I5" s="116"/>
      <c r="J5" s="129" t="s">
        <v>201</v>
      </c>
      <c r="K5" s="129" t="s">
        <v>382</v>
      </c>
    </row>
    <row r="6" spans="2:11" ht="12.75">
      <c r="B6" s="149" t="s">
        <v>383</v>
      </c>
      <c r="C6" s="149" t="s">
        <v>383</v>
      </c>
      <c r="H6" s="116">
        <v>1</v>
      </c>
      <c r="I6" s="129" t="s">
        <v>379</v>
      </c>
      <c r="J6" s="126" t="s">
        <v>381</v>
      </c>
      <c r="K6" s="126"/>
    </row>
    <row r="7" spans="2:11" ht="12.75">
      <c r="B7" s="149" t="s">
        <v>384</v>
      </c>
      <c r="C7" s="149" t="s">
        <v>384</v>
      </c>
      <c r="H7" s="116">
        <v>2</v>
      </c>
      <c r="I7" s="129" t="s">
        <v>379</v>
      </c>
      <c r="J7" s="126" t="s">
        <v>385</v>
      </c>
      <c r="K7" s="116"/>
    </row>
    <row r="8" spans="2:11" ht="12.75">
      <c r="B8" s="149" t="s">
        <v>386</v>
      </c>
      <c r="C8" s="149" t="s">
        <v>386</v>
      </c>
      <c r="H8" s="116">
        <v>3</v>
      </c>
      <c r="I8" s="129" t="s">
        <v>379</v>
      </c>
      <c r="J8" s="126" t="s">
        <v>387</v>
      </c>
      <c r="K8" s="116"/>
    </row>
    <row r="9" spans="2:11" ht="12.75">
      <c r="B9" s="149" t="s">
        <v>388</v>
      </c>
      <c r="C9" s="149" t="s">
        <v>388</v>
      </c>
      <c r="H9" s="116">
        <v>4</v>
      </c>
      <c r="I9" s="129" t="s">
        <v>379</v>
      </c>
      <c r="J9" s="126" t="s">
        <v>386</v>
      </c>
      <c r="K9" s="116"/>
    </row>
    <row r="10" spans="2:11" ht="12.75">
      <c r="B10" s="149" t="s">
        <v>389</v>
      </c>
      <c r="C10" s="149" t="s">
        <v>389</v>
      </c>
      <c r="H10" s="116">
        <v>5</v>
      </c>
      <c r="I10" s="129" t="s">
        <v>379</v>
      </c>
      <c r="J10" s="126" t="s">
        <v>388</v>
      </c>
      <c r="K10" s="116"/>
    </row>
    <row r="11" spans="2:11" ht="12.75">
      <c r="B11" s="149" t="s">
        <v>390</v>
      </c>
      <c r="C11" s="149" t="s">
        <v>390</v>
      </c>
      <c r="H11" s="116">
        <v>6</v>
      </c>
      <c r="I11" s="129" t="s">
        <v>379</v>
      </c>
      <c r="J11" s="126" t="s">
        <v>389</v>
      </c>
      <c r="K11" s="116"/>
    </row>
    <row r="12" spans="2:11" ht="12.75">
      <c r="B12" s="149" t="s">
        <v>391</v>
      </c>
      <c r="C12" s="149" t="s">
        <v>391</v>
      </c>
      <c r="H12" s="116">
        <v>7</v>
      </c>
      <c r="I12" s="129" t="s">
        <v>379</v>
      </c>
      <c r="J12" s="126" t="s">
        <v>392</v>
      </c>
      <c r="K12" s="116"/>
    </row>
    <row r="13" spans="2:11" ht="12.75">
      <c r="B13" s="141" t="s">
        <v>393</v>
      </c>
      <c r="C13" s="141" t="s">
        <v>393</v>
      </c>
      <c r="H13" s="116">
        <v>8</v>
      </c>
      <c r="I13" s="129" t="s">
        <v>379</v>
      </c>
      <c r="J13" s="126" t="s">
        <v>391</v>
      </c>
      <c r="K13" s="116"/>
    </row>
    <row r="14" spans="2:11" ht="12.75">
      <c r="B14" s="141"/>
      <c r="C14" s="141"/>
      <c r="H14" s="129" t="s">
        <v>13</v>
      </c>
      <c r="I14" s="129"/>
      <c r="J14" s="129" t="s">
        <v>394</v>
      </c>
      <c r="K14" s="129"/>
    </row>
    <row r="15" spans="2:11" ht="12.75">
      <c r="B15" s="149" t="s">
        <v>395</v>
      </c>
      <c r="C15" s="149" t="s">
        <v>395</v>
      </c>
      <c r="H15" s="116">
        <v>9</v>
      </c>
      <c r="I15" s="129" t="s">
        <v>393</v>
      </c>
      <c r="J15" s="126" t="s">
        <v>396</v>
      </c>
      <c r="K15" s="116"/>
    </row>
    <row r="16" spans="2:11" ht="12.75">
      <c r="B16" s="149" t="s">
        <v>397</v>
      </c>
      <c r="C16" s="149" t="s">
        <v>397</v>
      </c>
      <c r="H16" s="116">
        <v>10</v>
      </c>
      <c r="I16" s="129" t="s">
        <v>393</v>
      </c>
      <c r="J16" s="126" t="s">
        <v>397</v>
      </c>
      <c r="K16" s="126"/>
    </row>
    <row r="17" spans="2:11" ht="12.75">
      <c r="B17" s="149" t="s">
        <v>398</v>
      </c>
      <c r="C17" s="149" t="s">
        <v>398</v>
      </c>
      <c r="H17" s="116">
        <v>11</v>
      </c>
      <c r="I17" s="129" t="s">
        <v>393</v>
      </c>
      <c r="J17" s="126" t="s">
        <v>398</v>
      </c>
      <c r="K17" s="116"/>
    </row>
    <row r="18" spans="2:11" ht="12.75">
      <c r="B18" s="149"/>
      <c r="C18" s="149"/>
      <c r="H18" s="129" t="s">
        <v>14</v>
      </c>
      <c r="I18" s="129"/>
      <c r="J18" s="129" t="s">
        <v>399</v>
      </c>
      <c r="K18" s="129"/>
    </row>
    <row r="19" spans="2:11" ht="12.75">
      <c r="B19" s="141" t="s">
        <v>400</v>
      </c>
      <c r="C19" s="141" t="s">
        <v>400</v>
      </c>
      <c r="H19" s="116">
        <v>12</v>
      </c>
      <c r="I19" s="129" t="s">
        <v>400</v>
      </c>
      <c r="J19" s="126" t="s">
        <v>401</v>
      </c>
      <c r="K19" s="116"/>
    </row>
    <row r="20" spans="2:11" ht="12.75">
      <c r="B20" s="149" t="s">
        <v>390</v>
      </c>
      <c r="C20" s="149" t="s">
        <v>390</v>
      </c>
      <c r="H20" s="116">
        <v>13</v>
      </c>
      <c r="I20" s="129" t="s">
        <v>400</v>
      </c>
      <c r="J20" s="129" t="s">
        <v>402</v>
      </c>
      <c r="K20" s="116"/>
    </row>
    <row r="21" spans="2:11" ht="12.75">
      <c r="B21" s="149" t="s">
        <v>403</v>
      </c>
      <c r="C21" s="149" t="s">
        <v>403</v>
      </c>
      <c r="H21" s="116">
        <v>14</v>
      </c>
      <c r="I21" s="129" t="s">
        <v>400</v>
      </c>
      <c r="J21" s="126" t="s">
        <v>404</v>
      </c>
      <c r="K21" s="116"/>
    </row>
    <row r="22" spans="2:11" ht="12.75">
      <c r="B22" s="149" t="s">
        <v>404</v>
      </c>
      <c r="C22" s="149" t="s">
        <v>404</v>
      </c>
      <c r="H22" s="116">
        <v>15</v>
      </c>
      <c r="I22" s="129" t="s">
        <v>400</v>
      </c>
      <c r="J22" s="126" t="s">
        <v>405</v>
      </c>
      <c r="K22" s="116">
        <v>76429</v>
      </c>
    </row>
    <row r="23" spans="2:11" ht="12.75">
      <c r="B23" s="149" t="s">
        <v>405</v>
      </c>
      <c r="C23" s="149" t="s">
        <v>405</v>
      </c>
      <c r="H23" s="116">
        <v>16</v>
      </c>
      <c r="I23" s="129" t="s">
        <v>400</v>
      </c>
      <c r="J23" s="126" t="s">
        <v>406</v>
      </c>
      <c r="K23" s="116"/>
    </row>
    <row r="24" spans="2:11" ht="12.75">
      <c r="B24" s="149" t="s">
        <v>407</v>
      </c>
      <c r="C24" s="149" t="s">
        <v>407</v>
      </c>
      <c r="H24" s="116">
        <v>17</v>
      </c>
      <c r="I24" s="129" t="s">
        <v>400</v>
      </c>
      <c r="J24" s="126" t="s">
        <v>408</v>
      </c>
      <c r="K24" s="116"/>
    </row>
    <row r="25" spans="2:11" ht="12.75">
      <c r="B25" s="149" t="s">
        <v>408</v>
      </c>
      <c r="C25" s="149" t="s">
        <v>408</v>
      </c>
      <c r="H25" s="116">
        <v>18</v>
      </c>
      <c r="I25" s="129" t="s">
        <v>400</v>
      </c>
      <c r="J25" s="126" t="s">
        <v>409</v>
      </c>
      <c r="K25" s="116"/>
    </row>
    <row r="26" spans="2:11" ht="12.75">
      <c r="B26" s="149" t="s">
        <v>410</v>
      </c>
      <c r="C26" s="149" t="s">
        <v>410</v>
      </c>
      <c r="H26" s="116">
        <v>19</v>
      </c>
      <c r="I26" s="129" t="s">
        <v>400</v>
      </c>
      <c r="J26" s="126" t="s">
        <v>411</v>
      </c>
      <c r="K26" s="116"/>
    </row>
    <row r="27" spans="2:11" ht="12.75">
      <c r="B27" s="149"/>
      <c r="C27" s="149"/>
      <c r="H27" s="129" t="s">
        <v>12</v>
      </c>
      <c r="I27" s="129"/>
      <c r="J27" s="129" t="s">
        <v>412</v>
      </c>
      <c r="K27" s="116"/>
    </row>
    <row r="28" spans="2:11" ht="12.75">
      <c r="B28" s="149" t="s">
        <v>411</v>
      </c>
      <c r="C28" s="149" t="s">
        <v>411</v>
      </c>
      <c r="H28" s="116">
        <v>20</v>
      </c>
      <c r="I28" s="129" t="s">
        <v>413</v>
      </c>
      <c r="J28" s="126" t="s">
        <v>414</v>
      </c>
      <c r="K28" s="116"/>
    </row>
    <row r="29" spans="2:11" ht="12.75">
      <c r="B29" s="141" t="s">
        <v>413</v>
      </c>
      <c r="C29" s="141" t="s">
        <v>413</v>
      </c>
      <c r="H29" s="116">
        <v>21</v>
      </c>
      <c r="I29" s="129" t="s">
        <v>413</v>
      </c>
      <c r="J29" s="126" t="s">
        <v>415</v>
      </c>
      <c r="K29" s="126"/>
    </row>
    <row r="30" spans="2:11" ht="12.75">
      <c r="B30" s="149" t="s">
        <v>416</v>
      </c>
      <c r="C30" s="149" t="s">
        <v>416</v>
      </c>
      <c r="H30" s="116">
        <v>22</v>
      </c>
      <c r="I30" s="129" t="s">
        <v>413</v>
      </c>
      <c r="J30" s="126" t="s">
        <v>417</v>
      </c>
      <c r="K30" s="126"/>
    </row>
    <row r="31" spans="2:11" ht="12.75">
      <c r="B31" s="149" t="s">
        <v>415</v>
      </c>
      <c r="C31" s="149" t="s">
        <v>415</v>
      </c>
      <c r="H31" s="116">
        <v>23</v>
      </c>
      <c r="I31" s="129" t="s">
        <v>413</v>
      </c>
      <c r="J31" s="126" t="s">
        <v>418</v>
      </c>
      <c r="K31" s="116"/>
    </row>
    <row r="32" spans="2:11" ht="12.75">
      <c r="B32" s="149"/>
      <c r="C32" s="149"/>
      <c r="H32" s="129" t="s">
        <v>419</v>
      </c>
      <c r="I32" s="129"/>
      <c r="J32" s="129" t="s">
        <v>420</v>
      </c>
      <c r="K32" s="116"/>
    </row>
    <row r="33" spans="2:11" ht="12.75">
      <c r="B33" s="149" t="s">
        <v>417</v>
      </c>
      <c r="C33" s="149" t="s">
        <v>417</v>
      </c>
      <c r="H33" s="116">
        <v>24</v>
      </c>
      <c r="I33" s="129" t="s">
        <v>421</v>
      </c>
      <c r="J33" s="126" t="s">
        <v>422</v>
      </c>
      <c r="K33" s="116"/>
    </row>
    <row r="34" spans="2:11" ht="12.75">
      <c r="B34" s="149" t="s">
        <v>418</v>
      </c>
      <c r="C34" s="149" t="s">
        <v>418</v>
      </c>
      <c r="H34" s="116">
        <v>25</v>
      </c>
      <c r="I34" s="129" t="s">
        <v>421</v>
      </c>
      <c r="J34" s="126" t="s">
        <v>423</v>
      </c>
      <c r="K34" s="116"/>
    </row>
    <row r="35" spans="8:11" ht="12.75">
      <c r="H35" s="116">
        <v>26</v>
      </c>
      <c r="I35" s="129" t="s">
        <v>421</v>
      </c>
      <c r="J35" s="126" t="s">
        <v>424</v>
      </c>
      <c r="K35" s="116"/>
    </row>
    <row r="36" spans="2:11" ht="12.75">
      <c r="B36" s="141" t="s">
        <v>421</v>
      </c>
      <c r="C36" s="141" t="s">
        <v>421</v>
      </c>
      <c r="H36" s="116">
        <v>27</v>
      </c>
      <c r="I36" s="129" t="s">
        <v>421</v>
      </c>
      <c r="J36" s="126" t="s">
        <v>425</v>
      </c>
      <c r="K36" s="116"/>
    </row>
    <row r="37" spans="2:11" ht="12.75">
      <c r="B37" s="149" t="s">
        <v>422</v>
      </c>
      <c r="C37" s="149" t="s">
        <v>422</v>
      </c>
      <c r="H37" s="116">
        <v>28</v>
      </c>
      <c r="I37" s="129" t="s">
        <v>421</v>
      </c>
      <c r="J37" s="126" t="s">
        <v>426</v>
      </c>
      <c r="K37" s="126"/>
    </row>
    <row r="38" spans="2:11" ht="12.75">
      <c r="B38" s="149" t="s">
        <v>423</v>
      </c>
      <c r="C38" s="149" t="s">
        <v>423</v>
      </c>
      <c r="H38" s="116">
        <v>29</v>
      </c>
      <c r="I38" s="129" t="s">
        <v>421</v>
      </c>
      <c r="J38" s="314" t="s">
        <v>427</v>
      </c>
      <c r="K38" s="116"/>
    </row>
    <row r="39" spans="2:11" ht="12.75">
      <c r="B39" s="149" t="s">
        <v>424</v>
      </c>
      <c r="C39" s="149" t="s">
        <v>424</v>
      </c>
      <c r="H39" s="116">
        <v>30</v>
      </c>
      <c r="I39" s="129" t="s">
        <v>421</v>
      </c>
      <c r="J39" s="126" t="s">
        <v>428</v>
      </c>
      <c r="K39" s="116"/>
    </row>
    <row r="40" spans="2:11" ht="12.75">
      <c r="B40" s="149" t="s">
        <v>425</v>
      </c>
      <c r="C40" s="149" t="s">
        <v>425</v>
      </c>
      <c r="H40" s="116">
        <v>31</v>
      </c>
      <c r="I40" s="129" t="s">
        <v>421</v>
      </c>
      <c r="J40" s="126" t="s">
        <v>429</v>
      </c>
      <c r="K40" s="116"/>
    </row>
    <row r="41" spans="2:11" ht="12.75">
      <c r="B41" s="149"/>
      <c r="C41" s="149"/>
      <c r="H41" s="116">
        <v>32</v>
      </c>
      <c r="I41" s="129" t="s">
        <v>421</v>
      </c>
      <c r="J41" s="126" t="s">
        <v>430</v>
      </c>
      <c r="K41" s="116"/>
    </row>
    <row r="42" spans="2:11" ht="12.75">
      <c r="B42" s="149" t="s">
        <v>426</v>
      </c>
      <c r="C42" s="149" t="s">
        <v>426</v>
      </c>
      <c r="H42" s="116">
        <v>33</v>
      </c>
      <c r="I42" s="129" t="s">
        <v>421</v>
      </c>
      <c r="J42" s="126" t="s">
        <v>431</v>
      </c>
      <c r="K42" s="116"/>
    </row>
    <row r="43" spans="2:11" ht="12.75">
      <c r="B43" s="149" t="s">
        <v>427</v>
      </c>
      <c r="C43" s="149" t="s">
        <v>427</v>
      </c>
      <c r="H43" s="315">
        <v>34</v>
      </c>
      <c r="I43" s="129" t="s">
        <v>421</v>
      </c>
      <c r="J43" s="126" t="s">
        <v>432</v>
      </c>
      <c r="K43" s="116"/>
    </row>
    <row r="44" spans="2:11" ht="12.75">
      <c r="B44" s="149" t="s">
        <v>428</v>
      </c>
      <c r="C44" s="149" t="s">
        <v>428</v>
      </c>
      <c r="H44" s="129" t="s">
        <v>433</v>
      </c>
      <c r="I44" s="116"/>
      <c r="J44" s="129" t="s">
        <v>434</v>
      </c>
      <c r="K44" s="129"/>
    </row>
    <row r="45" spans="2:11" ht="12.75">
      <c r="B45" s="149" t="s">
        <v>429</v>
      </c>
      <c r="C45" s="149" t="s">
        <v>429</v>
      </c>
      <c r="H45" s="116"/>
      <c r="I45" s="116"/>
      <c r="J45" s="129" t="s">
        <v>435</v>
      </c>
      <c r="K45" s="137"/>
    </row>
    <row r="46" spans="2:3" ht="12.75">
      <c r="B46" s="149" t="s">
        <v>432</v>
      </c>
      <c r="C46" s="149" t="s">
        <v>432</v>
      </c>
    </row>
    <row r="48" spans="9:11" ht="12.75">
      <c r="I48" s="316" t="s">
        <v>436</v>
      </c>
      <c r="J48" s="220"/>
      <c r="K48" s="129" t="s">
        <v>437</v>
      </c>
    </row>
    <row r="49" spans="9:11" ht="12.75">
      <c r="I49" s="317"/>
      <c r="J49" s="318"/>
      <c r="K49" s="318"/>
    </row>
    <row r="50" spans="9:11" ht="12.75">
      <c r="I50" s="319" t="s">
        <v>438</v>
      </c>
      <c r="J50" s="319"/>
      <c r="K50" s="335"/>
    </row>
    <row r="51" spans="9:11" ht="12.75">
      <c r="I51" s="116" t="s">
        <v>439</v>
      </c>
      <c r="J51" s="116"/>
      <c r="K51" s="335">
        <v>15</v>
      </c>
    </row>
    <row r="52" spans="9:11" ht="12.75">
      <c r="I52" s="116" t="s">
        <v>440</v>
      </c>
      <c r="J52" s="116"/>
      <c r="K52" s="335">
        <v>2</v>
      </c>
    </row>
    <row r="53" spans="9:11" ht="12.75">
      <c r="I53" s="116" t="s">
        <v>441</v>
      </c>
      <c r="J53" s="116"/>
      <c r="K53" s="335"/>
    </row>
    <row r="54" spans="9:11" ht="12.75">
      <c r="I54" s="320" t="s">
        <v>442</v>
      </c>
      <c r="J54" s="220"/>
      <c r="K54" s="116"/>
    </row>
    <row r="55" spans="9:11" ht="12.75">
      <c r="I55" s="321"/>
      <c r="J55" s="322" t="s">
        <v>103</v>
      </c>
      <c r="K55" s="322">
        <v>17</v>
      </c>
    </row>
    <row r="57" ht="12.75">
      <c r="K57" s="141" t="s">
        <v>231</v>
      </c>
    </row>
    <row r="59" ht="12.75">
      <c r="I59" s="141" t="s">
        <v>443</v>
      </c>
    </row>
    <row r="61" ht="12.75">
      <c r="I61" s="141"/>
    </row>
    <row r="62" spans="8:15" ht="12.75">
      <c r="H62" s="141"/>
      <c r="I62" s="141"/>
      <c r="J62" s="141"/>
      <c r="K62" s="141"/>
      <c r="L62" s="141"/>
      <c r="M62" s="141"/>
      <c r="N62" s="141"/>
      <c r="O62" s="141"/>
    </row>
    <row r="63" spans="8:15" ht="12.75">
      <c r="H63" s="141"/>
      <c r="I63" s="141"/>
      <c r="J63" s="141"/>
      <c r="K63" s="141"/>
      <c r="L63" s="141"/>
      <c r="M63" s="141"/>
      <c r="N63" s="141"/>
      <c r="O63" s="141"/>
    </row>
    <row r="64" spans="9:15" ht="12.75">
      <c r="I64" s="141"/>
      <c r="J64" s="141"/>
      <c r="K64" s="141"/>
      <c r="L64" s="141"/>
      <c r="M64" s="141"/>
      <c r="N64" s="141"/>
      <c r="O64" s="141"/>
    </row>
    <row r="65" spans="9:15" ht="12.75">
      <c r="I65" s="141"/>
      <c r="J65" s="141"/>
      <c r="K65" s="141"/>
      <c r="L65" s="141"/>
      <c r="M65" s="141"/>
      <c r="N65" s="141"/>
      <c r="O65" s="141"/>
    </row>
    <row r="66" spans="8:9" ht="12.75">
      <c r="H66" s="141"/>
      <c r="I66" s="1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4"/>
  <sheetViews>
    <sheetView zoomScalePageLayoutView="0" workbookViewId="0" topLeftCell="A79">
      <selection activeCell="P94" sqref="P9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0.140625" style="0" customWidth="1"/>
    <col min="6" max="6" width="5.28125" style="0" customWidth="1"/>
    <col min="7" max="7" width="10.8515625" style="0" customWidth="1"/>
    <col min="8" max="8" width="10.00390625" style="0" customWidth="1"/>
    <col min="9" max="9" width="11.28125" style="0" customWidth="1"/>
    <col min="10" max="10" width="11.140625" style="0" customWidth="1"/>
    <col min="11" max="11" width="4.7109375" style="0" customWidth="1"/>
    <col min="12" max="12" width="10.28125" style="0" bestFit="1" customWidth="1"/>
    <col min="16" max="16" width="53.421875" style="0" customWidth="1"/>
  </cols>
  <sheetData>
    <row r="1" spans="1:10" ht="12.75">
      <c r="A1" s="149"/>
      <c r="B1" s="213" t="s">
        <v>283</v>
      </c>
      <c r="C1" s="233"/>
      <c r="D1" s="233"/>
      <c r="E1" s="149"/>
      <c r="F1" s="149"/>
      <c r="G1" s="149"/>
      <c r="H1" s="149"/>
      <c r="I1" s="149"/>
      <c r="J1" s="149"/>
    </row>
    <row r="2" spans="1:10" ht="12.75">
      <c r="A2" s="149"/>
      <c r="B2" s="213" t="s">
        <v>236</v>
      </c>
      <c r="C2" s="233"/>
      <c r="D2" s="233"/>
      <c r="E2" s="149"/>
      <c r="F2" s="149"/>
      <c r="G2" s="149"/>
      <c r="H2" s="149"/>
      <c r="I2" s="149"/>
      <c r="J2" s="149"/>
    </row>
    <row r="3" spans="1:10" ht="12.75">
      <c r="A3" s="149"/>
      <c r="B3" s="141"/>
      <c r="C3" s="149"/>
      <c r="D3" s="149"/>
      <c r="E3" s="149"/>
      <c r="F3" s="149"/>
      <c r="G3" s="149"/>
      <c r="H3" s="149"/>
      <c r="I3" s="141" t="s">
        <v>284</v>
      </c>
      <c r="J3" s="149"/>
    </row>
    <row r="4" spans="1:10" ht="12.75">
      <c r="A4" s="149"/>
      <c r="B4" s="141"/>
      <c r="C4" s="149"/>
      <c r="D4" s="149"/>
      <c r="E4" s="149"/>
      <c r="F4" s="149"/>
      <c r="G4" s="149"/>
      <c r="H4" s="149"/>
      <c r="I4" s="149"/>
      <c r="J4" s="149"/>
    </row>
    <row r="5" spans="1:16" ht="12.75">
      <c r="A5" s="234"/>
      <c r="B5" s="234"/>
      <c r="C5" s="234"/>
      <c r="D5" s="234"/>
      <c r="E5" s="234"/>
      <c r="F5" s="234"/>
      <c r="G5" s="234"/>
      <c r="H5" s="234"/>
      <c r="I5" s="235"/>
      <c r="J5" s="236" t="s">
        <v>285</v>
      </c>
      <c r="K5" s="1"/>
      <c r="L5" s="1"/>
      <c r="M5" s="1"/>
      <c r="N5" s="1"/>
      <c r="O5" s="1"/>
      <c r="P5" s="1"/>
    </row>
    <row r="6" spans="1:16" ht="15.75" customHeight="1">
      <c r="A6" s="374" t="s">
        <v>286</v>
      </c>
      <c r="B6" s="375"/>
      <c r="C6" s="375"/>
      <c r="D6" s="375"/>
      <c r="E6" s="375"/>
      <c r="F6" s="375"/>
      <c r="G6" s="375"/>
      <c r="H6" s="375"/>
      <c r="I6" s="375"/>
      <c r="J6" s="376"/>
      <c r="K6" s="237"/>
      <c r="L6" s="237"/>
      <c r="M6" s="237"/>
      <c r="N6" s="237"/>
      <c r="O6" s="237"/>
      <c r="P6" s="237"/>
    </row>
    <row r="7" spans="1:10" ht="26.25" customHeight="1" thickBot="1">
      <c r="A7" s="238"/>
      <c r="B7" s="391" t="s">
        <v>287</v>
      </c>
      <c r="C7" s="391"/>
      <c r="D7" s="391"/>
      <c r="E7" s="391"/>
      <c r="F7" s="392"/>
      <c r="G7" s="239" t="s">
        <v>288</v>
      </c>
      <c r="H7" s="239" t="s">
        <v>289</v>
      </c>
      <c r="I7" s="240" t="s">
        <v>472</v>
      </c>
      <c r="J7" s="240" t="s">
        <v>471</v>
      </c>
    </row>
    <row r="8" spans="1:10" ht="16.5" customHeight="1">
      <c r="A8" s="241">
        <v>1</v>
      </c>
      <c r="B8" s="393" t="s">
        <v>290</v>
      </c>
      <c r="C8" s="394"/>
      <c r="D8" s="394"/>
      <c r="E8" s="394"/>
      <c r="F8" s="394"/>
      <c r="G8" s="242">
        <v>70</v>
      </c>
      <c r="H8" s="242">
        <v>11100</v>
      </c>
      <c r="I8" s="243"/>
      <c r="J8" s="244"/>
    </row>
    <row r="9" spans="1:10" ht="16.5" customHeight="1">
      <c r="A9" s="245" t="s">
        <v>291</v>
      </c>
      <c r="B9" s="389" t="s">
        <v>292</v>
      </c>
      <c r="C9" s="389"/>
      <c r="D9" s="389"/>
      <c r="E9" s="389"/>
      <c r="F9" s="390"/>
      <c r="G9" s="246" t="s">
        <v>293</v>
      </c>
      <c r="H9" s="246">
        <v>11101</v>
      </c>
      <c r="I9" s="247">
        <f>76124+305</f>
        <v>76429</v>
      </c>
      <c r="J9" s="248">
        <v>76517</v>
      </c>
    </row>
    <row r="10" spans="1:10" ht="16.5" customHeight="1">
      <c r="A10" s="249" t="s">
        <v>294</v>
      </c>
      <c r="B10" s="389" t="s">
        <v>295</v>
      </c>
      <c r="C10" s="389"/>
      <c r="D10" s="389"/>
      <c r="E10" s="389"/>
      <c r="F10" s="390"/>
      <c r="G10" s="246">
        <v>704</v>
      </c>
      <c r="H10" s="246">
        <v>11102</v>
      </c>
      <c r="I10" s="250"/>
      <c r="J10" s="251"/>
    </row>
    <row r="11" spans="1:10" ht="16.5" customHeight="1">
      <c r="A11" s="249" t="s">
        <v>296</v>
      </c>
      <c r="B11" s="389" t="s">
        <v>297</v>
      </c>
      <c r="C11" s="389"/>
      <c r="D11" s="389"/>
      <c r="E11" s="389"/>
      <c r="F11" s="390"/>
      <c r="G11" s="252">
        <v>705</v>
      </c>
      <c r="H11" s="246">
        <v>11103</v>
      </c>
      <c r="I11" s="253"/>
      <c r="J11" s="251">
        <v>6122</v>
      </c>
    </row>
    <row r="12" spans="1:10" ht="16.5" customHeight="1">
      <c r="A12" s="254">
        <v>2</v>
      </c>
      <c r="B12" s="384" t="s">
        <v>298</v>
      </c>
      <c r="C12" s="384"/>
      <c r="D12" s="384"/>
      <c r="E12" s="384"/>
      <c r="F12" s="385"/>
      <c r="G12" s="255">
        <v>708</v>
      </c>
      <c r="H12" s="256">
        <v>11104</v>
      </c>
      <c r="I12" s="250"/>
      <c r="J12" s="251"/>
    </row>
    <row r="13" spans="1:10" ht="16.5" customHeight="1">
      <c r="A13" s="257" t="s">
        <v>291</v>
      </c>
      <c r="B13" s="389" t="s">
        <v>299</v>
      </c>
      <c r="C13" s="389"/>
      <c r="D13" s="389"/>
      <c r="E13" s="389"/>
      <c r="F13" s="390"/>
      <c r="G13" s="246">
        <v>7081</v>
      </c>
      <c r="H13" s="258">
        <v>111041</v>
      </c>
      <c r="I13" s="250"/>
      <c r="J13" s="251"/>
    </row>
    <row r="14" spans="1:10" ht="16.5" customHeight="1">
      <c r="A14" s="257" t="s">
        <v>300</v>
      </c>
      <c r="B14" s="389" t="s">
        <v>301</v>
      </c>
      <c r="C14" s="389"/>
      <c r="D14" s="389"/>
      <c r="E14" s="389"/>
      <c r="F14" s="390"/>
      <c r="G14" s="246">
        <v>7082</v>
      </c>
      <c r="H14" s="258">
        <v>111042</v>
      </c>
      <c r="I14" s="250"/>
      <c r="J14" s="251"/>
    </row>
    <row r="15" spans="1:10" ht="16.5" customHeight="1">
      <c r="A15" s="257" t="s">
        <v>302</v>
      </c>
      <c r="B15" s="389" t="s">
        <v>303</v>
      </c>
      <c r="C15" s="389"/>
      <c r="D15" s="389"/>
      <c r="E15" s="389"/>
      <c r="F15" s="390"/>
      <c r="G15" s="246">
        <v>7083</v>
      </c>
      <c r="H15" s="258">
        <v>111043</v>
      </c>
      <c r="I15" s="250"/>
      <c r="J15" s="251"/>
    </row>
    <row r="16" spans="1:10" ht="29.25" customHeight="1">
      <c r="A16" s="259">
        <v>3</v>
      </c>
      <c r="B16" s="384" t="s">
        <v>304</v>
      </c>
      <c r="C16" s="384"/>
      <c r="D16" s="384"/>
      <c r="E16" s="384"/>
      <c r="F16" s="385"/>
      <c r="G16" s="255">
        <v>71</v>
      </c>
      <c r="H16" s="256">
        <v>11201</v>
      </c>
      <c r="I16" s="250"/>
      <c r="J16" s="251"/>
    </row>
    <row r="17" spans="1:10" ht="16.5" customHeight="1">
      <c r="A17" s="260"/>
      <c r="B17" s="382" t="s">
        <v>305</v>
      </c>
      <c r="C17" s="382"/>
      <c r="D17" s="382"/>
      <c r="E17" s="382"/>
      <c r="F17" s="383"/>
      <c r="G17" s="261"/>
      <c r="H17" s="246">
        <v>112011</v>
      </c>
      <c r="I17" s="323"/>
      <c r="J17" s="248">
        <v>10344</v>
      </c>
    </row>
    <row r="18" spans="1:10" ht="16.5" customHeight="1">
      <c r="A18" s="260"/>
      <c r="B18" s="382" t="s">
        <v>306</v>
      </c>
      <c r="C18" s="382"/>
      <c r="D18" s="382"/>
      <c r="E18" s="382"/>
      <c r="F18" s="383"/>
      <c r="G18" s="261"/>
      <c r="H18" s="246">
        <v>112012</v>
      </c>
      <c r="I18" s="324"/>
      <c r="J18" s="251"/>
    </row>
    <row r="19" spans="1:10" ht="16.5" customHeight="1">
      <c r="A19" s="262">
        <v>4</v>
      </c>
      <c r="B19" s="384" t="s">
        <v>307</v>
      </c>
      <c r="C19" s="384"/>
      <c r="D19" s="384"/>
      <c r="E19" s="384"/>
      <c r="F19" s="385"/>
      <c r="G19" s="263">
        <v>72</v>
      </c>
      <c r="H19" s="264">
        <v>11300</v>
      </c>
      <c r="I19" s="323"/>
      <c r="J19" s="251"/>
    </row>
    <row r="20" spans="1:10" ht="16.5" customHeight="1">
      <c r="A20" s="249"/>
      <c r="B20" s="386" t="s">
        <v>308</v>
      </c>
      <c r="C20" s="387"/>
      <c r="D20" s="387"/>
      <c r="E20" s="387"/>
      <c r="F20" s="387"/>
      <c r="G20" s="129"/>
      <c r="H20" s="265">
        <v>11301</v>
      </c>
      <c r="I20" s="323"/>
      <c r="J20" s="251"/>
    </row>
    <row r="21" spans="1:10" ht="16.5" customHeight="1">
      <c r="A21" s="266">
        <v>5</v>
      </c>
      <c r="B21" s="385" t="s">
        <v>309</v>
      </c>
      <c r="C21" s="388"/>
      <c r="D21" s="388"/>
      <c r="E21" s="388"/>
      <c r="F21" s="388"/>
      <c r="G21" s="267">
        <v>73</v>
      </c>
      <c r="H21" s="267">
        <v>11400</v>
      </c>
      <c r="I21" s="323"/>
      <c r="J21" s="251"/>
    </row>
    <row r="22" spans="1:10" ht="16.5" customHeight="1">
      <c r="A22" s="268">
        <v>6</v>
      </c>
      <c r="B22" s="385" t="s">
        <v>310</v>
      </c>
      <c r="C22" s="388"/>
      <c r="D22" s="388"/>
      <c r="E22" s="388"/>
      <c r="F22" s="388"/>
      <c r="G22" s="267">
        <v>75</v>
      </c>
      <c r="H22" s="269">
        <v>11500</v>
      </c>
      <c r="I22" s="323"/>
      <c r="J22" s="251">
        <v>11</v>
      </c>
    </row>
    <row r="23" spans="1:10" ht="16.5" customHeight="1">
      <c r="A23" s="266">
        <v>7</v>
      </c>
      <c r="B23" s="384" t="s">
        <v>311</v>
      </c>
      <c r="C23" s="384"/>
      <c r="D23" s="384"/>
      <c r="E23" s="384"/>
      <c r="F23" s="385"/>
      <c r="G23" s="255">
        <v>77</v>
      </c>
      <c r="H23" s="255">
        <v>11600</v>
      </c>
      <c r="I23" s="323"/>
      <c r="J23" s="251">
        <v>125</v>
      </c>
    </row>
    <row r="24" spans="1:10" ht="16.5" customHeight="1" thickBot="1">
      <c r="A24" s="270" t="s">
        <v>312</v>
      </c>
      <c r="B24" s="373" t="s">
        <v>313</v>
      </c>
      <c r="C24" s="373"/>
      <c r="D24" s="373"/>
      <c r="E24" s="373"/>
      <c r="F24" s="373"/>
      <c r="G24" s="271"/>
      <c r="H24" s="271">
        <v>11800</v>
      </c>
      <c r="I24" s="272">
        <f>SUM(I8:I23)</f>
        <v>76429</v>
      </c>
      <c r="J24" s="273">
        <f>SUM(J8:J23)</f>
        <v>93119</v>
      </c>
    </row>
    <row r="25" spans="1:10" ht="16.5" customHeight="1">
      <c r="A25" s="274"/>
      <c r="B25" s="275"/>
      <c r="C25" s="275"/>
      <c r="D25" s="275"/>
      <c r="E25" s="275"/>
      <c r="F25" s="275"/>
      <c r="G25" s="275"/>
      <c r="H25" s="275"/>
      <c r="I25" s="276"/>
      <c r="J25" s="276"/>
    </row>
    <row r="26" spans="1:10" ht="16.5" customHeight="1">
      <c r="A26" s="274"/>
      <c r="B26" s="275"/>
      <c r="C26" s="275"/>
      <c r="D26" s="275"/>
      <c r="E26" s="275"/>
      <c r="F26" s="275"/>
      <c r="G26" s="275"/>
      <c r="H26" s="275"/>
      <c r="I26" s="276"/>
      <c r="J26" s="276"/>
    </row>
    <row r="27" spans="1:10" ht="16.5" customHeight="1">
      <c r="A27" s="274"/>
      <c r="B27" s="275"/>
      <c r="C27" s="275"/>
      <c r="D27" s="275"/>
      <c r="E27" s="275"/>
      <c r="F27" s="275"/>
      <c r="G27" s="275"/>
      <c r="H27" s="275"/>
      <c r="I27" s="276"/>
      <c r="J27" s="276"/>
    </row>
    <row r="28" spans="1:10" ht="16.5" customHeight="1">
      <c r="A28" s="274"/>
      <c r="B28" s="275"/>
      <c r="C28" s="275"/>
      <c r="D28" s="275"/>
      <c r="E28" s="275"/>
      <c r="F28" s="275"/>
      <c r="G28" s="275"/>
      <c r="H28" s="275"/>
      <c r="I28" s="276"/>
      <c r="J28" s="276"/>
    </row>
    <row r="29" spans="1:10" ht="16.5" customHeight="1">
      <c r="A29" s="274"/>
      <c r="B29" s="275"/>
      <c r="C29" s="275"/>
      <c r="D29" s="275"/>
      <c r="E29" s="275"/>
      <c r="F29" s="275"/>
      <c r="G29" s="275"/>
      <c r="H29" s="275"/>
      <c r="I29" s="276"/>
      <c r="J29" s="276"/>
    </row>
    <row r="30" spans="1:10" ht="16.5" customHeight="1">
      <c r="A30" s="274"/>
      <c r="B30" s="275"/>
      <c r="C30" s="275"/>
      <c r="D30" s="275"/>
      <c r="E30" s="275"/>
      <c r="F30" s="275"/>
      <c r="G30" s="275"/>
      <c r="H30" s="275"/>
      <c r="I30" s="276"/>
      <c r="J30" s="276"/>
    </row>
    <row r="31" spans="1:10" ht="16.5" customHeight="1">
      <c r="A31" s="274"/>
      <c r="B31" s="275"/>
      <c r="C31" s="275"/>
      <c r="D31" s="275"/>
      <c r="E31" s="275"/>
      <c r="F31" s="275"/>
      <c r="G31" s="275"/>
      <c r="H31" s="275"/>
      <c r="I31" s="276"/>
      <c r="J31" s="276"/>
    </row>
    <row r="32" spans="1:10" ht="15.75" customHeight="1">
      <c r="A32" s="274"/>
      <c r="B32" s="275"/>
      <c r="C32" s="275"/>
      <c r="D32" s="275"/>
      <c r="E32" s="275"/>
      <c r="F32" s="275"/>
      <c r="G32" s="275"/>
      <c r="H32" s="275"/>
      <c r="I32" s="276"/>
      <c r="J32" s="276"/>
    </row>
    <row r="33" spans="1:10" ht="16.5" customHeight="1" hidden="1">
      <c r="A33" s="274"/>
      <c r="B33" s="275"/>
      <c r="C33" s="275"/>
      <c r="D33" s="275"/>
      <c r="E33" s="275"/>
      <c r="F33" s="275"/>
      <c r="G33" s="275"/>
      <c r="H33" s="275"/>
      <c r="I33" s="276"/>
      <c r="J33" s="276"/>
    </row>
    <row r="34" spans="1:10" ht="16.5" customHeight="1">
      <c r="A34" s="274"/>
      <c r="B34" s="275"/>
      <c r="C34" s="275"/>
      <c r="D34" s="275"/>
      <c r="E34" s="275"/>
      <c r="F34" s="275"/>
      <c r="G34" s="275"/>
      <c r="H34" s="275"/>
      <c r="I34" s="276"/>
      <c r="J34" s="276"/>
    </row>
    <row r="35" spans="1:10" ht="16.5" customHeight="1">
      <c r="A35" s="274"/>
      <c r="B35" s="275"/>
      <c r="C35" s="275"/>
      <c r="D35" s="275"/>
      <c r="E35" s="275"/>
      <c r="F35" s="275"/>
      <c r="G35" s="275"/>
      <c r="H35" s="275"/>
      <c r="I35" s="276"/>
      <c r="J35" s="276"/>
    </row>
    <row r="36" spans="1:10" ht="16.5" customHeight="1">
      <c r="A36" s="274"/>
      <c r="B36" s="275"/>
      <c r="C36" s="275"/>
      <c r="D36" s="275"/>
      <c r="E36" s="275"/>
      <c r="F36" s="275"/>
      <c r="G36" s="275"/>
      <c r="H36" s="275"/>
      <c r="I36" s="276"/>
      <c r="J36" s="276"/>
    </row>
    <row r="37" spans="1:10" ht="16.5" customHeight="1">
      <c r="A37" s="274"/>
      <c r="B37" s="275"/>
      <c r="C37" s="275"/>
      <c r="D37" s="275"/>
      <c r="E37" s="275"/>
      <c r="F37" s="275"/>
      <c r="G37" s="275"/>
      <c r="H37" s="275"/>
      <c r="I37" s="276"/>
      <c r="J37" s="276"/>
    </row>
    <row r="38" spans="1:10" ht="16.5" customHeight="1">
      <c r="A38" s="274"/>
      <c r="B38" s="275"/>
      <c r="C38" s="275"/>
      <c r="D38" s="275"/>
      <c r="E38" s="275"/>
      <c r="F38" s="275"/>
      <c r="G38" s="275"/>
      <c r="H38" s="275"/>
      <c r="I38" s="276" t="s">
        <v>231</v>
      </c>
      <c r="J38" s="276"/>
    </row>
    <row r="39" spans="1:10" ht="16.5" customHeight="1">
      <c r="A39" s="274"/>
      <c r="B39" s="275"/>
      <c r="C39" s="275"/>
      <c r="D39" s="275"/>
      <c r="E39" s="275"/>
      <c r="F39" s="275"/>
      <c r="G39" s="275"/>
      <c r="H39" s="275"/>
      <c r="I39" s="276"/>
      <c r="J39" s="276"/>
    </row>
    <row r="40" spans="1:10" ht="16.5" customHeight="1">
      <c r="A40" s="274"/>
      <c r="B40" s="275"/>
      <c r="C40" s="275"/>
      <c r="D40" s="275"/>
      <c r="E40" s="275"/>
      <c r="F40" s="275"/>
      <c r="G40" s="275"/>
      <c r="H40" s="275"/>
      <c r="I40" s="276"/>
      <c r="J40" s="276"/>
    </row>
    <row r="41" spans="1:10" ht="16.5" customHeight="1">
      <c r="A41" s="274"/>
      <c r="B41" s="275"/>
      <c r="C41" s="275"/>
      <c r="D41" s="275"/>
      <c r="E41" s="275"/>
      <c r="F41" s="275"/>
      <c r="G41" s="275"/>
      <c r="H41" s="275"/>
      <c r="I41" s="276"/>
      <c r="J41" s="276"/>
    </row>
    <row r="42" spans="1:10" ht="16.5" customHeight="1">
      <c r="A42" s="274"/>
      <c r="B42" s="275"/>
      <c r="C42" s="275"/>
      <c r="D42" s="275"/>
      <c r="E42" s="275"/>
      <c r="F42" s="275"/>
      <c r="G42" s="275"/>
      <c r="H42" s="275"/>
      <c r="I42" s="276"/>
      <c r="J42" s="276"/>
    </row>
    <row r="43" spans="1:10" ht="16.5" customHeight="1">
      <c r="A43" s="274"/>
      <c r="B43" s="275"/>
      <c r="C43" s="275"/>
      <c r="D43" s="275"/>
      <c r="E43" s="275"/>
      <c r="F43" s="275"/>
      <c r="G43" s="275"/>
      <c r="H43" s="275"/>
      <c r="I43" s="276"/>
      <c r="J43" s="276"/>
    </row>
    <row r="44" spans="1:10" ht="16.5" customHeight="1">
      <c r="A44" s="274"/>
      <c r="B44" s="275"/>
      <c r="C44" s="275"/>
      <c r="D44" s="275"/>
      <c r="E44" s="275"/>
      <c r="F44" s="275"/>
      <c r="G44" s="275"/>
      <c r="H44" s="275"/>
      <c r="I44" s="276"/>
      <c r="J44" s="276"/>
    </row>
    <row r="45" spans="1:10" ht="16.5" customHeight="1">
      <c r="A45" s="274"/>
      <c r="B45" s="275"/>
      <c r="C45" s="275"/>
      <c r="D45" s="275"/>
      <c r="E45" s="275"/>
      <c r="F45" s="275"/>
      <c r="G45" s="275"/>
      <c r="H45" s="275"/>
      <c r="I45" s="276"/>
      <c r="J45" s="276"/>
    </row>
    <row r="46" spans="1:10" ht="16.5" customHeight="1">
      <c r="A46" s="274"/>
      <c r="B46" s="275"/>
      <c r="C46" s="275"/>
      <c r="D46" s="275"/>
      <c r="E46" s="275"/>
      <c r="F46" s="275"/>
      <c r="G46" s="275"/>
      <c r="H46" s="275"/>
      <c r="J46" s="276"/>
    </row>
    <row r="47" spans="1:10" ht="12.75">
      <c r="A47" s="149"/>
      <c r="B47" s="213" t="s">
        <v>283</v>
      </c>
      <c r="C47" s="233"/>
      <c r="D47" s="233"/>
      <c r="E47" s="149"/>
      <c r="F47" s="149"/>
      <c r="G47" s="149"/>
      <c r="H47" s="149"/>
      <c r="I47" s="149"/>
      <c r="J47" s="149"/>
    </row>
    <row r="48" spans="1:10" ht="12.75">
      <c r="A48" s="149"/>
      <c r="B48" s="213" t="s">
        <v>236</v>
      </c>
      <c r="C48" s="233"/>
      <c r="D48" s="233"/>
      <c r="E48" s="149"/>
      <c r="F48" s="149"/>
      <c r="G48" s="149"/>
      <c r="H48" s="149"/>
      <c r="I48" s="149"/>
      <c r="J48" s="149"/>
    </row>
    <row r="49" spans="1:10" ht="12.75">
      <c r="A49" s="149"/>
      <c r="B49" s="141"/>
      <c r="C49" s="149"/>
      <c r="D49" s="149"/>
      <c r="E49" s="149"/>
      <c r="F49" s="149"/>
      <c r="G49" s="149"/>
      <c r="H49" s="149"/>
      <c r="I49" s="141" t="s">
        <v>314</v>
      </c>
      <c r="J49" s="149"/>
    </row>
    <row r="50" spans="1:16" ht="12.75" customHeight="1">
      <c r="A50" s="234"/>
      <c r="B50" s="234"/>
      <c r="C50" s="234"/>
      <c r="D50" s="234"/>
      <c r="E50" s="234"/>
      <c r="F50" s="234"/>
      <c r="G50" s="234"/>
      <c r="H50" s="234"/>
      <c r="I50" s="235"/>
      <c r="J50" s="236" t="s">
        <v>285</v>
      </c>
      <c r="K50" s="1"/>
      <c r="L50" s="1"/>
      <c r="M50" s="1"/>
      <c r="N50" s="1"/>
      <c r="O50" s="1"/>
      <c r="P50" s="1"/>
    </row>
    <row r="51" spans="1:10" ht="12.75">
      <c r="A51" s="374" t="s">
        <v>286</v>
      </c>
      <c r="B51" s="375"/>
      <c r="C51" s="375"/>
      <c r="D51" s="375"/>
      <c r="E51" s="375"/>
      <c r="F51" s="375"/>
      <c r="G51" s="375"/>
      <c r="H51" s="375"/>
      <c r="I51" s="375"/>
      <c r="J51" s="376"/>
    </row>
    <row r="52" spans="1:10" ht="24.75" customHeight="1" thickBot="1">
      <c r="A52" s="277"/>
      <c r="B52" s="377" t="s">
        <v>315</v>
      </c>
      <c r="C52" s="378"/>
      <c r="D52" s="378"/>
      <c r="E52" s="378"/>
      <c r="F52" s="379"/>
      <c r="G52" s="278" t="s">
        <v>288</v>
      </c>
      <c r="H52" s="278" t="s">
        <v>289</v>
      </c>
      <c r="I52" s="279" t="s">
        <v>472</v>
      </c>
      <c r="J52" s="279" t="s">
        <v>471</v>
      </c>
    </row>
    <row r="53" spans="1:10" ht="16.5" customHeight="1">
      <c r="A53" s="280">
        <v>1</v>
      </c>
      <c r="B53" s="380" t="s">
        <v>316</v>
      </c>
      <c r="C53" s="381"/>
      <c r="D53" s="381"/>
      <c r="E53" s="381"/>
      <c r="F53" s="381"/>
      <c r="G53" s="281">
        <v>60</v>
      </c>
      <c r="H53" s="281">
        <v>12100</v>
      </c>
      <c r="I53" s="282">
        <f>I54</f>
        <v>66184</v>
      </c>
      <c r="J53" s="283">
        <f>J54+J55</f>
        <v>83522</v>
      </c>
    </row>
    <row r="54" spans="1:10" ht="16.5" customHeight="1">
      <c r="A54" s="284" t="s">
        <v>317</v>
      </c>
      <c r="B54" s="368" t="s">
        <v>318</v>
      </c>
      <c r="C54" s="368" t="s">
        <v>319</v>
      </c>
      <c r="D54" s="368"/>
      <c r="E54" s="368"/>
      <c r="F54" s="368"/>
      <c r="G54" s="285" t="s">
        <v>320</v>
      </c>
      <c r="H54" s="285">
        <v>12101</v>
      </c>
      <c r="I54" s="286">
        <f>69177+1701+1-6340+1645</f>
        <v>66184</v>
      </c>
      <c r="J54" s="287">
        <v>75226</v>
      </c>
    </row>
    <row r="55" spans="1:10" ht="12" customHeight="1">
      <c r="A55" s="284" t="s">
        <v>294</v>
      </c>
      <c r="B55" s="368" t="s">
        <v>321</v>
      </c>
      <c r="C55" s="368" t="s">
        <v>319</v>
      </c>
      <c r="D55" s="368"/>
      <c r="E55" s="368"/>
      <c r="F55" s="368"/>
      <c r="G55" s="285"/>
      <c r="H55" s="288">
        <v>12102</v>
      </c>
      <c r="I55" s="286"/>
      <c r="J55" s="287">
        <v>8296</v>
      </c>
    </row>
    <row r="56" spans="1:10" ht="16.5" customHeight="1">
      <c r="A56" s="284" t="s">
        <v>296</v>
      </c>
      <c r="B56" s="368" t="s">
        <v>322</v>
      </c>
      <c r="C56" s="368" t="s">
        <v>319</v>
      </c>
      <c r="D56" s="368"/>
      <c r="E56" s="368"/>
      <c r="F56" s="368"/>
      <c r="G56" s="285" t="s">
        <v>323</v>
      </c>
      <c r="H56" s="285">
        <v>12103</v>
      </c>
      <c r="I56" s="286"/>
      <c r="J56" s="287"/>
    </row>
    <row r="57" spans="1:10" ht="16.5" customHeight="1">
      <c r="A57" s="284" t="s">
        <v>324</v>
      </c>
      <c r="B57" s="371" t="s">
        <v>325</v>
      </c>
      <c r="C57" s="368" t="s">
        <v>319</v>
      </c>
      <c r="D57" s="368"/>
      <c r="E57" s="368"/>
      <c r="F57" s="368"/>
      <c r="G57" s="285"/>
      <c r="H57" s="288">
        <v>12104</v>
      </c>
      <c r="I57" s="286"/>
      <c r="J57" s="287"/>
    </row>
    <row r="58" spans="1:10" ht="16.5" customHeight="1">
      <c r="A58" s="284" t="s">
        <v>326</v>
      </c>
      <c r="B58" s="368" t="s">
        <v>327</v>
      </c>
      <c r="C58" s="368" t="s">
        <v>319</v>
      </c>
      <c r="D58" s="368"/>
      <c r="E58" s="368"/>
      <c r="F58" s="368"/>
      <c r="G58" s="285" t="s">
        <v>328</v>
      </c>
      <c r="H58" s="288">
        <v>12105</v>
      </c>
      <c r="I58" s="286"/>
      <c r="J58" s="287"/>
    </row>
    <row r="59" spans="1:10" ht="16.5" customHeight="1">
      <c r="A59" s="289">
        <v>2</v>
      </c>
      <c r="B59" s="369" t="s">
        <v>329</v>
      </c>
      <c r="C59" s="369"/>
      <c r="D59" s="369"/>
      <c r="E59" s="369"/>
      <c r="F59" s="369"/>
      <c r="G59" s="290">
        <v>64</v>
      </c>
      <c r="H59" s="290">
        <v>12200</v>
      </c>
      <c r="I59" s="286">
        <f>I60+I61</f>
        <v>6607</v>
      </c>
      <c r="J59" s="287">
        <f>J60+J61</f>
        <v>5384</v>
      </c>
    </row>
    <row r="60" spans="1:10" ht="16.5" customHeight="1">
      <c r="A60" s="291" t="s">
        <v>330</v>
      </c>
      <c r="B60" s="369" t="s">
        <v>331</v>
      </c>
      <c r="C60" s="372"/>
      <c r="D60" s="372"/>
      <c r="E60" s="372"/>
      <c r="F60" s="372"/>
      <c r="G60" s="288">
        <v>641</v>
      </c>
      <c r="H60" s="288">
        <v>12201</v>
      </c>
      <c r="I60" s="286">
        <v>5747</v>
      </c>
      <c r="J60" s="287">
        <v>4699</v>
      </c>
    </row>
    <row r="61" spans="1:10" ht="16.5" customHeight="1">
      <c r="A61" s="291" t="s">
        <v>332</v>
      </c>
      <c r="B61" s="372" t="s">
        <v>333</v>
      </c>
      <c r="C61" s="372"/>
      <c r="D61" s="372"/>
      <c r="E61" s="372"/>
      <c r="F61" s="372"/>
      <c r="G61" s="288">
        <v>644</v>
      </c>
      <c r="H61" s="288">
        <v>12202</v>
      </c>
      <c r="I61" s="286">
        <v>860</v>
      </c>
      <c r="J61" s="287">
        <v>685</v>
      </c>
    </row>
    <row r="62" spans="1:10" ht="16.5" customHeight="1">
      <c r="A62" s="289">
        <v>3</v>
      </c>
      <c r="B62" s="369" t="s">
        <v>334</v>
      </c>
      <c r="C62" s="369"/>
      <c r="D62" s="369"/>
      <c r="E62" s="369"/>
      <c r="F62" s="369"/>
      <c r="G62" s="290">
        <v>68</v>
      </c>
      <c r="H62" s="290">
        <v>12300</v>
      </c>
      <c r="I62" s="286">
        <v>1259</v>
      </c>
      <c r="J62" s="287">
        <v>1750</v>
      </c>
    </row>
    <row r="63" spans="1:10" ht="16.5" customHeight="1">
      <c r="A63" s="289">
        <v>4</v>
      </c>
      <c r="B63" s="369" t="s">
        <v>335</v>
      </c>
      <c r="C63" s="369"/>
      <c r="D63" s="369"/>
      <c r="E63" s="369"/>
      <c r="F63" s="369"/>
      <c r="G63" s="290">
        <v>61</v>
      </c>
      <c r="H63" s="290">
        <v>12400</v>
      </c>
      <c r="I63" s="286">
        <f>I70+I74+I78</f>
        <v>343</v>
      </c>
      <c r="J63" s="287">
        <f>J70+J74+J78+J82</f>
        <v>694</v>
      </c>
    </row>
    <row r="64" spans="1:10" ht="16.5" customHeight="1">
      <c r="A64" s="291" t="s">
        <v>291</v>
      </c>
      <c r="B64" s="365" t="s">
        <v>336</v>
      </c>
      <c r="C64" s="365"/>
      <c r="D64" s="365"/>
      <c r="E64" s="365"/>
      <c r="F64" s="365"/>
      <c r="G64" s="285"/>
      <c r="H64" s="285">
        <v>12401</v>
      </c>
      <c r="I64" s="286"/>
      <c r="J64" s="287"/>
    </row>
    <row r="65" spans="1:10" ht="16.5" customHeight="1">
      <c r="A65" s="291" t="s">
        <v>300</v>
      </c>
      <c r="B65" s="365" t="s">
        <v>337</v>
      </c>
      <c r="C65" s="365"/>
      <c r="D65" s="365"/>
      <c r="E65" s="365"/>
      <c r="F65" s="365"/>
      <c r="G65" s="292">
        <v>611</v>
      </c>
      <c r="H65" s="285">
        <v>12402</v>
      </c>
      <c r="I65" s="286"/>
      <c r="J65" s="287"/>
    </row>
    <row r="66" spans="1:12" ht="16.5" customHeight="1">
      <c r="A66" s="291" t="s">
        <v>302</v>
      </c>
      <c r="B66" s="365" t="s">
        <v>338</v>
      </c>
      <c r="C66" s="365"/>
      <c r="D66" s="365"/>
      <c r="E66" s="365"/>
      <c r="F66" s="365"/>
      <c r="G66" s="285">
        <v>613</v>
      </c>
      <c r="H66" s="285">
        <v>12403</v>
      </c>
      <c r="I66" s="286"/>
      <c r="J66" s="287"/>
      <c r="L66" s="293"/>
    </row>
    <row r="67" spans="1:10" ht="16.5" customHeight="1">
      <c r="A67" s="291" t="s">
        <v>339</v>
      </c>
      <c r="B67" s="365" t="s">
        <v>340</v>
      </c>
      <c r="C67" s="365"/>
      <c r="D67" s="365"/>
      <c r="E67" s="365"/>
      <c r="F67" s="365"/>
      <c r="G67" s="292">
        <v>615</v>
      </c>
      <c r="H67" s="285">
        <v>12404</v>
      </c>
      <c r="I67" s="294"/>
      <c r="J67" s="295"/>
    </row>
    <row r="68" spans="1:10" ht="16.5" customHeight="1">
      <c r="A68" s="291" t="s">
        <v>341</v>
      </c>
      <c r="B68" s="365" t="s">
        <v>342</v>
      </c>
      <c r="C68" s="365"/>
      <c r="D68" s="365"/>
      <c r="E68" s="365"/>
      <c r="F68" s="365"/>
      <c r="G68" s="292">
        <v>616</v>
      </c>
      <c r="H68" s="285">
        <v>12405</v>
      </c>
      <c r="I68" s="286"/>
      <c r="J68" s="287"/>
    </row>
    <row r="69" spans="1:10" ht="16.5" customHeight="1">
      <c r="A69" s="291" t="s">
        <v>343</v>
      </c>
      <c r="B69" s="365" t="s">
        <v>344</v>
      </c>
      <c r="C69" s="365"/>
      <c r="D69" s="365"/>
      <c r="E69" s="365"/>
      <c r="F69" s="365"/>
      <c r="G69" s="292">
        <v>617</v>
      </c>
      <c r="H69" s="285">
        <v>12406</v>
      </c>
      <c r="I69" s="286"/>
      <c r="J69" s="287"/>
    </row>
    <row r="70" spans="1:10" ht="16.5" customHeight="1">
      <c r="A70" s="291" t="s">
        <v>345</v>
      </c>
      <c r="B70" s="368" t="s">
        <v>346</v>
      </c>
      <c r="C70" s="368" t="s">
        <v>319</v>
      </c>
      <c r="D70" s="368"/>
      <c r="E70" s="368"/>
      <c r="F70" s="368"/>
      <c r="G70" s="292">
        <v>618</v>
      </c>
      <c r="H70" s="285">
        <v>12407</v>
      </c>
      <c r="I70" s="286">
        <v>142</v>
      </c>
      <c r="J70" s="287">
        <v>81</v>
      </c>
    </row>
    <row r="71" spans="1:10" ht="16.5" customHeight="1">
      <c r="A71" s="291" t="s">
        <v>347</v>
      </c>
      <c r="B71" s="368" t="s">
        <v>348</v>
      </c>
      <c r="C71" s="368"/>
      <c r="D71" s="368"/>
      <c r="E71" s="368"/>
      <c r="F71" s="368"/>
      <c r="G71" s="292">
        <v>623</v>
      </c>
      <c r="H71" s="285">
        <v>12408</v>
      </c>
      <c r="I71" s="286"/>
      <c r="J71" s="287"/>
    </row>
    <row r="72" spans="1:10" ht="16.5" customHeight="1">
      <c r="A72" s="291" t="s">
        <v>349</v>
      </c>
      <c r="B72" s="368" t="s">
        <v>350</v>
      </c>
      <c r="C72" s="368"/>
      <c r="D72" s="368"/>
      <c r="E72" s="368"/>
      <c r="F72" s="368"/>
      <c r="G72" s="292">
        <v>624</v>
      </c>
      <c r="H72" s="285">
        <v>12409</v>
      </c>
      <c r="I72" s="286"/>
      <c r="J72" s="287"/>
    </row>
    <row r="73" spans="1:10" ht="16.5" customHeight="1">
      <c r="A73" s="291" t="s">
        <v>351</v>
      </c>
      <c r="B73" s="368" t="s">
        <v>352</v>
      </c>
      <c r="C73" s="368"/>
      <c r="D73" s="368"/>
      <c r="E73" s="368"/>
      <c r="F73" s="368"/>
      <c r="G73" s="292">
        <v>625</v>
      </c>
      <c r="H73" s="285">
        <v>12410</v>
      </c>
      <c r="I73" s="286"/>
      <c r="J73" s="287"/>
    </row>
    <row r="74" spans="1:10" ht="16.5" customHeight="1">
      <c r="A74" s="291" t="s">
        <v>353</v>
      </c>
      <c r="B74" s="368" t="s">
        <v>354</v>
      </c>
      <c r="C74" s="368"/>
      <c r="D74" s="368"/>
      <c r="E74" s="368"/>
      <c r="F74" s="368"/>
      <c r="G74" s="292">
        <v>626</v>
      </c>
      <c r="H74" s="285">
        <v>12411</v>
      </c>
      <c r="I74" s="286">
        <v>21</v>
      </c>
      <c r="J74" s="287">
        <v>20</v>
      </c>
    </row>
    <row r="75" spans="1:10" ht="16.5" customHeight="1">
      <c r="A75" s="296" t="s">
        <v>355</v>
      </c>
      <c r="B75" s="368" t="s">
        <v>356</v>
      </c>
      <c r="C75" s="368"/>
      <c r="D75" s="368"/>
      <c r="E75" s="368"/>
      <c r="F75" s="368"/>
      <c r="G75" s="292">
        <v>627</v>
      </c>
      <c r="H75" s="285">
        <v>12412</v>
      </c>
      <c r="I75" s="286"/>
      <c r="J75" s="287"/>
    </row>
    <row r="76" spans="1:10" ht="16.5" customHeight="1">
      <c r="A76" s="291"/>
      <c r="B76" s="370" t="s">
        <v>357</v>
      </c>
      <c r="C76" s="370"/>
      <c r="D76" s="370"/>
      <c r="E76" s="370"/>
      <c r="F76" s="370"/>
      <c r="G76" s="292">
        <v>6271</v>
      </c>
      <c r="H76" s="292">
        <v>124121</v>
      </c>
      <c r="I76" s="286"/>
      <c r="J76" s="287"/>
    </row>
    <row r="77" spans="1:10" ht="16.5" customHeight="1">
      <c r="A77" s="291"/>
      <c r="B77" s="370" t="s">
        <v>358</v>
      </c>
      <c r="C77" s="370"/>
      <c r="D77" s="370"/>
      <c r="E77" s="370"/>
      <c r="F77" s="370"/>
      <c r="G77" s="292">
        <v>6272</v>
      </c>
      <c r="H77" s="292">
        <v>124122</v>
      </c>
      <c r="I77" s="286"/>
      <c r="J77" s="287"/>
    </row>
    <row r="78" spans="1:10" ht="16.5" customHeight="1">
      <c r="A78" s="291" t="s">
        <v>359</v>
      </c>
      <c r="B78" s="368" t="s">
        <v>360</v>
      </c>
      <c r="C78" s="368"/>
      <c r="D78" s="368"/>
      <c r="E78" s="368"/>
      <c r="F78" s="368"/>
      <c r="G78" s="292">
        <v>628</v>
      </c>
      <c r="H78" s="292">
        <v>12413</v>
      </c>
      <c r="I78" s="286">
        <v>180</v>
      </c>
      <c r="J78" s="287">
        <v>413</v>
      </c>
    </row>
    <row r="79" spans="1:10" ht="16.5" customHeight="1">
      <c r="A79" s="289">
        <v>5</v>
      </c>
      <c r="B79" s="371" t="s">
        <v>361</v>
      </c>
      <c r="C79" s="368"/>
      <c r="D79" s="368"/>
      <c r="E79" s="368"/>
      <c r="F79" s="368"/>
      <c r="G79" s="297">
        <v>63</v>
      </c>
      <c r="H79" s="297">
        <v>12500</v>
      </c>
      <c r="I79" s="286">
        <f>I82</f>
        <v>174</v>
      </c>
      <c r="J79" s="287">
        <f>J82</f>
        <v>180</v>
      </c>
    </row>
    <row r="80" spans="1:10" ht="16.5" customHeight="1">
      <c r="A80" s="291" t="s">
        <v>291</v>
      </c>
      <c r="B80" s="368" t="s">
        <v>362</v>
      </c>
      <c r="C80" s="368"/>
      <c r="D80" s="368"/>
      <c r="E80" s="368"/>
      <c r="F80" s="368"/>
      <c r="G80" s="292">
        <v>632</v>
      </c>
      <c r="H80" s="292">
        <v>12501</v>
      </c>
      <c r="I80" s="286"/>
      <c r="J80" s="287"/>
    </row>
    <row r="81" spans="1:10" ht="16.5" customHeight="1">
      <c r="A81" s="291" t="s">
        <v>300</v>
      </c>
      <c r="B81" s="368" t="s">
        <v>228</v>
      </c>
      <c r="C81" s="368"/>
      <c r="D81" s="368"/>
      <c r="E81" s="368"/>
      <c r="F81" s="368"/>
      <c r="G81" s="292">
        <v>633</v>
      </c>
      <c r="H81" s="292">
        <v>12502</v>
      </c>
      <c r="I81" s="286"/>
      <c r="J81" s="287"/>
    </row>
    <row r="82" spans="1:10" ht="16.5" customHeight="1">
      <c r="A82" s="291" t="s">
        <v>302</v>
      </c>
      <c r="B82" s="368" t="s">
        <v>363</v>
      </c>
      <c r="C82" s="368"/>
      <c r="D82" s="368"/>
      <c r="E82" s="368"/>
      <c r="F82" s="368"/>
      <c r="G82" s="292">
        <v>634</v>
      </c>
      <c r="H82" s="292">
        <v>12503</v>
      </c>
      <c r="I82" s="286">
        <v>174</v>
      </c>
      <c r="J82" s="287">
        <v>180</v>
      </c>
    </row>
    <row r="83" spans="1:10" ht="16.5" customHeight="1">
      <c r="A83" s="291" t="s">
        <v>339</v>
      </c>
      <c r="B83" s="368" t="s">
        <v>364</v>
      </c>
      <c r="C83" s="368"/>
      <c r="D83" s="368"/>
      <c r="E83" s="368"/>
      <c r="F83" s="368"/>
      <c r="G83" s="292" t="s">
        <v>365</v>
      </c>
      <c r="H83" s="292">
        <v>12504</v>
      </c>
      <c r="I83" s="286"/>
      <c r="J83" s="287"/>
    </row>
    <row r="84" spans="1:10" ht="12.75" customHeight="1">
      <c r="A84" s="289" t="s">
        <v>366</v>
      </c>
      <c r="B84" s="369" t="s">
        <v>367</v>
      </c>
      <c r="C84" s="369"/>
      <c r="D84" s="369"/>
      <c r="E84" s="369"/>
      <c r="F84" s="369"/>
      <c r="G84" s="292"/>
      <c r="H84" s="292">
        <v>12600</v>
      </c>
      <c r="I84" s="286"/>
      <c r="J84" s="286"/>
    </row>
    <row r="85" spans="1:10" ht="16.5" customHeight="1">
      <c r="A85" s="298"/>
      <c r="B85" s="299" t="s">
        <v>368</v>
      </c>
      <c r="C85" s="300"/>
      <c r="D85" s="300"/>
      <c r="E85" s="300"/>
      <c r="F85" s="300"/>
      <c r="G85" s="300"/>
      <c r="H85" s="300"/>
      <c r="I85" s="301" t="s">
        <v>472</v>
      </c>
      <c r="J85" s="302" t="s">
        <v>471</v>
      </c>
    </row>
    <row r="86" spans="1:10" ht="16.5" customHeight="1">
      <c r="A86" s="303">
        <v>1</v>
      </c>
      <c r="B86" s="364" t="s">
        <v>369</v>
      </c>
      <c r="C86" s="364"/>
      <c r="D86" s="364"/>
      <c r="E86" s="364"/>
      <c r="F86" s="364"/>
      <c r="G86" s="297"/>
      <c r="H86" s="297">
        <v>14000</v>
      </c>
      <c r="I86" s="336"/>
      <c r="J86" s="337"/>
    </row>
    <row r="87" spans="1:10" ht="16.5" customHeight="1">
      <c r="A87" s="303">
        <v>2</v>
      </c>
      <c r="B87" s="364" t="s">
        <v>370</v>
      </c>
      <c r="C87" s="364"/>
      <c r="D87" s="364"/>
      <c r="E87" s="364"/>
      <c r="F87" s="364"/>
      <c r="G87" s="297"/>
      <c r="H87" s="297">
        <v>15000</v>
      </c>
      <c r="I87" s="286"/>
      <c r="J87" s="287"/>
    </row>
    <row r="88" spans="1:10" ht="16.5" customHeight="1">
      <c r="A88" s="304" t="s">
        <v>291</v>
      </c>
      <c r="B88" s="365" t="s">
        <v>371</v>
      </c>
      <c r="C88" s="365"/>
      <c r="D88" s="365"/>
      <c r="E88" s="365"/>
      <c r="F88" s="365"/>
      <c r="G88" s="297"/>
      <c r="H88" s="292">
        <v>15001</v>
      </c>
      <c r="I88" s="286"/>
      <c r="J88" s="287"/>
    </row>
    <row r="89" spans="1:10" ht="16.5" customHeight="1">
      <c r="A89" s="304"/>
      <c r="B89" s="366" t="s">
        <v>372</v>
      </c>
      <c r="C89" s="366"/>
      <c r="D89" s="366"/>
      <c r="E89" s="366"/>
      <c r="F89" s="366"/>
      <c r="G89" s="297"/>
      <c r="H89" s="292">
        <v>150011</v>
      </c>
      <c r="I89" s="286"/>
      <c r="J89" s="287"/>
    </row>
    <row r="90" spans="1:10" ht="16.5" customHeight="1">
      <c r="A90" s="305" t="s">
        <v>300</v>
      </c>
      <c r="B90" s="365" t="s">
        <v>373</v>
      </c>
      <c r="C90" s="365"/>
      <c r="D90" s="365"/>
      <c r="E90" s="365"/>
      <c r="F90" s="365"/>
      <c r="G90" s="297"/>
      <c r="H90" s="292">
        <v>15002</v>
      </c>
      <c r="I90" s="286"/>
      <c r="J90" s="287">
        <v>125</v>
      </c>
    </row>
    <row r="91" spans="1:10" ht="13.5" thickBot="1">
      <c r="A91" s="306"/>
      <c r="B91" s="367" t="s">
        <v>374</v>
      </c>
      <c r="C91" s="367"/>
      <c r="D91" s="367"/>
      <c r="E91" s="367"/>
      <c r="F91" s="367"/>
      <c r="G91" s="307"/>
      <c r="H91" s="308">
        <v>150021</v>
      </c>
      <c r="I91" s="309"/>
      <c r="J91" s="310">
        <v>125</v>
      </c>
    </row>
    <row r="92" spans="1:10" ht="12.75">
      <c r="A92" s="216"/>
      <c r="B92" s="216"/>
      <c r="C92" s="216"/>
      <c r="D92" s="216"/>
      <c r="E92" s="216"/>
      <c r="F92" s="216"/>
      <c r="G92" s="216"/>
      <c r="H92" s="216"/>
      <c r="I92" s="311" t="s">
        <v>231</v>
      </c>
      <c r="J92" s="311"/>
    </row>
    <row r="93" spans="1:10" ht="15.75">
      <c r="A93" s="149"/>
      <c r="B93" s="149"/>
      <c r="C93" s="149"/>
      <c r="D93" s="149"/>
      <c r="E93" s="149"/>
      <c r="F93" s="149"/>
      <c r="G93" s="149"/>
      <c r="H93" s="149"/>
      <c r="I93" s="312"/>
      <c r="J93" s="312"/>
    </row>
    <row r="94" spans="1:10" ht="15.75">
      <c r="A94" s="149"/>
      <c r="B94" s="149"/>
      <c r="C94" s="149"/>
      <c r="D94" s="149"/>
      <c r="E94" s="149"/>
      <c r="F94" s="149"/>
      <c r="G94" s="149"/>
      <c r="H94" s="149"/>
      <c r="I94" s="149"/>
      <c r="J94" s="312"/>
    </row>
    <row r="95" spans="1:10" ht="15.75">
      <c r="A95" s="149"/>
      <c r="B95" s="149"/>
      <c r="C95" s="149"/>
      <c r="D95" s="149"/>
      <c r="E95" s="149"/>
      <c r="F95" s="149"/>
      <c r="G95" s="149"/>
      <c r="H95" s="149"/>
      <c r="I95" s="149"/>
      <c r="J95" s="312"/>
    </row>
    <row r="96" spans="1:10" ht="15.75">
      <c r="A96" s="149"/>
      <c r="B96" s="149"/>
      <c r="C96" s="149"/>
      <c r="D96" s="149"/>
      <c r="E96" s="149"/>
      <c r="F96" s="149"/>
      <c r="G96" s="149"/>
      <c r="H96" s="149"/>
      <c r="I96" s="149"/>
      <c r="J96" s="312"/>
    </row>
    <row r="97" spans="1:10" ht="15.75">
      <c r="A97" s="149"/>
      <c r="B97" s="313"/>
      <c r="C97" s="149"/>
      <c r="D97" s="149"/>
      <c r="E97" s="149"/>
      <c r="F97" s="149"/>
      <c r="G97" s="149"/>
      <c r="H97" s="149"/>
      <c r="I97" s="149"/>
      <c r="J97" s="312"/>
    </row>
    <row r="98" spans="1:10" ht="12.75">
      <c r="A98" s="149"/>
      <c r="B98" s="313"/>
      <c r="C98" s="149"/>
      <c r="D98" s="149"/>
      <c r="E98" s="149"/>
      <c r="F98" s="149"/>
      <c r="G98" s="149"/>
      <c r="H98" s="149"/>
      <c r="I98" s="149"/>
      <c r="J98" s="149"/>
    </row>
    <row r="99" spans="1:10" ht="12.75">
      <c r="A99" s="149"/>
      <c r="B99" s="313"/>
      <c r="C99" s="149"/>
      <c r="D99" s="149"/>
      <c r="E99" s="149"/>
      <c r="F99" s="149"/>
      <c r="G99" s="149"/>
      <c r="H99" s="149"/>
      <c r="I99" s="149"/>
      <c r="J99" s="149"/>
    </row>
    <row r="100" spans="1:10" ht="12.75">
      <c r="A100" s="149"/>
      <c r="B100" s="313"/>
      <c r="C100" s="149"/>
      <c r="D100" s="149"/>
      <c r="E100" s="149"/>
      <c r="F100" s="149"/>
      <c r="G100" s="149"/>
      <c r="H100" s="149"/>
      <c r="I100" s="149"/>
      <c r="J100" s="149"/>
    </row>
    <row r="101" spans="1:10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</row>
    <row r="102" spans="1:10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</row>
    <row r="103" spans="1:10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</row>
    <row r="104" spans="1:10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</row>
    <row r="105" spans="1:10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</row>
    <row r="106" spans="1:10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</row>
    <row r="107" spans="1:10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</row>
    <row r="108" spans="1:10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</row>
    <row r="109" spans="1:10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</row>
    <row r="110" spans="1:10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1:10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</row>
    <row r="112" spans="1:10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</row>
    <row r="113" spans="1:10" ht="12.7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</row>
    <row r="114" spans="1:10" ht="12.7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</row>
    <row r="115" spans="1:10" ht="12.7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</row>
    <row r="116" spans="1:10" ht="12.7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</row>
    <row r="117" spans="1:10" ht="12.7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</row>
    <row r="118" spans="1:10" ht="12.7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1:10" ht="12.7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</row>
    <row r="120" spans="1:10" ht="12.7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</row>
    <row r="121" spans="1:10" ht="12.7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</row>
    <row r="122" spans="1:10" ht="12.7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</row>
    <row r="123" spans="1:10" ht="12.7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</row>
    <row r="124" spans="1:10" ht="12.7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</row>
    <row r="125" spans="1:10" ht="12.7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</row>
    <row r="126" spans="1:10" ht="12.7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</row>
    <row r="127" spans="1:10" ht="12.7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</row>
    <row r="128" spans="1:10" ht="12.7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</row>
    <row r="129" spans="1:10" ht="12.7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</row>
    <row r="130" spans="1:10" ht="12.7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</row>
    <row r="131" spans="1:10" ht="12.7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</row>
    <row r="132" spans="1:10" ht="12.7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</row>
    <row r="133" spans="1:10" ht="12.7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</row>
    <row r="134" spans="1:10" ht="12.7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</row>
    <row r="135" spans="1:10" ht="12.7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</row>
    <row r="136" spans="1:10" ht="12.7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</row>
    <row r="137" spans="1:10" ht="12.7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</row>
    <row r="138" spans="1:10" ht="12.7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</row>
    <row r="139" spans="1:10" ht="12.7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</row>
    <row r="140" spans="1:10" ht="12.7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</row>
    <row r="141" spans="1:10" ht="12.7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</row>
    <row r="142" spans="1:10" ht="12.7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</row>
    <row r="143" spans="1:10" ht="12.7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</row>
    <row r="144" spans="1:10" ht="12.7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</row>
    <row r="145" spans="1:10" ht="12.7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</row>
    <row r="146" spans="1:10" ht="12.7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</row>
    <row r="147" spans="1:10" ht="12.7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</row>
    <row r="148" spans="1:10" ht="12.7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</row>
    <row r="149" spans="1:10" ht="12.7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</row>
    <row r="150" spans="1:10" ht="12.7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</row>
    <row r="151" spans="1:10" ht="12.7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</row>
    <row r="152" spans="1:10" ht="12.7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</row>
    <row r="153" spans="1:10" ht="12.7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</row>
    <row r="154" spans="1:10" ht="12.7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</row>
    <row r="155" spans="1:10" ht="12.7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</row>
    <row r="156" spans="1:10" ht="12.7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</row>
    <row r="157" spans="1:10" ht="12.7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</row>
    <row r="158" spans="1:10" ht="12.7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</row>
    <row r="159" spans="1:10" ht="12.7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</row>
    <row r="160" spans="1:10" ht="12.7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</row>
    <row r="161" spans="1:10" ht="12.7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</row>
    <row r="162" spans="1:10" ht="12.7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</row>
    <row r="163" spans="1:10" ht="12.7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</row>
    <row r="164" spans="1:10" ht="12.7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</row>
    <row r="165" spans="1:10" ht="12.7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</row>
    <row r="166" spans="1:10" ht="12.7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</row>
    <row r="167" spans="1:10" ht="12.7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</row>
    <row r="168" spans="1:10" ht="12.7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</row>
    <row r="169" spans="1:10" ht="12.7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</row>
    <row r="170" spans="1:10" ht="12.7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</row>
    <row r="171" spans="1:10" ht="12.7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</row>
    <row r="172" spans="1:10" ht="12.7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</row>
    <row r="173" spans="1:10" ht="12.7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</row>
    <row r="174" spans="1:10" ht="12.7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</row>
    <row r="175" spans="1:10" ht="12.7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</row>
    <row r="176" spans="1:10" ht="12.7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</row>
    <row r="177" spans="1:10" ht="12.7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</row>
    <row r="178" spans="1:10" ht="12.7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</row>
    <row r="179" spans="1:10" ht="12.7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</row>
    <row r="180" spans="1:10" ht="12.7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</row>
    <row r="181" spans="1:10" ht="12.7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</row>
    <row r="182" spans="1:10" ht="12.7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</row>
    <row r="183" spans="1:10" ht="12.7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</row>
    <row r="184" spans="1:10" ht="12.7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1:J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86:F86"/>
    <mergeCell ref="B74:F74"/>
    <mergeCell ref="B75:F75"/>
    <mergeCell ref="B76:F76"/>
    <mergeCell ref="B77:F77"/>
    <mergeCell ref="B78:F78"/>
    <mergeCell ref="B79:F79"/>
    <mergeCell ref="B87:F87"/>
    <mergeCell ref="B88:F88"/>
    <mergeCell ref="B89:F89"/>
    <mergeCell ref="B90:F90"/>
    <mergeCell ref="B91:F91"/>
    <mergeCell ref="B80:F80"/>
    <mergeCell ref="B81:F81"/>
    <mergeCell ref="B82:F82"/>
    <mergeCell ref="B83:F83"/>
    <mergeCell ref="B84:F84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3">
      <selection activeCell="G40" sqref="G4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3.00390625" style="0" customWidth="1"/>
    <col min="5" max="5" width="14.140625" style="0" customWidth="1"/>
    <col min="6" max="6" width="12.00390625" style="0" customWidth="1"/>
    <col min="7" max="7" width="13.421875" style="0" customWidth="1"/>
    <col min="8" max="8" width="18.57421875" style="0" customWidth="1"/>
    <col min="9" max="10" width="10.140625" style="0" bestFit="1" customWidth="1"/>
    <col min="13" max="13" width="12.28125" style="0" customWidth="1"/>
  </cols>
  <sheetData>
    <row r="1" ht="15">
      <c r="B1" s="212" t="s">
        <v>274</v>
      </c>
    </row>
    <row r="2" ht="12.75">
      <c r="B2" s="213" t="s">
        <v>275</v>
      </c>
    </row>
    <row r="3" ht="12.75">
      <c r="B3" s="213"/>
    </row>
    <row r="4" spans="2:8" ht="15.75">
      <c r="B4" s="357" t="s">
        <v>473</v>
      </c>
      <c r="C4" s="357"/>
      <c r="D4" s="357"/>
      <c r="E4" s="357"/>
      <c r="F4" s="357"/>
      <c r="G4" s="357"/>
      <c r="H4" s="329"/>
    </row>
    <row r="5" ht="12.75">
      <c r="H5" s="329"/>
    </row>
    <row r="6" spans="1:8" ht="12.75">
      <c r="A6" s="396" t="s">
        <v>107</v>
      </c>
      <c r="B6" s="398" t="s">
        <v>131</v>
      </c>
      <c r="C6" s="396" t="s">
        <v>207</v>
      </c>
      <c r="D6" s="214" t="s">
        <v>276</v>
      </c>
      <c r="E6" s="396" t="s">
        <v>229</v>
      </c>
      <c r="F6" s="396" t="s">
        <v>277</v>
      </c>
      <c r="G6" s="214" t="s">
        <v>276</v>
      </c>
      <c r="H6" s="329"/>
    </row>
    <row r="7" spans="1:9" ht="12.75">
      <c r="A7" s="397"/>
      <c r="B7" s="399"/>
      <c r="C7" s="397"/>
      <c r="D7" s="215">
        <v>41275</v>
      </c>
      <c r="E7" s="397"/>
      <c r="F7" s="397"/>
      <c r="G7" s="215">
        <v>41639</v>
      </c>
      <c r="H7" s="330"/>
      <c r="I7" s="1"/>
    </row>
    <row r="8" spans="1:9" ht="12.75">
      <c r="A8" s="119">
        <v>1</v>
      </c>
      <c r="B8" s="216" t="s">
        <v>246</v>
      </c>
      <c r="C8" s="119"/>
      <c r="D8" s="217">
        <v>1050500</v>
      </c>
      <c r="E8" s="217"/>
      <c r="F8" s="217"/>
      <c r="G8" s="217">
        <f aca="true" t="shared" si="0" ref="G8:G13">D8+E8-F8</f>
        <v>1050500</v>
      </c>
      <c r="H8" s="330"/>
      <c r="I8" s="1"/>
    </row>
    <row r="9" spans="1:9" ht="12.75">
      <c r="A9" s="119">
        <v>2</v>
      </c>
      <c r="B9" s="216" t="s">
        <v>278</v>
      </c>
      <c r="C9" s="119"/>
      <c r="D9" s="217">
        <v>8313330</v>
      </c>
      <c r="E9" s="217"/>
      <c r="F9" s="217"/>
      <c r="G9" s="217">
        <f t="shared" si="0"/>
        <v>8313330</v>
      </c>
      <c r="H9" s="331"/>
      <c r="I9" s="218"/>
    </row>
    <row r="10" spans="1:9" ht="12.75">
      <c r="A10" s="119">
        <v>3</v>
      </c>
      <c r="B10" s="219" t="s">
        <v>279</v>
      </c>
      <c r="C10" s="119"/>
      <c r="D10" s="217">
        <v>29384460</v>
      </c>
      <c r="E10" s="227"/>
      <c r="F10" s="217"/>
      <c r="G10" s="217">
        <f t="shared" si="0"/>
        <v>29384460</v>
      </c>
      <c r="H10" s="331"/>
      <c r="I10" s="218"/>
    </row>
    <row r="11" spans="1:9" ht="12.75">
      <c r="A11" s="119">
        <v>4</v>
      </c>
      <c r="B11" s="219" t="s">
        <v>230</v>
      </c>
      <c r="C11" s="119"/>
      <c r="D11" s="217">
        <v>1700000</v>
      </c>
      <c r="E11" s="217"/>
      <c r="F11" s="217"/>
      <c r="G11" s="217">
        <f t="shared" si="0"/>
        <v>1700000</v>
      </c>
      <c r="H11" s="331"/>
      <c r="I11" s="218"/>
    </row>
    <row r="12" spans="1:9" ht="12.75">
      <c r="A12" s="119">
        <v>5</v>
      </c>
      <c r="B12" s="219" t="s">
        <v>446</v>
      </c>
      <c r="C12" s="119"/>
      <c r="D12" s="217">
        <v>163777</v>
      </c>
      <c r="E12" s="129"/>
      <c r="F12" s="217"/>
      <c r="G12" s="217">
        <f t="shared" si="0"/>
        <v>163777</v>
      </c>
      <c r="H12" s="331"/>
      <c r="I12" s="218"/>
    </row>
    <row r="13" spans="1:9" ht="13.5" thickBot="1">
      <c r="A13" s="119">
        <v>6</v>
      </c>
      <c r="B13" s="219"/>
      <c r="C13" s="119"/>
      <c r="D13" s="217">
        <v>0</v>
      </c>
      <c r="E13" s="217"/>
      <c r="F13" s="217"/>
      <c r="G13" s="217">
        <f t="shared" si="0"/>
        <v>0</v>
      </c>
      <c r="H13" s="331"/>
      <c r="I13" s="218"/>
    </row>
    <row r="14" spans="1:9" ht="13.5" thickBot="1">
      <c r="A14" s="221"/>
      <c r="B14" s="222" t="s">
        <v>280</v>
      </c>
      <c r="C14" s="223"/>
      <c r="D14" s="224">
        <f>SUM(D8:D13)</f>
        <v>40612067</v>
      </c>
      <c r="E14" s="224">
        <f>SUM(E8:E13)</f>
        <v>0</v>
      </c>
      <c r="F14" s="224">
        <f>SUM(F8:F13)</f>
        <v>0</v>
      </c>
      <c r="G14" s="225">
        <f>SUM(G8:G13)</f>
        <v>40612067</v>
      </c>
      <c r="H14" s="329"/>
      <c r="I14" s="45"/>
    </row>
    <row r="16" ht="12.75">
      <c r="H16" s="45"/>
    </row>
    <row r="17" spans="2:9" ht="15.75">
      <c r="B17" s="357" t="s">
        <v>451</v>
      </c>
      <c r="C17" s="357"/>
      <c r="D17" s="357"/>
      <c r="E17" s="357"/>
      <c r="F17" s="357"/>
      <c r="G17" s="357"/>
      <c r="I17" s="45"/>
    </row>
    <row r="18" ht="12.75">
      <c r="H18" s="226"/>
    </row>
    <row r="19" spans="1:8" ht="12.75">
      <c r="A19" s="396" t="s">
        <v>107</v>
      </c>
      <c r="B19" s="398" t="s">
        <v>131</v>
      </c>
      <c r="C19" s="396" t="s">
        <v>207</v>
      </c>
      <c r="D19" s="214" t="s">
        <v>276</v>
      </c>
      <c r="E19" s="396" t="s">
        <v>229</v>
      </c>
      <c r="F19" s="396" t="s">
        <v>277</v>
      </c>
      <c r="G19" s="214" t="s">
        <v>276</v>
      </c>
      <c r="H19" s="329"/>
    </row>
    <row r="20" spans="1:8" ht="12.75">
      <c r="A20" s="397"/>
      <c r="B20" s="399"/>
      <c r="C20" s="397"/>
      <c r="D20" s="215">
        <v>41275</v>
      </c>
      <c r="E20" s="397"/>
      <c r="F20" s="397"/>
      <c r="G20" s="215">
        <v>41639</v>
      </c>
      <c r="H20" s="332"/>
    </row>
    <row r="21" spans="1:8" ht="12.75">
      <c r="A21" s="119">
        <v>1</v>
      </c>
      <c r="B21" s="216" t="s">
        <v>246</v>
      </c>
      <c r="C21" s="119"/>
      <c r="D21" s="217">
        <v>0</v>
      </c>
      <c r="E21" s="217"/>
      <c r="F21" s="217"/>
      <c r="G21" s="217">
        <f>D21+E21</f>
        <v>0</v>
      </c>
      <c r="H21" s="329"/>
    </row>
    <row r="22" spans="1:8" ht="12.75">
      <c r="A22" s="119">
        <v>2</v>
      </c>
      <c r="B22" s="216" t="s">
        <v>278</v>
      </c>
      <c r="C22" s="119"/>
      <c r="D22" s="217">
        <v>2564916</v>
      </c>
      <c r="E22" s="217">
        <f>G22-D22</f>
        <v>287421</v>
      </c>
      <c r="F22" s="217"/>
      <c r="G22" s="217">
        <v>2852337</v>
      </c>
      <c r="H22" s="329"/>
    </row>
    <row r="23" spans="1:8" ht="12.75">
      <c r="A23" s="119">
        <v>3</v>
      </c>
      <c r="B23" s="219" t="s">
        <v>281</v>
      </c>
      <c r="C23" s="119"/>
      <c r="D23" s="217">
        <v>17284201</v>
      </c>
      <c r="E23" s="217">
        <f>G23-D23</f>
        <v>847018</v>
      </c>
      <c r="F23" s="217"/>
      <c r="G23" s="217">
        <v>18131219</v>
      </c>
      <c r="H23" s="329"/>
    </row>
    <row r="24" spans="1:8" ht="12.75">
      <c r="A24" s="119">
        <v>4</v>
      </c>
      <c r="B24" s="219" t="s">
        <v>230</v>
      </c>
      <c r="C24" s="119"/>
      <c r="D24" s="217">
        <v>1108291</v>
      </c>
      <c r="E24" s="217">
        <f>G24-D24</f>
        <v>118342</v>
      </c>
      <c r="F24" s="217"/>
      <c r="G24" s="217">
        <v>1226633</v>
      </c>
      <c r="H24" s="329"/>
    </row>
    <row r="25" spans="1:8" ht="12.75">
      <c r="A25" s="119">
        <v>5</v>
      </c>
      <c r="B25" s="219" t="s">
        <v>446</v>
      </c>
      <c r="C25" s="119"/>
      <c r="D25" s="217">
        <v>130523</v>
      </c>
      <c r="E25" s="217">
        <f>G25-D25</f>
        <v>6650</v>
      </c>
      <c r="F25" s="217"/>
      <c r="G25" s="217">
        <v>137173</v>
      </c>
      <c r="H25" s="329"/>
    </row>
    <row r="26" spans="1:8" ht="13.5" thickBot="1">
      <c r="A26" s="119">
        <v>6</v>
      </c>
      <c r="B26" s="219"/>
      <c r="C26" s="119"/>
      <c r="D26" s="217"/>
      <c r="E26" s="217"/>
      <c r="F26" s="217"/>
      <c r="G26" s="217"/>
      <c r="H26" s="329"/>
    </row>
    <row r="27" spans="1:10" ht="13.5" thickBot="1">
      <c r="A27" s="221"/>
      <c r="B27" s="222" t="s">
        <v>280</v>
      </c>
      <c r="C27" s="223"/>
      <c r="D27" s="224">
        <f>SUM(D21:D26)</f>
        <v>21087931</v>
      </c>
      <c r="E27" s="224">
        <f>SUM(E21:E26)</f>
        <v>1259431</v>
      </c>
      <c r="F27" s="224">
        <f>SUM(F21:F26)</f>
        <v>0</v>
      </c>
      <c r="G27" s="225">
        <f>SUM(G21:G26)</f>
        <v>22347362</v>
      </c>
      <c r="H27" s="329"/>
      <c r="I27" s="45"/>
      <c r="J27" s="45"/>
    </row>
    <row r="28" ht="12.75">
      <c r="G28" s="228"/>
    </row>
    <row r="30" spans="2:7" ht="15.75">
      <c r="B30" s="357" t="s">
        <v>444</v>
      </c>
      <c r="C30" s="357"/>
      <c r="D30" s="357"/>
      <c r="E30" s="357"/>
      <c r="F30" s="357"/>
      <c r="G30" s="357"/>
    </row>
    <row r="32" spans="1:7" ht="12.75">
      <c r="A32" s="396" t="s">
        <v>107</v>
      </c>
      <c r="B32" s="398" t="s">
        <v>131</v>
      </c>
      <c r="C32" s="396" t="s">
        <v>207</v>
      </c>
      <c r="D32" s="214" t="s">
        <v>276</v>
      </c>
      <c r="E32" s="396" t="s">
        <v>229</v>
      </c>
      <c r="F32" s="396" t="s">
        <v>277</v>
      </c>
      <c r="G32" s="214" t="s">
        <v>276</v>
      </c>
    </row>
    <row r="33" spans="1:7" ht="12.75">
      <c r="A33" s="397"/>
      <c r="B33" s="399"/>
      <c r="C33" s="397"/>
      <c r="D33" s="215">
        <v>41275</v>
      </c>
      <c r="E33" s="397"/>
      <c r="F33" s="397"/>
      <c r="G33" s="215">
        <v>41639</v>
      </c>
    </row>
    <row r="34" spans="1:7" ht="12.75">
      <c r="A34" s="119">
        <v>1</v>
      </c>
      <c r="B34" s="216" t="s">
        <v>246</v>
      </c>
      <c r="C34" s="119"/>
      <c r="D34" s="217">
        <f>D8</f>
        <v>1050500</v>
      </c>
      <c r="E34" s="217"/>
      <c r="F34" s="217"/>
      <c r="G34" s="217">
        <f aca="true" t="shared" si="1" ref="G34:G39">D34+E34-F34</f>
        <v>1050500</v>
      </c>
    </row>
    <row r="35" spans="1:14" ht="12.75">
      <c r="A35" s="119">
        <v>2</v>
      </c>
      <c r="B35" s="219" t="s">
        <v>278</v>
      </c>
      <c r="C35" s="119"/>
      <c r="D35" s="217">
        <f>D9-D22</f>
        <v>5748414</v>
      </c>
      <c r="E35" s="217">
        <f>E9</f>
        <v>0</v>
      </c>
      <c r="F35" s="217">
        <f>E22</f>
        <v>287421</v>
      </c>
      <c r="G35" s="217">
        <f t="shared" si="1"/>
        <v>5460993</v>
      </c>
      <c r="M35" s="1"/>
      <c r="N35" s="1"/>
    </row>
    <row r="36" spans="1:14" ht="12.75">
      <c r="A36" s="119">
        <v>3</v>
      </c>
      <c r="B36" s="219" t="s">
        <v>281</v>
      </c>
      <c r="C36" s="119"/>
      <c r="D36" s="217">
        <f>D10-D23</f>
        <v>12100259</v>
      </c>
      <c r="E36" s="217">
        <f>E10</f>
        <v>0</v>
      </c>
      <c r="F36" s="217">
        <f>E23</f>
        <v>847018</v>
      </c>
      <c r="G36" s="217">
        <f t="shared" si="1"/>
        <v>11253241</v>
      </c>
      <c r="M36" s="1"/>
      <c r="N36" s="1"/>
    </row>
    <row r="37" spans="1:14" ht="12.75">
      <c r="A37" s="119">
        <v>4</v>
      </c>
      <c r="B37" s="219" t="s">
        <v>230</v>
      </c>
      <c r="C37" s="119"/>
      <c r="D37" s="217">
        <f>D11-D24</f>
        <v>591709</v>
      </c>
      <c r="E37" s="217">
        <f>F24</f>
        <v>0</v>
      </c>
      <c r="F37" s="217">
        <f>E24</f>
        <v>118342</v>
      </c>
      <c r="G37" s="217">
        <f t="shared" si="1"/>
        <v>473367</v>
      </c>
      <c r="M37" s="1"/>
      <c r="N37" s="1"/>
    </row>
    <row r="38" spans="1:14" ht="12.75">
      <c r="A38" s="119">
        <v>5</v>
      </c>
      <c r="B38" s="219" t="s">
        <v>445</v>
      </c>
      <c r="C38" s="119"/>
      <c r="D38" s="217">
        <f>D12-D25</f>
        <v>33254</v>
      </c>
      <c r="E38" s="217"/>
      <c r="F38" s="217">
        <f>E25</f>
        <v>6650</v>
      </c>
      <c r="G38" s="217">
        <f t="shared" si="1"/>
        <v>26604</v>
      </c>
      <c r="M38" s="1"/>
      <c r="N38" s="1"/>
    </row>
    <row r="39" spans="1:14" ht="13.5" thickBot="1">
      <c r="A39" s="119">
        <v>1</v>
      </c>
      <c r="B39" s="219"/>
      <c r="C39" s="119"/>
      <c r="D39" s="217">
        <v>0</v>
      </c>
      <c r="E39" s="217"/>
      <c r="F39" s="217"/>
      <c r="G39" s="217">
        <f t="shared" si="1"/>
        <v>0</v>
      </c>
      <c r="M39" s="1"/>
      <c r="N39" s="1"/>
    </row>
    <row r="40" spans="1:14" ht="13.5" thickBot="1">
      <c r="A40" s="221"/>
      <c r="B40" s="222" t="s">
        <v>280</v>
      </c>
      <c r="C40" s="223"/>
      <c r="D40" s="224">
        <f>SUM(D34:D39)</f>
        <v>19524136</v>
      </c>
      <c r="E40" s="224">
        <f>SUM(E34:E39)</f>
        <v>0</v>
      </c>
      <c r="F40" s="224">
        <f>SUM(F34:F39)</f>
        <v>1259431</v>
      </c>
      <c r="G40" s="225">
        <f>SUM(G34:G39)</f>
        <v>18264705</v>
      </c>
      <c r="I40" s="228"/>
      <c r="J40" s="45"/>
      <c r="M40" s="229"/>
      <c r="N40" s="1"/>
    </row>
    <row r="41" spans="6:10" s="1" customFormat="1" ht="12.75">
      <c r="F41" s="218"/>
      <c r="G41" s="230"/>
      <c r="J41" s="218"/>
    </row>
    <row r="42" spans="4:14" ht="12.75">
      <c r="D42" s="45"/>
      <c r="G42" s="45"/>
      <c r="H42" s="45"/>
      <c r="I42" s="228"/>
      <c r="M42" s="1"/>
      <c r="N42" s="1"/>
    </row>
    <row r="43" spans="4:14" ht="15.75">
      <c r="D43" s="45"/>
      <c r="E43" s="231" t="s">
        <v>231</v>
      </c>
      <c r="F43" s="231"/>
      <c r="G43" s="333"/>
      <c r="I43" s="45"/>
      <c r="M43" s="1"/>
      <c r="N43" s="1"/>
    </row>
    <row r="44" spans="5:14" ht="12.75">
      <c r="E44" s="232" t="s">
        <v>282</v>
      </c>
      <c r="F44" s="232"/>
      <c r="M44" s="1"/>
      <c r="N44" s="1"/>
    </row>
    <row r="45" spans="5:7" ht="12.75">
      <c r="E45" s="395"/>
      <c r="F45" s="395"/>
      <c r="G45" s="395"/>
    </row>
  </sheetData>
  <sheetProtection/>
  <mergeCells count="19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E45:G45"/>
    <mergeCell ref="B30:G30"/>
    <mergeCell ref="A32:A33"/>
    <mergeCell ref="B32:B33"/>
    <mergeCell ref="C32:C33"/>
    <mergeCell ref="E32:E33"/>
    <mergeCell ref="F32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SheetLayoutView="55" zoomScalePageLayoutView="0" workbookViewId="0" topLeftCell="A1">
      <selection activeCell="C8" sqref="C8"/>
    </sheetView>
  </sheetViews>
  <sheetFormatPr defaultColWidth="9.140625" defaultRowHeight="12.75"/>
  <cols>
    <col min="1" max="1" width="5.140625" style="84" customWidth="1"/>
    <col min="2" max="2" width="52.421875" style="85" customWidth="1"/>
    <col min="3" max="3" width="5.140625" style="47" customWidth="1"/>
    <col min="4" max="4" width="19.421875" style="47" customWidth="1"/>
    <col min="5" max="5" width="15.28125" style="47" customWidth="1"/>
    <col min="6" max="6" width="13.7109375" style="47" hidden="1" customWidth="1"/>
    <col min="7" max="7" width="6.8515625" style="47" customWidth="1"/>
    <col min="8" max="8" width="43.00390625" style="47" customWidth="1"/>
    <col min="9" max="9" width="7.57421875" style="47" bestFit="1" customWidth="1"/>
    <col min="10" max="10" width="16.00390625" style="47" customWidth="1"/>
    <col min="11" max="11" width="15.421875" style="47" customWidth="1"/>
    <col min="12" max="12" width="0.5625" style="47" customWidth="1"/>
    <col min="13" max="13" width="15.8515625" style="47" customWidth="1"/>
    <col min="14" max="16384" width="9.140625" style="47" customWidth="1"/>
  </cols>
  <sheetData>
    <row r="1" spans="1:6" ht="18" customHeight="1">
      <c r="A1" s="347"/>
      <c r="B1" s="347"/>
      <c r="C1" s="347"/>
      <c r="D1" s="347"/>
      <c r="E1" s="347"/>
      <c r="F1" s="46"/>
    </row>
    <row r="2" spans="1:6" ht="18" customHeight="1">
      <c r="A2" s="347"/>
      <c r="B2" s="347"/>
      <c r="C2" s="347"/>
      <c r="D2" s="347"/>
      <c r="E2" s="347"/>
      <c r="F2" s="46"/>
    </row>
    <row r="3" spans="1:11" ht="18" customHeight="1" thickBot="1">
      <c r="A3" s="348" t="s">
        <v>474</v>
      </c>
      <c r="B3" s="348"/>
      <c r="C3" s="348"/>
      <c r="D3" s="348"/>
      <c r="E3" s="348"/>
      <c r="F3" s="49"/>
      <c r="G3" s="48"/>
      <c r="H3" s="346" t="s">
        <v>474</v>
      </c>
      <c r="I3" s="346"/>
      <c r="J3" s="346"/>
      <c r="K3" s="346"/>
    </row>
    <row r="4" spans="1:11" ht="19.5" customHeight="1">
      <c r="A4" s="340"/>
      <c r="B4" s="342"/>
      <c r="C4" s="344" t="s">
        <v>15</v>
      </c>
      <c r="D4" s="50" t="s">
        <v>11</v>
      </c>
      <c r="E4" s="50" t="s">
        <v>11</v>
      </c>
      <c r="F4" s="50"/>
      <c r="G4" s="340"/>
      <c r="H4" s="342"/>
      <c r="I4" s="344" t="s">
        <v>15</v>
      </c>
      <c r="J4" s="50" t="s">
        <v>11</v>
      </c>
      <c r="K4" s="50" t="s">
        <v>11</v>
      </c>
    </row>
    <row r="5" spans="1:11" ht="19.5" customHeight="1" thickBot="1">
      <c r="A5" s="341"/>
      <c r="B5" s="343"/>
      <c r="C5" s="345"/>
      <c r="D5" s="51">
        <v>2013</v>
      </c>
      <c r="E5" s="51">
        <v>2012</v>
      </c>
      <c r="F5" s="51"/>
      <c r="G5" s="341"/>
      <c r="H5" s="343"/>
      <c r="I5" s="345"/>
      <c r="J5" s="51">
        <v>2013</v>
      </c>
      <c r="K5" s="51">
        <v>2012</v>
      </c>
    </row>
    <row r="6" spans="1:11" ht="22.5" customHeight="1" thickBot="1">
      <c r="A6" s="52"/>
      <c r="B6" s="53" t="s">
        <v>16</v>
      </c>
      <c r="C6" s="54"/>
      <c r="D6" s="55"/>
      <c r="E6" s="55"/>
      <c r="F6" s="55"/>
      <c r="G6" s="56"/>
      <c r="H6" s="57" t="s">
        <v>64</v>
      </c>
      <c r="I6" s="58"/>
      <c r="J6" s="44"/>
      <c r="K6" s="44"/>
    </row>
    <row r="7" spans="1:11" ht="16.5" customHeight="1">
      <c r="A7" s="59" t="s">
        <v>13</v>
      </c>
      <c r="B7" s="60" t="s">
        <v>17</v>
      </c>
      <c r="C7" s="2"/>
      <c r="D7" s="3"/>
      <c r="E7" s="3"/>
      <c r="F7" s="134"/>
      <c r="G7" s="61" t="s">
        <v>13</v>
      </c>
      <c r="H7" s="62" t="s">
        <v>65</v>
      </c>
      <c r="I7" s="63"/>
      <c r="J7" s="43"/>
      <c r="K7" s="43"/>
    </row>
    <row r="8" spans="1:12" ht="16.5" customHeight="1">
      <c r="A8" s="64" t="s">
        <v>34</v>
      </c>
      <c r="B8" s="65" t="s">
        <v>18</v>
      </c>
      <c r="C8" s="4"/>
      <c r="D8" s="5">
        <f>D10+D9</f>
        <v>33228534</v>
      </c>
      <c r="E8" s="5">
        <v>5992402</v>
      </c>
      <c r="F8" s="5">
        <f>D8-E8</f>
        <v>27236132</v>
      </c>
      <c r="G8" s="64" t="s">
        <v>34</v>
      </c>
      <c r="H8" s="65" t="s">
        <v>20</v>
      </c>
      <c r="I8" s="4"/>
      <c r="J8" s="5">
        <v>0</v>
      </c>
      <c r="K8" s="5">
        <v>0</v>
      </c>
      <c r="L8" s="133">
        <f>J8-K8</f>
        <v>0</v>
      </c>
    </row>
    <row r="9" spans="1:12" ht="16.5" customHeight="1">
      <c r="A9" s="64"/>
      <c r="B9" s="65" t="s">
        <v>192</v>
      </c>
      <c r="C9" s="4"/>
      <c r="D9" s="6">
        <f>56548+15211+3505939</f>
        <v>3577698</v>
      </c>
      <c r="E9" s="5">
        <v>362339</v>
      </c>
      <c r="F9" s="5"/>
      <c r="G9" s="64"/>
      <c r="H9" s="65"/>
      <c r="I9" s="4"/>
      <c r="J9" s="5"/>
      <c r="K9" s="5"/>
      <c r="L9" s="133"/>
    </row>
    <row r="10" spans="1:12" ht="16.5" customHeight="1">
      <c r="A10" s="64"/>
      <c r="B10" s="65" t="s">
        <v>462</v>
      </c>
      <c r="C10" s="4"/>
      <c r="D10" s="6">
        <v>29650836</v>
      </c>
      <c r="E10" s="5">
        <v>5630063</v>
      </c>
      <c r="F10" s="5"/>
      <c r="G10" s="64"/>
      <c r="H10" s="65"/>
      <c r="I10" s="4"/>
      <c r="J10" s="5"/>
      <c r="K10" s="5"/>
      <c r="L10" s="133"/>
    </row>
    <row r="11" spans="1:12" ht="16.5" customHeight="1">
      <c r="A11" s="64" t="s">
        <v>35</v>
      </c>
      <c r="B11" s="65" t="s">
        <v>19</v>
      </c>
      <c r="C11" s="4"/>
      <c r="D11" s="5">
        <f>SUM(D12:D13)</f>
        <v>0</v>
      </c>
      <c r="E11" s="5">
        <v>0</v>
      </c>
      <c r="F11" s="5">
        <f aca="true" t="shared" si="0" ref="F11:F51">D11-E11</f>
        <v>0</v>
      </c>
      <c r="G11" s="64" t="s">
        <v>35</v>
      </c>
      <c r="H11" s="65" t="s">
        <v>66</v>
      </c>
      <c r="I11" s="4"/>
      <c r="J11" s="5">
        <f>SUM(J12:J14)</f>
        <v>13331961</v>
      </c>
      <c r="K11" s="5">
        <v>0</v>
      </c>
      <c r="L11" s="133">
        <f aca="true" t="shared" si="1" ref="L11:L50">J11-K11</f>
        <v>13331961</v>
      </c>
    </row>
    <row r="12" spans="1:12" ht="16.5" customHeight="1">
      <c r="A12" s="64"/>
      <c r="B12" s="66" t="s">
        <v>42</v>
      </c>
      <c r="C12" s="4"/>
      <c r="D12" s="6"/>
      <c r="E12" s="6"/>
      <c r="F12" s="5">
        <f t="shared" si="0"/>
        <v>0</v>
      </c>
      <c r="G12" s="64"/>
      <c r="H12" s="66" t="s">
        <v>67</v>
      </c>
      <c r="I12" s="4"/>
      <c r="J12" s="6">
        <f>10700000+2631961</f>
        <v>13331961</v>
      </c>
      <c r="K12" s="6"/>
      <c r="L12" s="133">
        <f t="shared" si="1"/>
        <v>13331961</v>
      </c>
    </row>
    <row r="13" spans="1:12" ht="16.5" customHeight="1">
      <c r="A13" s="64"/>
      <c r="B13" s="66" t="s">
        <v>43</v>
      </c>
      <c r="C13" s="4"/>
      <c r="D13" s="6"/>
      <c r="E13" s="6"/>
      <c r="F13" s="5">
        <f t="shared" si="0"/>
        <v>0</v>
      </c>
      <c r="G13" s="64"/>
      <c r="H13" s="66" t="s">
        <v>68</v>
      </c>
      <c r="I13" s="4"/>
      <c r="J13" s="6"/>
      <c r="K13" s="6"/>
      <c r="L13" s="133">
        <f t="shared" si="1"/>
        <v>0</v>
      </c>
    </row>
    <row r="14" spans="1:12" ht="16.5" customHeight="1">
      <c r="A14" s="64" t="s">
        <v>36</v>
      </c>
      <c r="B14" s="65" t="s">
        <v>21</v>
      </c>
      <c r="C14" s="4"/>
      <c r="D14" s="42">
        <f>D15+D16+D19+D17</f>
        <v>24780834</v>
      </c>
      <c r="E14" s="42">
        <v>36032448</v>
      </c>
      <c r="F14" s="5">
        <f t="shared" si="0"/>
        <v>-11251614</v>
      </c>
      <c r="G14" s="64"/>
      <c r="H14" s="66" t="s">
        <v>69</v>
      </c>
      <c r="I14" s="4"/>
      <c r="J14" s="6"/>
      <c r="K14" s="6"/>
      <c r="L14" s="133">
        <f t="shared" si="1"/>
        <v>0</v>
      </c>
    </row>
    <row r="15" spans="1:12" ht="16.5" customHeight="1">
      <c r="A15" s="64"/>
      <c r="B15" s="66" t="s">
        <v>44</v>
      </c>
      <c r="C15" s="4"/>
      <c r="D15" s="6">
        <v>1755662</v>
      </c>
      <c r="E15" s="6">
        <v>1755662</v>
      </c>
      <c r="F15" s="5">
        <f t="shared" si="0"/>
        <v>0</v>
      </c>
      <c r="G15" s="64" t="s">
        <v>36</v>
      </c>
      <c r="H15" s="65" t="s">
        <v>70</v>
      </c>
      <c r="I15" s="4"/>
      <c r="J15" s="5">
        <f>SUM(J16:J23)</f>
        <v>37102759</v>
      </c>
      <c r="K15" s="5">
        <v>41186086</v>
      </c>
      <c r="L15" s="133">
        <f t="shared" si="1"/>
        <v>-4083327</v>
      </c>
    </row>
    <row r="16" spans="1:12" ht="16.5" customHeight="1">
      <c r="A16" s="64"/>
      <c r="B16" s="66" t="s">
        <v>45</v>
      </c>
      <c r="C16" s="4"/>
      <c r="D16" s="6"/>
      <c r="E16" s="6">
        <v>3249</v>
      </c>
      <c r="F16" s="5">
        <f t="shared" si="0"/>
        <v>-3249</v>
      </c>
      <c r="G16" s="64"/>
      <c r="H16" s="66" t="s">
        <v>71</v>
      </c>
      <c r="I16" s="4"/>
      <c r="J16" s="6">
        <v>4411947</v>
      </c>
      <c r="K16" s="6"/>
      <c r="L16" s="133">
        <f t="shared" si="1"/>
        <v>4411947</v>
      </c>
    </row>
    <row r="17" spans="1:12" ht="16.5" customHeight="1">
      <c r="A17" s="64"/>
      <c r="B17" s="66" t="s">
        <v>46</v>
      </c>
      <c r="C17" s="4"/>
      <c r="D17" s="6">
        <v>22989775</v>
      </c>
      <c r="E17" s="6">
        <v>34273537</v>
      </c>
      <c r="F17" s="5">
        <f t="shared" si="0"/>
        <v>-11283762</v>
      </c>
      <c r="G17" s="64"/>
      <c r="H17" s="66" t="s">
        <v>72</v>
      </c>
      <c r="I17" s="4"/>
      <c r="J17" s="6">
        <v>274486</v>
      </c>
      <c r="K17" s="6">
        <v>274483</v>
      </c>
      <c r="L17" s="133">
        <f t="shared" si="1"/>
        <v>3</v>
      </c>
    </row>
    <row r="18" spans="1:12" ht="16.5" customHeight="1">
      <c r="A18" s="64"/>
      <c r="B18" s="66" t="s">
        <v>47</v>
      </c>
      <c r="C18" s="4"/>
      <c r="D18" s="6"/>
      <c r="E18" s="6"/>
      <c r="F18" s="5">
        <f t="shared" si="0"/>
        <v>0</v>
      </c>
      <c r="G18" s="64"/>
      <c r="H18" s="66" t="s">
        <v>447</v>
      </c>
      <c r="I18" s="4"/>
      <c r="J18" s="6"/>
      <c r="K18" s="6">
        <v>15762</v>
      </c>
      <c r="L18" s="133">
        <f t="shared" si="1"/>
        <v>-15762</v>
      </c>
    </row>
    <row r="19" spans="1:12" ht="16.5" customHeight="1">
      <c r="A19" s="64"/>
      <c r="B19" s="66" t="s">
        <v>232</v>
      </c>
      <c r="C19" s="4"/>
      <c r="D19" s="6">
        <v>35397</v>
      </c>
      <c r="E19" s="6"/>
      <c r="F19" s="5">
        <f t="shared" si="0"/>
        <v>35397</v>
      </c>
      <c r="G19" s="64"/>
      <c r="H19" s="66" t="s">
        <v>193</v>
      </c>
      <c r="I19" s="4"/>
      <c r="J19" s="6">
        <v>121059</v>
      </c>
      <c r="K19" s="6">
        <v>118269</v>
      </c>
      <c r="L19" s="133"/>
    </row>
    <row r="20" spans="1:12" ht="16.5" customHeight="1">
      <c r="A20" s="64"/>
      <c r="B20" s="66"/>
      <c r="C20" s="4"/>
      <c r="D20" s="6"/>
      <c r="E20" s="6"/>
      <c r="F20" s="5">
        <f t="shared" si="0"/>
        <v>0</v>
      </c>
      <c r="G20" s="64"/>
      <c r="H20" s="66" t="s">
        <v>194</v>
      </c>
      <c r="I20" s="4"/>
      <c r="J20" s="6">
        <v>18830</v>
      </c>
      <c r="K20" s="6">
        <v>34390</v>
      </c>
      <c r="L20" s="133"/>
    </row>
    <row r="21" spans="1:12" ht="16.5" customHeight="1">
      <c r="A21" s="64"/>
      <c r="B21" s="66"/>
      <c r="C21" s="4"/>
      <c r="D21" s="6"/>
      <c r="E21" s="6"/>
      <c r="F21" s="5">
        <f t="shared" si="0"/>
        <v>0</v>
      </c>
      <c r="G21" s="64"/>
      <c r="H21" s="66" t="s">
        <v>233</v>
      </c>
      <c r="I21" s="4"/>
      <c r="J21" s="6">
        <v>203081</v>
      </c>
      <c r="K21" s="6">
        <v>158488</v>
      </c>
      <c r="L21" s="133"/>
    </row>
    <row r="22" spans="1:12" ht="16.5" customHeight="1">
      <c r="A22" s="64" t="s">
        <v>37</v>
      </c>
      <c r="B22" s="65" t="s">
        <v>22</v>
      </c>
      <c r="C22" s="4"/>
      <c r="D22" s="5">
        <f>SUM(D23:D27)</f>
        <v>18601183</v>
      </c>
      <c r="E22" s="5">
        <v>17663189</v>
      </c>
      <c r="F22" s="5">
        <f t="shared" si="0"/>
        <v>937994</v>
      </c>
      <c r="G22" s="64"/>
      <c r="H22" s="66" t="s">
        <v>195</v>
      </c>
      <c r="I22" s="4"/>
      <c r="J22" s="6">
        <v>19754544</v>
      </c>
      <c r="K22" s="6">
        <v>24664694</v>
      </c>
      <c r="L22" s="133">
        <f t="shared" si="1"/>
        <v>-4910150</v>
      </c>
    </row>
    <row r="23" spans="1:12" ht="16.5" customHeight="1">
      <c r="A23" s="64"/>
      <c r="B23" s="66" t="s">
        <v>48</v>
      </c>
      <c r="C23" s="4"/>
      <c r="D23" s="6">
        <v>6901481</v>
      </c>
      <c r="E23" s="6">
        <v>12303244</v>
      </c>
      <c r="F23" s="5">
        <f t="shared" si="0"/>
        <v>-5401763</v>
      </c>
      <c r="G23" s="64"/>
      <c r="H23" s="66" t="s">
        <v>234</v>
      </c>
      <c r="I23" s="4"/>
      <c r="J23" s="6">
        <v>12318812</v>
      </c>
      <c r="K23" s="6">
        <v>15920000</v>
      </c>
      <c r="L23" s="133">
        <f t="shared" si="1"/>
        <v>-3601188</v>
      </c>
    </row>
    <row r="24" spans="1:12" ht="16.5" customHeight="1">
      <c r="A24" s="64"/>
      <c r="B24" s="66" t="s">
        <v>49</v>
      </c>
      <c r="C24" s="4"/>
      <c r="D24" s="6"/>
      <c r="E24" s="6"/>
      <c r="F24" s="5">
        <f t="shared" si="0"/>
        <v>0</v>
      </c>
      <c r="G24" s="64" t="s">
        <v>37</v>
      </c>
      <c r="H24" s="65" t="s">
        <v>73</v>
      </c>
      <c r="I24" s="4"/>
      <c r="J24" s="5">
        <v>0</v>
      </c>
      <c r="K24" s="5">
        <v>0</v>
      </c>
      <c r="L24" s="133">
        <f t="shared" si="1"/>
        <v>0</v>
      </c>
    </row>
    <row r="25" spans="1:12" ht="16.5" customHeight="1">
      <c r="A25" s="64"/>
      <c r="B25" s="66" t="s">
        <v>50</v>
      </c>
      <c r="C25" s="4"/>
      <c r="D25" s="6">
        <v>11699702</v>
      </c>
      <c r="E25" s="6">
        <v>5359945</v>
      </c>
      <c r="F25" s="5">
        <f t="shared" si="0"/>
        <v>6339757</v>
      </c>
      <c r="G25" s="64" t="s">
        <v>38</v>
      </c>
      <c r="H25" s="65" t="s">
        <v>74</v>
      </c>
      <c r="I25" s="4"/>
      <c r="J25" s="5">
        <v>0</v>
      </c>
      <c r="K25" s="5">
        <v>0</v>
      </c>
      <c r="L25" s="133">
        <f t="shared" si="1"/>
        <v>0</v>
      </c>
    </row>
    <row r="26" spans="1:12" ht="16.5" customHeight="1">
      <c r="A26" s="64"/>
      <c r="B26" s="66" t="s">
        <v>51</v>
      </c>
      <c r="C26" s="4"/>
      <c r="D26" s="6"/>
      <c r="E26" s="6"/>
      <c r="F26" s="5">
        <f t="shared" si="0"/>
        <v>0</v>
      </c>
      <c r="G26" s="64"/>
      <c r="H26" s="65" t="s">
        <v>75</v>
      </c>
      <c r="I26" s="4"/>
      <c r="J26" s="5">
        <f>J8+J11+J15+J24+J25</f>
        <v>50434720</v>
      </c>
      <c r="K26" s="5">
        <v>41186086</v>
      </c>
      <c r="L26" s="328">
        <f t="shared" si="1"/>
        <v>9248634</v>
      </c>
    </row>
    <row r="27" spans="1:12" ht="16.5" customHeight="1">
      <c r="A27" s="64"/>
      <c r="B27" s="66" t="s">
        <v>52</v>
      </c>
      <c r="C27" s="4"/>
      <c r="D27" s="6"/>
      <c r="E27" s="6"/>
      <c r="F27" s="5">
        <f t="shared" si="0"/>
        <v>0</v>
      </c>
      <c r="G27" s="64"/>
      <c r="H27" s="65"/>
      <c r="I27" s="4"/>
      <c r="J27" s="6"/>
      <c r="K27" s="6"/>
      <c r="L27" s="133">
        <f t="shared" si="1"/>
        <v>0</v>
      </c>
    </row>
    <row r="28" spans="1:12" ht="16.5" customHeight="1">
      <c r="A28" s="64" t="s">
        <v>38</v>
      </c>
      <c r="B28" s="65" t="s">
        <v>23</v>
      </c>
      <c r="C28" s="4"/>
      <c r="D28" s="6"/>
      <c r="E28" s="6"/>
      <c r="F28" s="5">
        <f t="shared" si="0"/>
        <v>0</v>
      </c>
      <c r="G28" s="64" t="s">
        <v>14</v>
      </c>
      <c r="H28" s="65" t="s">
        <v>76</v>
      </c>
      <c r="I28" s="4"/>
      <c r="J28" s="6"/>
      <c r="K28" s="6"/>
      <c r="L28" s="133">
        <f t="shared" si="1"/>
        <v>0</v>
      </c>
    </row>
    <row r="29" spans="1:12" ht="16.5" customHeight="1">
      <c r="A29" s="64" t="s">
        <v>39</v>
      </c>
      <c r="B29" s="65" t="s">
        <v>24</v>
      </c>
      <c r="C29" s="4"/>
      <c r="D29" s="6"/>
      <c r="E29" s="6"/>
      <c r="F29" s="5">
        <f t="shared" si="0"/>
        <v>0</v>
      </c>
      <c r="G29" s="64" t="s">
        <v>34</v>
      </c>
      <c r="H29" s="65" t="s">
        <v>77</v>
      </c>
      <c r="I29" s="4"/>
      <c r="J29" s="5">
        <f>SUM(J30:J31)</f>
        <v>0</v>
      </c>
      <c r="K29" s="5">
        <v>20647288</v>
      </c>
      <c r="L29" s="133">
        <f t="shared" si="1"/>
        <v>-20647288</v>
      </c>
    </row>
    <row r="30" spans="1:12" ht="16.5" customHeight="1">
      <c r="A30" s="64" t="s">
        <v>40</v>
      </c>
      <c r="B30" s="65" t="s">
        <v>25</v>
      </c>
      <c r="C30" s="4"/>
      <c r="D30" s="6"/>
      <c r="E30" s="6">
        <v>1752068</v>
      </c>
      <c r="F30" s="5">
        <f t="shared" si="0"/>
        <v>-1752068</v>
      </c>
      <c r="G30" s="64"/>
      <c r="H30" s="66" t="s">
        <v>78</v>
      </c>
      <c r="I30" s="4"/>
      <c r="J30" s="6"/>
      <c r="K30" s="6">
        <v>20647288</v>
      </c>
      <c r="L30" s="133">
        <f t="shared" si="1"/>
        <v>-20647288</v>
      </c>
    </row>
    <row r="31" spans="1:12" ht="16.5" customHeight="1">
      <c r="A31" s="64"/>
      <c r="B31" s="65" t="s">
        <v>26</v>
      </c>
      <c r="C31" s="4"/>
      <c r="D31" s="5">
        <f>D8+D11+D14+D22+D30</f>
        <v>76610551</v>
      </c>
      <c r="E31" s="5">
        <v>61440107</v>
      </c>
      <c r="F31" s="5">
        <f t="shared" si="0"/>
        <v>15170444</v>
      </c>
      <c r="G31" s="64"/>
      <c r="H31" s="66" t="s">
        <v>79</v>
      </c>
      <c r="I31" s="4"/>
      <c r="J31" s="6"/>
      <c r="K31" s="6"/>
      <c r="L31" s="133">
        <f t="shared" si="1"/>
        <v>0</v>
      </c>
    </row>
    <row r="32" spans="1:12" ht="16.5" customHeight="1">
      <c r="A32" s="64" t="s">
        <v>14</v>
      </c>
      <c r="B32" s="65" t="s">
        <v>27</v>
      </c>
      <c r="C32" s="4"/>
      <c r="D32" s="5"/>
      <c r="E32" s="5"/>
      <c r="F32" s="5">
        <f t="shared" si="0"/>
        <v>0</v>
      </c>
      <c r="G32" s="64" t="s">
        <v>35</v>
      </c>
      <c r="H32" s="65" t="s">
        <v>80</v>
      </c>
      <c r="I32" s="4"/>
      <c r="J32" s="5"/>
      <c r="K32" s="5"/>
      <c r="L32" s="133">
        <f t="shared" si="1"/>
        <v>0</v>
      </c>
    </row>
    <row r="33" spans="1:12" ht="16.5" customHeight="1">
      <c r="A33" s="64" t="s">
        <v>34</v>
      </c>
      <c r="B33" s="65" t="s">
        <v>28</v>
      </c>
      <c r="C33" s="4"/>
      <c r="D33" s="5">
        <f>SUM(D34:D37)</f>
        <v>373000</v>
      </c>
      <c r="E33" s="5">
        <v>373000</v>
      </c>
      <c r="F33" s="5">
        <f t="shared" si="0"/>
        <v>0</v>
      </c>
      <c r="G33" s="64" t="s">
        <v>36</v>
      </c>
      <c r="H33" s="65" t="s">
        <v>81</v>
      </c>
      <c r="I33" s="4"/>
      <c r="J33" s="5"/>
      <c r="K33" s="5"/>
      <c r="L33" s="133">
        <f t="shared" si="1"/>
        <v>0</v>
      </c>
    </row>
    <row r="34" spans="1:12" ht="16.5" customHeight="1">
      <c r="A34" s="64"/>
      <c r="B34" s="67" t="s">
        <v>56</v>
      </c>
      <c r="C34" s="4"/>
      <c r="D34" s="6">
        <v>373000</v>
      </c>
      <c r="E34" s="6">
        <v>373000</v>
      </c>
      <c r="F34" s="5">
        <f t="shared" si="0"/>
        <v>0</v>
      </c>
      <c r="G34" s="64" t="s">
        <v>37</v>
      </c>
      <c r="H34" s="65" t="s">
        <v>73</v>
      </c>
      <c r="I34" s="4"/>
      <c r="J34" s="5">
        <v>0</v>
      </c>
      <c r="K34" s="5">
        <v>0</v>
      </c>
      <c r="L34" s="133">
        <f t="shared" si="1"/>
        <v>0</v>
      </c>
    </row>
    <row r="35" spans="1:12" ht="27" customHeight="1">
      <c r="A35" s="64"/>
      <c r="B35" s="66" t="s">
        <v>53</v>
      </c>
      <c r="C35" s="4"/>
      <c r="D35" s="6"/>
      <c r="E35" s="6"/>
      <c r="F35" s="5">
        <f t="shared" si="0"/>
        <v>0</v>
      </c>
      <c r="G35" s="64"/>
      <c r="H35" s="65" t="s">
        <v>82</v>
      </c>
      <c r="I35" s="4"/>
      <c r="J35" s="5">
        <f>J29+J32+J33+J34</f>
        <v>0</v>
      </c>
      <c r="K35" s="5">
        <v>20647288</v>
      </c>
      <c r="L35" s="133">
        <f t="shared" si="1"/>
        <v>-20647288</v>
      </c>
    </row>
    <row r="36" spans="1:12" ht="16.5" customHeight="1">
      <c r="A36" s="64"/>
      <c r="B36" s="66" t="s">
        <v>54</v>
      </c>
      <c r="C36" s="4"/>
      <c r="D36" s="6"/>
      <c r="E36" s="6"/>
      <c r="F36" s="5">
        <f t="shared" si="0"/>
        <v>0</v>
      </c>
      <c r="G36" s="64"/>
      <c r="H36" s="65" t="s">
        <v>83</v>
      </c>
      <c r="I36" s="4"/>
      <c r="J36" s="5">
        <f>J26+J35</f>
        <v>50434720</v>
      </c>
      <c r="K36" s="5">
        <v>61833374</v>
      </c>
      <c r="L36" s="133">
        <f t="shared" si="1"/>
        <v>-11398654</v>
      </c>
    </row>
    <row r="37" spans="1:12" ht="16.5" customHeight="1">
      <c r="A37" s="64"/>
      <c r="B37" s="66" t="s">
        <v>55</v>
      </c>
      <c r="C37" s="4"/>
      <c r="D37" s="6"/>
      <c r="E37" s="6"/>
      <c r="F37" s="5">
        <f t="shared" si="0"/>
        <v>0</v>
      </c>
      <c r="G37" s="64"/>
      <c r="H37" s="66"/>
      <c r="I37" s="4"/>
      <c r="J37" s="6"/>
      <c r="K37" s="6"/>
      <c r="L37" s="133">
        <f t="shared" si="1"/>
        <v>0</v>
      </c>
    </row>
    <row r="38" spans="1:12" ht="16.5" customHeight="1">
      <c r="A38" s="64" t="s">
        <v>35</v>
      </c>
      <c r="B38" s="68" t="s">
        <v>29</v>
      </c>
      <c r="C38" s="4"/>
      <c r="D38" s="5">
        <f>SUM(D39:D42)</f>
        <v>18264705</v>
      </c>
      <c r="E38" s="5">
        <v>19524134</v>
      </c>
      <c r="F38" s="5">
        <f t="shared" si="0"/>
        <v>-1259429</v>
      </c>
      <c r="G38" s="64" t="s">
        <v>12</v>
      </c>
      <c r="H38" s="68" t="s">
        <v>84</v>
      </c>
      <c r="I38" s="4"/>
      <c r="J38" s="6"/>
      <c r="K38" s="6"/>
      <c r="L38" s="133">
        <f t="shared" si="1"/>
        <v>0</v>
      </c>
    </row>
    <row r="39" spans="1:12" ht="16.5" customHeight="1">
      <c r="A39" s="64"/>
      <c r="B39" s="66" t="s">
        <v>57</v>
      </c>
      <c r="C39" s="4"/>
      <c r="D39" s="6">
        <v>1050500</v>
      </c>
      <c r="E39" s="6">
        <v>1050500</v>
      </c>
      <c r="F39" s="5">
        <f t="shared" si="0"/>
        <v>0</v>
      </c>
      <c r="G39" s="64" t="s">
        <v>34</v>
      </c>
      <c r="H39" s="69" t="s">
        <v>85</v>
      </c>
      <c r="I39" s="4"/>
      <c r="J39" s="5"/>
      <c r="K39" s="5"/>
      <c r="L39" s="133">
        <f t="shared" si="1"/>
        <v>0</v>
      </c>
    </row>
    <row r="40" spans="1:12" ht="16.5" customHeight="1">
      <c r="A40" s="64"/>
      <c r="B40" s="66" t="s">
        <v>58</v>
      </c>
      <c r="C40" s="4"/>
      <c r="D40" s="6">
        <f>8313330-2852337</f>
        <v>5460993</v>
      </c>
      <c r="E40" s="6">
        <v>5748414</v>
      </c>
      <c r="F40" s="5"/>
      <c r="G40" s="64" t="s">
        <v>35</v>
      </c>
      <c r="H40" s="69" t="s">
        <v>0</v>
      </c>
      <c r="I40" s="4"/>
      <c r="J40" s="6"/>
      <c r="K40" s="6"/>
      <c r="L40" s="133">
        <f t="shared" si="1"/>
        <v>0</v>
      </c>
    </row>
    <row r="41" spans="1:12" ht="16.5" customHeight="1">
      <c r="A41" s="64"/>
      <c r="B41" s="66" t="s">
        <v>59</v>
      </c>
      <c r="C41" s="4"/>
      <c r="D41" s="6">
        <f>29384460+1700000-18131219-1226633</f>
        <v>11726608</v>
      </c>
      <c r="E41" s="6">
        <v>12691968</v>
      </c>
      <c r="F41" s="5">
        <f t="shared" si="0"/>
        <v>-965360</v>
      </c>
      <c r="G41" s="64" t="s">
        <v>36</v>
      </c>
      <c r="H41" s="66" t="s">
        <v>1</v>
      </c>
      <c r="I41" s="4"/>
      <c r="J41" s="6">
        <v>1000000</v>
      </c>
      <c r="K41" s="6">
        <v>10898543</v>
      </c>
      <c r="L41" s="133">
        <f t="shared" si="1"/>
        <v>-9898543</v>
      </c>
    </row>
    <row r="42" spans="1:12" ht="16.5" customHeight="1">
      <c r="A42" s="64"/>
      <c r="B42" s="66" t="s">
        <v>461</v>
      </c>
      <c r="C42" s="4"/>
      <c r="D42" s="6">
        <f>163777-137173</f>
        <v>26604</v>
      </c>
      <c r="E42" s="6">
        <v>33252</v>
      </c>
      <c r="F42" s="5">
        <f t="shared" si="0"/>
        <v>-6648</v>
      </c>
      <c r="G42" s="64" t="s">
        <v>37</v>
      </c>
      <c r="H42" s="66" t="s">
        <v>2</v>
      </c>
      <c r="I42" s="4"/>
      <c r="J42" s="6"/>
      <c r="K42" s="6"/>
      <c r="L42" s="133">
        <f t="shared" si="1"/>
        <v>0</v>
      </c>
    </row>
    <row r="43" spans="1:12" ht="16.5" customHeight="1">
      <c r="A43" s="64" t="s">
        <v>36</v>
      </c>
      <c r="B43" s="65" t="s">
        <v>41</v>
      </c>
      <c r="C43" s="4"/>
      <c r="D43" s="5"/>
      <c r="E43" s="5"/>
      <c r="F43" s="5">
        <f t="shared" si="0"/>
        <v>0</v>
      </c>
      <c r="G43" s="64" t="s">
        <v>38</v>
      </c>
      <c r="H43" s="66" t="s">
        <v>3</v>
      </c>
      <c r="I43" s="4"/>
      <c r="J43" s="6"/>
      <c r="K43" s="6"/>
      <c r="L43" s="133">
        <f t="shared" si="1"/>
        <v>0</v>
      </c>
    </row>
    <row r="44" spans="1:12" ht="16.5" customHeight="1">
      <c r="A44" s="64" t="s">
        <v>37</v>
      </c>
      <c r="B44" s="65" t="s">
        <v>30</v>
      </c>
      <c r="C44" s="4"/>
      <c r="D44" s="5"/>
      <c r="E44" s="5"/>
      <c r="F44" s="5">
        <f t="shared" si="0"/>
        <v>0</v>
      </c>
      <c r="G44" s="64" t="s">
        <v>39</v>
      </c>
      <c r="H44" s="66" t="s">
        <v>4</v>
      </c>
      <c r="I44" s="4"/>
      <c r="J44" s="6"/>
      <c r="K44" s="6"/>
      <c r="L44" s="133">
        <f t="shared" si="1"/>
        <v>0</v>
      </c>
    </row>
    <row r="45" spans="1:12" ht="16.5" customHeight="1">
      <c r="A45" s="64"/>
      <c r="B45" s="66" t="s">
        <v>60</v>
      </c>
      <c r="C45" s="4"/>
      <c r="D45" s="6"/>
      <c r="E45" s="6"/>
      <c r="F45" s="5">
        <f t="shared" si="0"/>
        <v>0</v>
      </c>
      <c r="G45" s="64" t="s">
        <v>40</v>
      </c>
      <c r="H45" s="66" t="s">
        <v>5</v>
      </c>
      <c r="I45" s="4"/>
      <c r="J45" s="6">
        <v>667380</v>
      </c>
      <c r="K45" s="6">
        <v>579108</v>
      </c>
      <c r="L45" s="133">
        <f t="shared" si="1"/>
        <v>88272</v>
      </c>
    </row>
    <row r="46" spans="1:12" ht="16.5" customHeight="1">
      <c r="A46" s="64"/>
      <c r="B46" s="66" t="s">
        <v>61</v>
      </c>
      <c r="C46" s="4"/>
      <c r="D46" s="5"/>
      <c r="E46" s="5"/>
      <c r="F46" s="5">
        <f t="shared" si="0"/>
        <v>0</v>
      </c>
      <c r="G46" s="64" t="s">
        <v>127</v>
      </c>
      <c r="H46" s="66" t="s">
        <v>6</v>
      </c>
      <c r="I46" s="4"/>
      <c r="J46" s="6"/>
      <c r="K46" s="6"/>
      <c r="L46" s="133">
        <f t="shared" si="1"/>
        <v>0</v>
      </c>
    </row>
    <row r="47" spans="1:13" ht="16.5" customHeight="1">
      <c r="A47" s="64"/>
      <c r="B47" s="66" t="s">
        <v>62</v>
      </c>
      <c r="C47" s="4"/>
      <c r="D47" s="6"/>
      <c r="E47" s="6"/>
      <c r="F47" s="5">
        <f t="shared" si="0"/>
        <v>0</v>
      </c>
      <c r="G47" s="64" t="s">
        <v>128</v>
      </c>
      <c r="H47" s="66" t="s">
        <v>7</v>
      </c>
      <c r="I47" s="4"/>
      <c r="J47" s="6">
        <v>1677161</v>
      </c>
      <c r="K47" s="6">
        <v>6260783.679999992</v>
      </c>
      <c r="L47" s="133">
        <f t="shared" si="1"/>
        <v>-4583622.679999992</v>
      </c>
      <c r="M47" s="133"/>
    </row>
    <row r="48" spans="1:12" ht="16.5" customHeight="1">
      <c r="A48" s="64" t="s">
        <v>38</v>
      </c>
      <c r="B48" s="65" t="s">
        <v>63</v>
      </c>
      <c r="C48" s="4"/>
      <c r="D48" s="5"/>
      <c r="E48" s="5"/>
      <c r="F48" s="5">
        <f t="shared" si="0"/>
        <v>0</v>
      </c>
      <c r="G48" s="64" t="s">
        <v>129</v>
      </c>
      <c r="H48" s="66" t="s">
        <v>8</v>
      </c>
      <c r="I48" s="4"/>
      <c r="J48" s="6">
        <v>41468995</v>
      </c>
      <c r="K48" s="6">
        <v>1765432.7399999946</v>
      </c>
      <c r="L48" s="133">
        <f t="shared" si="1"/>
        <v>39703562.260000005</v>
      </c>
    </row>
    <row r="49" spans="1:12" ht="16.5" customHeight="1">
      <c r="A49" s="64" t="s">
        <v>39</v>
      </c>
      <c r="B49" s="65" t="s">
        <v>31</v>
      </c>
      <c r="C49" s="4"/>
      <c r="D49" s="5"/>
      <c r="E49" s="5"/>
      <c r="F49" s="5">
        <f t="shared" si="0"/>
        <v>0</v>
      </c>
      <c r="G49" s="64"/>
      <c r="H49" s="65" t="s">
        <v>9</v>
      </c>
      <c r="I49" s="4"/>
      <c r="J49" s="5">
        <f>SUM(J39:J48)</f>
        <v>44813536</v>
      </c>
      <c r="K49" s="5">
        <v>19503867.419999987</v>
      </c>
      <c r="L49" s="133">
        <f t="shared" si="1"/>
        <v>25309668.580000013</v>
      </c>
    </row>
    <row r="50" spans="1:12" ht="16.5" customHeight="1" thickBot="1">
      <c r="A50" s="70"/>
      <c r="B50" s="71" t="s">
        <v>32</v>
      </c>
      <c r="C50" s="7"/>
      <c r="D50" s="8">
        <f>D33+D38+D43+D44+D48+D49</f>
        <v>18637705</v>
      </c>
      <c r="E50" s="8">
        <v>19897134</v>
      </c>
      <c r="F50" s="5">
        <f t="shared" si="0"/>
        <v>-1259429</v>
      </c>
      <c r="G50" s="72"/>
      <c r="H50" s="73"/>
      <c r="I50" s="74"/>
      <c r="J50" s="11"/>
      <c r="K50" s="11"/>
      <c r="L50" s="133">
        <f t="shared" si="1"/>
        <v>0</v>
      </c>
    </row>
    <row r="51" spans="1:11" ht="16.5" customHeight="1" thickBot="1">
      <c r="A51" s="75"/>
      <c r="B51" s="76" t="s">
        <v>33</v>
      </c>
      <c r="C51" s="9"/>
      <c r="D51" s="10">
        <f>D50+D31</f>
        <v>95248256</v>
      </c>
      <c r="E51" s="10">
        <v>81337241</v>
      </c>
      <c r="F51" s="5">
        <f t="shared" si="0"/>
        <v>13911015</v>
      </c>
      <c r="G51" s="77"/>
      <c r="H51" s="78" t="s">
        <v>10</v>
      </c>
      <c r="I51" s="79"/>
      <c r="J51" s="12">
        <f>J49+J36</f>
        <v>95248256</v>
      </c>
      <c r="K51" s="12">
        <v>89277503.67999999</v>
      </c>
    </row>
    <row r="52" spans="1:10" ht="16.5" customHeight="1">
      <c r="A52" s="80"/>
      <c r="B52" s="81"/>
      <c r="C52" s="82"/>
      <c r="D52" s="83"/>
      <c r="E52" s="83"/>
      <c r="F52" s="83"/>
      <c r="J52" s="133"/>
    </row>
    <row r="53" spans="4:12" ht="15">
      <c r="D53" s="133"/>
      <c r="E53" s="133"/>
      <c r="F53" s="133"/>
      <c r="J53" s="133">
        <f>J51-D51</f>
        <v>0</v>
      </c>
      <c r="K53" s="133"/>
      <c r="L53" s="133">
        <f>K49-J41-J45-J47</f>
        <v>16159326.419999987</v>
      </c>
    </row>
    <row r="54" spans="4:6" ht="15">
      <c r="D54" s="133"/>
      <c r="E54" s="133"/>
      <c r="F54" s="133"/>
    </row>
    <row r="55" ht="15">
      <c r="F55" s="133"/>
    </row>
  </sheetData>
  <sheetProtection/>
  <mergeCells count="10">
    <mergeCell ref="G4:G5"/>
    <mergeCell ref="H4:H5"/>
    <mergeCell ref="I4:I5"/>
    <mergeCell ref="H3:K3"/>
    <mergeCell ref="A1:E1"/>
    <mergeCell ref="A2:E2"/>
    <mergeCell ref="A3:E3"/>
    <mergeCell ref="C4:C5"/>
    <mergeCell ref="B4:B5"/>
    <mergeCell ref="A4:A5"/>
  </mergeCells>
  <printOptions/>
  <pageMargins left="1.04" right="0.32" top="0.5" bottom="0.38" header="0.5" footer="0.5"/>
  <pageSetup horizontalDpi="600" verticalDpi="600" orientation="portrait" paperSize="9" scale="89" r:id="rId1"/>
  <colBreaks count="2" manualBreakCount="2">
    <brk id="5" max="65535" man="1"/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0">
      <selection activeCell="B14" sqref="B14"/>
    </sheetView>
  </sheetViews>
  <sheetFormatPr defaultColWidth="11.421875" defaultRowHeight="12.75"/>
  <cols>
    <col min="1" max="1" width="9.00390625" style="86" customWidth="1"/>
    <col min="2" max="2" width="51.7109375" style="86" customWidth="1"/>
    <col min="3" max="5" width="17.57421875" style="86" customWidth="1"/>
    <col min="6" max="6" width="13.57421875" style="86" customWidth="1"/>
    <col min="7" max="16384" width="11.421875" style="86" customWidth="1"/>
  </cols>
  <sheetData>
    <row r="1" spans="2:4" ht="30" customHeight="1">
      <c r="B1" s="349" t="s">
        <v>130</v>
      </c>
      <c r="C1" s="349"/>
      <c r="D1" s="349"/>
    </row>
    <row r="2" spans="2:4" ht="16.5">
      <c r="B2" s="349"/>
      <c r="C2" s="349"/>
      <c r="D2" s="349"/>
    </row>
    <row r="4" spans="1:5" ht="16.5">
      <c r="A4" s="87"/>
      <c r="B4" s="88" t="s">
        <v>131</v>
      </c>
      <c r="C4" s="88" t="s">
        <v>132</v>
      </c>
      <c r="D4" s="88" t="s">
        <v>132</v>
      </c>
      <c r="E4" s="89" t="s">
        <v>133</v>
      </c>
    </row>
    <row r="5" spans="1:5" ht="16.5">
      <c r="A5" s="90" t="s">
        <v>134</v>
      </c>
      <c r="B5" s="91" t="s">
        <v>86</v>
      </c>
      <c r="C5" s="92">
        <f>76123525+304900</f>
        <v>76428425</v>
      </c>
      <c r="D5" s="93">
        <v>104506616.74</v>
      </c>
      <c r="E5" s="94">
        <f>+C5-D5</f>
        <v>-28078191.739999995</v>
      </c>
    </row>
    <row r="6" spans="1:5" ht="16.5">
      <c r="A6" s="90" t="s">
        <v>135</v>
      </c>
      <c r="B6" s="91" t="s">
        <v>136</v>
      </c>
      <c r="C6" s="92"/>
      <c r="D6" s="93"/>
      <c r="E6" s="94">
        <f>+C6-D6</f>
        <v>0</v>
      </c>
    </row>
    <row r="7" spans="1:6" ht="16.5">
      <c r="A7" s="90" t="s">
        <v>137</v>
      </c>
      <c r="B7" s="91" t="s">
        <v>138</v>
      </c>
      <c r="C7" s="92">
        <f>6339757</f>
        <v>6339757</v>
      </c>
      <c r="D7" s="95">
        <v>-7962635</v>
      </c>
      <c r="E7" s="94">
        <f>+C7-D7</f>
        <v>14302392</v>
      </c>
      <c r="F7" s="96"/>
    </row>
    <row r="8" spans="1:6" ht="33">
      <c r="A8" s="90" t="s">
        <v>139</v>
      </c>
      <c r="B8" s="97" t="s">
        <v>140</v>
      </c>
      <c r="C8" s="92"/>
      <c r="D8" s="92"/>
      <c r="E8" s="94">
        <f>+C8-D8</f>
        <v>0</v>
      </c>
      <c r="F8" s="98">
        <f>C7-AKTIV!F25</f>
        <v>0</v>
      </c>
    </row>
    <row r="9" spans="1:5" ht="16.5">
      <c r="A9" s="90" t="s">
        <v>141</v>
      </c>
      <c r="B9" s="91" t="s">
        <v>142</v>
      </c>
      <c r="C9" s="92">
        <f>-69176768-1701295-720-1645000</f>
        <v>-72523783</v>
      </c>
      <c r="D9" s="93">
        <v>-86178425</v>
      </c>
      <c r="E9" s="94">
        <f>+C9-D9</f>
        <v>13654642</v>
      </c>
    </row>
    <row r="10" spans="1:6" ht="16.5">
      <c r="A10" s="90" t="s">
        <v>143</v>
      </c>
      <c r="B10" s="91" t="s">
        <v>144</v>
      </c>
      <c r="C10" s="92"/>
      <c r="D10" s="95"/>
      <c r="E10" s="94"/>
      <c r="F10" s="99"/>
    </row>
    <row r="11" spans="1:5" ht="16.5">
      <c r="A11" s="100" t="s">
        <v>145</v>
      </c>
      <c r="B11" s="101" t="s">
        <v>146</v>
      </c>
      <c r="C11" s="92">
        <v>-5746800</v>
      </c>
      <c r="D11" s="93">
        <v>-5386800</v>
      </c>
      <c r="E11" s="94">
        <f aca="true" t="shared" si="0" ref="E11:E17">+C11-D11</f>
        <v>-360000</v>
      </c>
    </row>
    <row r="12" spans="1:5" ht="16.5">
      <c r="A12" s="100" t="s">
        <v>147</v>
      </c>
      <c r="B12" s="101" t="s">
        <v>148</v>
      </c>
      <c r="C12" s="92">
        <v>-859519</v>
      </c>
      <c r="D12" s="93">
        <v>-802074</v>
      </c>
      <c r="E12" s="94">
        <f t="shared" si="0"/>
        <v>-57445</v>
      </c>
    </row>
    <row r="13" spans="1:6" ht="16.5">
      <c r="A13" s="102"/>
      <c r="B13" s="91" t="s">
        <v>149</v>
      </c>
      <c r="C13" s="139">
        <f>C11+C12</f>
        <v>-6606319</v>
      </c>
      <c r="D13" s="139">
        <v>-6188874</v>
      </c>
      <c r="E13" s="94">
        <f t="shared" si="0"/>
        <v>-417445</v>
      </c>
      <c r="F13" s="96"/>
    </row>
    <row r="14" spans="1:5" ht="16.5">
      <c r="A14" s="90">
        <v>7</v>
      </c>
      <c r="B14" s="91" t="s">
        <v>150</v>
      </c>
      <c r="C14" s="92">
        <v>-1259431</v>
      </c>
      <c r="D14" s="95">
        <v>-1556182</v>
      </c>
      <c r="E14" s="94">
        <f t="shared" si="0"/>
        <v>296751</v>
      </c>
    </row>
    <row r="15" spans="1:5" ht="16.5">
      <c r="A15" s="90">
        <v>8</v>
      </c>
      <c r="B15" s="91" t="s">
        <v>151</v>
      </c>
      <c r="C15" s="92">
        <f>-142200-20405-180455-173120-1200</f>
        <v>-517380</v>
      </c>
      <c r="D15" s="93">
        <v>-628830</v>
      </c>
      <c r="E15" s="94">
        <f t="shared" si="0"/>
        <v>111450</v>
      </c>
    </row>
    <row r="16" spans="1:5" ht="16.5">
      <c r="A16" s="103">
        <v>9</v>
      </c>
      <c r="B16" s="104" t="s">
        <v>152</v>
      </c>
      <c r="C16" s="105">
        <f>C9+C13+C14+C15</f>
        <v>-80906913</v>
      </c>
      <c r="D16" s="105">
        <v>-94552311</v>
      </c>
      <c r="E16" s="106">
        <f t="shared" si="0"/>
        <v>13645398</v>
      </c>
    </row>
    <row r="17" spans="1:6" ht="16.5">
      <c r="A17" s="103">
        <v>10</v>
      </c>
      <c r="B17" s="104" t="s">
        <v>153</v>
      </c>
      <c r="C17" s="105">
        <f>C5+C6+C7+C16</f>
        <v>1861269</v>
      </c>
      <c r="D17" s="105">
        <v>1991670.7399999946</v>
      </c>
      <c r="E17" s="106">
        <f t="shared" si="0"/>
        <v>-130401.73999999464</v>
      </c>
      <c r="F17" s="96"/>
    </row>
    <row r="18" spans="1:5" ht="16.5">
      <c r="A18" s="90">
        <v>11</v>
      </c>
      <c r="B18" s="91" t="s">
        <v>87</v>
      </c>
      <c r="C18" s="92"/>
      <c r="D18" s="95"/>
      <c r="E18" s="94"/>
    </row>
    <row r="19" spans="1:6" ht="16.5">
      <c r="A19" s="90">
        <v>12</v>
      </c>
      <c r="B19" s="91" t="s">
        <v>88</v>
      </c>
      <c r="C19" s="92"/>
      <c r="D19" s="95"/>
      <c r="E19" s="94"/>
      <c r="F19" s="96"/>
    </row>
    <row r="20" spans="1:6" ht="16.5">
      <c r="A20" s="90">
        <v>13</v>
      </c>
      <c r="B20" s="91" t="s">
        <v>154</v>
      </c>
      <c r="C20" s="92"/>
      <c r="D20" s="107"/>
      <c r="E20" s="94"/>
      <c r="F20" s="98"/>
    </row>
    <row r="21" spans="1:5" ht="16.5">
      <c r="A21" s="100" t="s">
        <v>145</v>
      </c>
      <c r="B21" s="101" t="s">
        <v>196</v>
      </c>
      <c r="C21" s="92"/>
      <c r="D21" s="95"/>
      <c r="E21" s="94"/>
    </row>
    <row r="22" spans="1:6" ht="16.5">
      <c r="A22" s="100" t="s">
        <v>147</v>
      </c>
      <c r="B22" s="101" t="s">
        <v>155</v>
      </c>
      <c r="C22" s="92"/>
      <c r="D22" s="93">
        <v>-7991</v>
      </c>
      <c r="E22" s="94"/>
      <c r="F22" s="99"/>
    </row>
    <row r="23" spans="1:5" ht="16.5">
      <c r="A23" s="100" t="s">
        <v>156</v>
      </c>
      <c r="B23" s="101" t="s">
        <v>157</v>
      </c>
      <c r="C23" s="92">
        <f>216-7236</f>
        <v>-7020</v>
      </c>
      <c r="D23" s="95">
        <v>2565</v>
      </c>
      <c r="E23" s="94"/>
    </row>
    <row r="24" spans="1:5" ht="16.5">
      <c r="A24" s="100" t="s">
        <v>158</v>
      </c>
      <c r="B24" s="101" t="s">
        <v>463</v>
      </c>
      <c r="C24" s="92">
        <v>39800172</v>
      </c>
      <c r="D24" s="93"/>
      <c r="E24" s="94"/>
    </row>
    <row r="25" spans="1:5" ht="16.5">
      <c r="A25" s="102"/>
      <c r="B25" s="91" t="s">
        <v>159</v>
      </c>
      <c r="C25" s="92">
        <f>SUM(C21:C24)</f>
        <v>39793152</v>
      </c>
      <c r="D25" s="92">
        <v>-5426</v>
      </c>
      <c r="E25" s="94"/>
    </row>
    <row r="26" spans="1:5" ht="16.5">
      <c r="A26" s="103">
        <v>14</v>
      </c>
      <c r="B26" s="104" t="s">
        <v>160</v>
      </c>
      <c r="C26" s="105">
        <f>SUM(C25,C19,C18)</f>
        <v>39793152</v>
      </c>
      <c r="D26" s="105">
        <v>-5426</v>
      </c>
      <c r="E26" s="106">
        <f>+C26-D26</f>
        <v>39798578</v>
      </c>
    </row>
    <row r="27" spans="1:5" ht="16.5">
      <c r="A27" s="103">
        <v>15</v>
      </c>
      <c r="B27" s="104" t="s">
        <v>161</v>
      </c>
      <c r="C27" s="105">
        <f>C17+C25</f>
        <v>41654421</v>
      </c>
      <c r="D27" s="105">
        <v>1986244.7399999946</v>
      </c>
      <c r="E27" s="106">
        <f>+C27-D27</f>
        <v>39668176.260000005</v>
      </c>
    </row>
    <row r="28" spans="1:6" ht="16.5">
      <c r="A28" s="103">
        <v>16</v>
      </c>
      <c r="B28" s="104" t="s">
        <v>162</v>
      </c>
      <c r="C28" s="105">
        <v>-185425</v>
      </c>
      <c r="D28" s="108">
        <v>-220812</v>
      </c>
      <c r="E28" s="106">
        <f>+C28-D28</f>
        <v>35387</v>
      </c>
      <c r="F28" s="98"/>
    </row>
    <row r="29" spans="1:5" ht="16.5">
      <c r="A29" s="103">
        <v>17</v>
      </c>
      <c r="B29" s="104" t="s">
        <v>89</v>
      </c>
      <c r="C29" s="105">
        <f>SUM(C27:C28)</f>
        <v>41468996</v>
      </c>
      <c r="D29" s="105">
        <v>1765432.7399999946</v>
      </c>
      <c r="E29" s="109">
        <f>E27-E28</f>
        <v>39632789.260000005</v>
      </c>
    </row>
    <row r="30" spans="1:5" ht="16.5">
      <c r="A30" s="110">
        <v>18</v>
      </c>
      <c r="B30" s="111" t="s">
        <v>163</v>
      </c>
      <c r="C30" s="112"/>
      <c r="D30" s="112"/>
      <c r="E30" s="113"/>
    </row>
    <row r="32" spans="3:4" ht="16.5">
      <c r="C32" s="96">
        <f>C29-AKTIV!J48</f>
        <v>1</v>
      </c>
      <c r="D32" s="96"/>
    </row>
    <row r="33" ht="16.5">
      <c r="C33" s="86">
        <f>C32/2</f>
        <v>0.5</v>
      </c>
    </row>
    <row r="35" spans="3:7" ht="16.5">
      <c r="C35" s="96"/>
      <c r="G35" s="96"/>
    </row>
  </sheetData>
  <sheetProtection/>
  <mergeCells count="2">
    <mergeCell ref="B1:D1"/>
    <mergeCell ref="B2:D2"/>
  </mergeCells>
  <printOptions/>
  <pageMargins left="1.3779527559055118" right="0.5118110236220472" top="0.5118110236220472" bottom="0.4" header="0.5118110236220472" footer="0.7874015748031497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G47"/>
  <sheetViews>
    <sheetView zoomScalePageLayoutView="0" workbookViewId="0" topLeftCell="A16">
      <selection activeCell="D39" sqref="D39:D41"/>
    </sheetView>
  </sheetViews>
  <sheetFormatPr defaultColWidth="9.140625" defaultRowHeight="12.75"/>
  <cols>
    <col min="1" max="2" width="4.28125" style="0" customWidth="1"/>
    <col min="3" max="3" width="55.7109375" style="0" customWidth="1"/>
    <col min="4" max="4" width="15.7109375" style="132" customWidth="1"/>
    <col min="5" max="5" width="14.7109375" style="132" customWidth="1"/>
    <col min="6" max="6" width="15.28125" style="0" customWidth="1"/>
    <col min="7" max="7" width="14.421875" style="0" customWidth="1"/>
  </cols>
  <sheetData>
    <row r="1" spans="2:5" ht="47.25" customHeight="1">
      <c r="B1" s="136" t="s">
        <v>189</v>
      </c>
      <c r="C1" s="136"/>
      <c r="D1" s="136"/>
      <c r="E1" s="136"/>
    </row>
    <row r="2" spans="2:7" ht="12.75">
      <c r="B2" s="116"/>
      <c r="C2" s="124" t="s">
        <v>91</v>
      </c>
      <c r="D2" s="350">
        <v>41639</v>
      </c>
      <c r="E2" s="351"/>
      <c r="F2" s="350">
        <v>41274</v>
      </c>
      <c r="G2" s="351"/>
    </row>
    <row r="3" spans="2:7" ht="12.75">
      <c r="B3" s="116"/>
      <c r="C3" s="126" t="s">
        <v>172</v>
      </c>
      <c r="D3" s="135">
        <f>'PASH sipas Natyres'!C27</f>
        <v>41654421</v>
      </c>
      <c r="E3" s="125"/>
      <c r="F3" s="135">
        <v>1986244.7399999946</v>
      </c>
      <c r="G3" s="125"/>
    </row>
    <row r="4" spans="2:7" ht="12.75">
      <c r="B4" s="116"/>
      <c r="C4" s="126" t="s">
        <v>173</v>
      </c>
      <c r="D4" s="135"/>
      <c r="E4" s="125"/>
      <c r="F4" s="135"/>
      <c r="G4" s="125"/>
    </row>
    <row r="5" spans="2:7" ht="12.75">
      <c r="B5" s="116"/>
      <c r="C5" s="127" t="s">
        <v>174</v>
      </c>
      <c r="D5" s="135">
        <f>-'PASH sipas Natyres'!C14</f>
        <v>1259431</v>
      </c>
      <c r="E5" s="125"/>
      <c r="F5" s="135">
        <v>1556182</v>
      </c>
      <c r="G5" s="125"/>
    </row>
    <row r="6" spans="2:7" ht="12.75">
      <c r="B6" s="116"/>
      <c r="C6" s="127" t="s">
        <v>175</v>
      </c>
      <c r="D6" s="135"/>
      <c r="E6" s="125"/>
      <c r="F6" s="135"/>
      <c r="G6" s="125"/>
    </row>
    <row r="7" spans="2:7" ht="12.75">
      <c r="B7" s="116"/>
      <c r="C7" s="127" t="s">
        <v>467</v>
      </c>
      <c r="D7" s="135">
        <v>-39800172</v>
      </c>
      <c r="E7" s="125"/>
      <c r="F7" s="135"/>
      <c r="G7" s="125"/>
    </row>
    <row r="8" spans="2:7" ht="12.75">
      <c r="B8" s="116"/>
      <c r="C8" s="127" t="s">
        <v>176</v>
      </c>
      <c r="D8" s="135"/>
      <c r="E8" s="125"/>
      <c r="F8" s="135"/>
      <c r="G8" s="125"/>
    </row>
    <row r="9" spans="2:7" ht="25.5">
      <c r="B9" s="116"/>
      <c r="C9" s="128" t="s">
        <v>177</v>
      </c>
      <c r="D9" s="135">
        <f>-AKTIV!F14-AKTIV!F30</f>
        <v>13003682</v>
      </c>
      <c r="E9" s="125"/>
      <c r="F9" s="135">
        <v>12848163</v>
      </c>
      <c r="G9" s="125"/>
    </row>
    <row r="10" spans="2:7" ht="12.75">
      <c r="B10" s="116"/>
      <c r="C10" s="126" t="s">
        <v>178</v>
      </c>
      <c r="D10" s="135">
        <f>-AKTIV!F22-3</f>
        <v>-937997</v>
      </c>
      <c r="E10" s="125"/>
      <c r="F10" s="135">
        <v>3010749</v>
      </c>
      <c r="G10" s="125"/>
    </row>
    <row r="11" spans="2:7" ht="12.75">
      <c r="B11" s="116"/>
      <c r="C11" s="126" t="s">
        <v>179</v>
      </c>
      <c r="D11" s="135">
        <f>AKTIV!L26</f>
        <v>9248634</v>
      </c>
      <c r="E11" s="125"/>
      <c r="F11" s="135">
        <v>-26457354</v>
      </c>
      <c r="G11" s="125"/>
    </row>
    <row r="12" spans="2:7" ht="12.75">
      <c r="B12" s="116"/>
      <c r="C12" s="126" t="s">
        <v>180</v>
      </c>
      <c r="D12" s="135"/>
      <c r="E12" s="125"/>
      <c r="F12" s="135"/>
      <c r="G12" s="125"/>
    </row>
    <row r="13" spans="2:7" ht="12.75">
      <c r="B13" s="116"/>
      <c r="C13" s="126" t="s">
        <v>90</v>
      </c>
      <c r="D13" s="135"/>
      <c r="E13" s="125"/>
      <c r="F13" s="135"/>
      <c r="G13" s="125"/>
    </row>
    <row r="14" spans="2:7" ht="12.75">
      <c r="B14" s="116"/>
      <c r="C14" s="126" t="s">
        <v>181</v>
      </c>
      <c r="D14" s="135">
        <f>'PASH sipas Natyres'!C28</f>
        <v>-185425</v>
      </c>
      <c r="E14" s="125"/>
      <c r="F14" s="135">
        <v>-205050</v>
      </c>
      <c r="G14" s="125"/>
    </row>
    <row r="15" spans="2:7" ht="12.75">
      <c r="B15" s="116"/>
      <c r="C15" s="129" t="s">
        <v>182</v>
      </c>
      <c r="D15" s="135"/>
      <c r="E15" s="135">
        <f>D3+D5+D9+D10+D11+D14+D7</f>
        <v>24242574</v>
      </c>
      <c r="F15" s="135"/>
      <c r="G15" s="135">
        <v>-7261065.260000005</v>
      </c>
    </row>
    <row r="16" spans="2:7" ht="12.75">
      <c r="B16" s="116"/>
      <c r="C16" s="129"/>
      <c r="D16" s="135"/>
      <c r="E16" s="135"/>
      <c r="F16" s="135"/>
      <c r="G16" s="135"/>
    </row>
    <row r="17" spans="2:7" ht="12.75">
      <c r="B17" s="116"/>
      <c r="C17" s="124" t="s">
        <v>92</v>
      </c>
      <c r="D17" s="135"/>
      <c r="E17" s="135"/>
      <c r="F17" s="135"/>
      <c r="G17" s="135"/>
    </row>
    <row r="18" spans="2:7" ht="12.75">
      <c r="B18" s="116"/>
      <c r="C18" s="126" t="s">
        <v>183</v>
      </c>
      <c r="D18" s="135"/>
      <c r="E18" s="135"/>
      <c r="F18" s="135"/>
      <c r="G18" s="135"/>
    </row>
    <row r="19" spans="2:7" ht="12.75">
      <c r="B19" s="116"/>
      <c r="C19" s="126" t="s">
        <v>93</v>
      </c>
      <c r="D19" s="135"/>
      <c r="E19" s="135"/>
      <c r="F19" s="135">
        <v>-4221049</v>
      </c>
      <c r="G19" s="135"/>
    </row>
    <row r="20" spans="2:7" ht="12.75">
      <c r="B20" s="116"/>
      <c r="C20" s="126" t="s">
        <v>184</v>
      </c>
      <c r="D20" s="135"/>
      <c r="E20" s="135"/>
      <c r="F20" s="135"/>
      <c r="G20" s="135"/>
    </row>
    <row r="21" spans="2:7" ht="12.75">
      <c r="B21" s="116"/>
      <c r="C21" s="126" t="s">
        <v>94</v>
      </c>
      <c r="D21" s="135"/>
      <c r="E21" s="135"/>
      <c r="F21" s="135"/>
      <c r="G21" s="135"/>
    </row>
    <row r="22" spans="2:7" ht="12.75">
      <c r="B22" s="116"/>
      <c r="C22" s="126" t="s">
        <v>95</v>
      </c>
      <c r="D22" s="135">
        <f>'PASH sipas Natyres'!C24</f>
        <v>39800172</v>
      </c>
      <c r="E22" s="135"/>
      <c r="F22" s="135"/>
      <c r="G22" s="135"/>
    </row>
    <row r="23" spans="2:7" ht="12.75">
      <c r="B23" s="116"/>
      <c r="C23" s="129" t="s">
        <v>185</v>
      </c>
      <c r="D23" s="135"/>
      <c r="E23" s="135">
        <f>SUM(D18:D22)</f>
        <v>39800172</v>
      </c>
      <c r="F23" s="135"/>
      <c r="G23" s="135">
        <v>-4221049</v>
      </c>
    </row>
    <row r="24" spans="2:7" ht="12.75">
      <c r="B24" s="116"/>
      <c r="C24" s="126"/>
      <c r="D24" s="135"/>
      <c r="E24" s="135"/>
      <c r="F24" s="135"/>
      <c r="G24" s="135"/>
    </row>
    <row r="25" spans="2:7" ht="12.75">
      <c r="B25" s="116"/>
      <c r="C25" s="129" t="s">
        <v>186</v>
      </c>
      <c r="D25" s="135"/>
      <c r="E25" s="135"/>
      <c r="F25" s="135"/>
      <c r="G25" s="135"/>
    </row>
    <row r="26" spans="2:7" ht="12.75">
      <c r="B26" s="116"/>
      <c r="C26" s="130" t="s">
        <v>96</v>
      </c>
      <c r="D26" s="135"/>
      <c r="E26" s="135"/>
      <c r="F26" s="135"/>
      <c r="G26" s="135"/>
    </row>
    <row r="27" spans="2:7" ht="12.75">
      <c r="B27" s="116"/>
      <c r="C27" s="130" t="s">
        <v>97</v>
      </c>
      <c r="D27" s="135">
        <f>AKTIV!L30</f>
        <v>-20647288</v>
      </c>
      <c r="E27" s="135"/>
      <c r="F27" s="135">
        <v>16735897</v>
      </c>
      <c r="G27" s="135"/>
    </row>
    <row r="28" spans="2:7" ht="12.75">
      <c r="B28" s="116"/>
      <c r="C28" s="130" t="s">
        <v>98</v>
      </c>
      <c r="D28" s="135"/>
      <c r="E28" s="135"/>
      <c r="F28" s="135"/>
      <c r="G28" s="135"/>
    </row>
    <row r="29" spans="2:7" ht="12.75">
      <c r="B29" s="116"/>
      <c r="C29" s="130" t="s">
        <v>102</v>
      </c>
      <c r="D29" s="135">
        <f>-AKTIV!L53</f>
        <v>-16159326.419999987</v>
      </c>
      <c r="E29" s="135"/>
      <c r="F29" s="135"/>
      <c r="G29" s="135"/>
    </row>
    <row r="30" spans="2:7" ht="12.75">
      <c r="B30" s="116"/>
      <c r="C30" s="131" t="s">
        <v>187</v>
      </c>
      <c r="D30" s="135"/>
      <c r="E30" s="135">
        <f>SUM(D26:D29)</f>
        <v>-36806614.41999999</v>
      </c>
      <c r="F30" s="135"/>
      <c r="G30" s="135">
        <v>16735897</v>
      </c>
    </row>
    <row r="31" spans="2:7" ht="12.75">
      <c r="B31" s="116"/>
      <c r="C31" s="116"/>
      <c r="D31" s="135"/>
      <c r="E31" s="135"/>
      <c r="F31" s="135"/>
      <c r="G31" s="135"/>
    </row>
    <row r="32" spans="2:7" ht="12.75">
      <c r="B32" s="116"/>
      <c r="C32" s="116"/>
      <c r="D32" s="135"/>
      <c r="E32" s="135"/>
      <c r="F32" s="135"/>
      <c r="G32" s="135"/>
    </row>
    <row r="33" spans="2:7" ht="12.75">
      <c r="B33" s="116"/>
      <c r="C33" s="131" t="s">
        <v>99</v>
      </c>
      <c r="D33" s="135">
        <f>E30+E23+E15</f>
        <v>27236131.580000013</v>
      </c>
      <c r="E33" s="135"/>
      <c r="F33" s="135">
        <v>5253782.739999995</v>
      </c>
      <c r="G33" s="135"/>
    </row>
    <row r="34" spans="2:7" ht="12.75">
      <c r="B34" s="116"/>
      <c r="C34" s="131" t="s">
        <v>100</v>
      </c>
      <c r="D34" s="135">
        <f>F35</f>
        <v>5992402.419999987</v>
      </c>
      <c r="E34" s="135"/>
      <c r="F34" s="135">
        <v>738619.6799999923</v>
      </c>
      <c r="G34" s="135"/>
    </row>
    <row r="35" spans="2:7" ht="12.75">
      <c r="B35" s="116"/>
      <c r="C35" s="131" t="s">
        <v>101</v>
      </c>
      <c r="D35" s="135">
        <f>SUM(D33:D34)</f>
        <v>33228534</v>
      </c>
      <c r="E35" s="135"/>
      <c r="F35" s="135">
        <v>5992402.419999987</v>
      </c>
      <c r="G35" s="135"/>
    </row>
    <row r="36" spans="4:5" ht="12.75">
      <c r="D36" s="138"/>
      <c r="E36" s="138"/>
    </row>
    <row r="37" spans="4:5" ht="12.75">
      <c r="D37" s="138"/>
      <c r="E37" s="138"/>
    </row>
    <row r="38" spans="4:5" ht="12.75">
      <c r="D38" s="138"/>
      <c r="E38" s="138"/>
    </row>
    <row r="39" spans="4:5" ht="12.75">
      <c r="D39" s="138"/>
      <c r="E39" s="138"/>
    </row>
    <row r="40" spans="4:5" ht="12.75">
      <c r="D40" s="138"/>
      <c r="E40" s="138"/>
    </row>
    <row r="41" spans="4:5" ht="12.75">
      <c r="D41" s="138"/>
      <c r="E41" s="138"/>
    </row>
    <row r="42" spans="4:5" ht="12.75">
      <c r="D42" s="138"/>
      <c r="E42" s="138"/>
    </row>
    <row r="43" spans="4:5" ht="12.75">
      <c r="D43" s="138"/>
      <c r="E43" s="138"/>
    </row>
    <row r="44" spans="4:5" ht="12.75">
      <c r="D44" s="138"/>
      <c r="E44" s="138"/>
    </row>
    <row r="45" spans="4:5" ht="12.75">
      <c r="D45" s="138"/>
      <c r="E45" s="138"/>
    </row>
    <row r="46" spans="4:5" ht="12.75">
      <c r="D46" s="138"/>
      <c r="E46" s="138"/>
    </row>
    <row r="47" spans="4:5" ht="12.75">
      <c r="D47" s="138"/>
      <c r="E47" s="138"/>
    </row>
  </sheetData>
  <sheetProtection/>
  <mergeCells count="2">
    <mergeCell ref="D2:E2"/>
    <mergeCell ref="F2:G2"/>
  </mergeCells>
  <printOptions/>
  <pageMargins left="0.6" right="0.54" top="0.77" bottom="0.7" header="0.5" footer="0.5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3"/>
  <sheetViews>
    <sheetView zoomScalePageLayoutView="0" workbookViewId="0" topLeftCell="A22">
      <selection activeCell="A18" sqref="A12:IV18"/>
    </sheetView>
  </sheetViews>
  <sheetFormatPr defaultColWidth="9.140625" defaultRowHeight="12.75"/>
  <cols>
    <col min="1" max="1" width="36.8515625" style="13" customWidth="1"/>
    <col min="2" max="2" width="14.8515625" style="14" customWidth="1"/>
    <col min="3" max="3" width="14.00390625" style="14" customWidth="1"/>
    <col min="4" max="4" width="13.421875" style="14" customWidth="1"/>
    <col min="5" max="5" width="14.00390625" style="14" customWidth="1"/>
    <col min="6" max="6" width="16.00390625" style="14" customWidth="1"/>
    <col min="7" max="7" width="16.28125" style="14" customWidth="1"/>
    <col min="8" max="16384" width="9.140625" style="14" customWidth="1"/>
  </cols>
  <sheetData>
    <row r="1" spans="1:7" ht="42" customHeight="1">
      <c r="A1" s="352" t="s">
        <v>108</v>
      </c>
      <c r="B1" s="353"/>
      <c r="C1" s="353"/>
      <c r="D1" s="353"/>
      <c r="E1" s="353"/>
      <c r="F1" s="353"/>
      <c r="G1" s="354"/>
    </row>
    <row r="2" spans="1:7" s="18" customFormat="1" ht="63" customHeight="1">
      <c r="A2" s="15"/>
      <c r="B2" s="16" t="s">
        <v>109</v>
      </c>
      <c r="C2" s="16" t="s">
        <v>110</v>
      </c>
      <c r="D2" s="16" t="s">
        <v>111</v>
      </c>
      <c r="E2" s="16" t="s">
        <v>112</v>
      </c>
      <c r="F2" s="16" t="s">
        <v>113</v>
      </c>
      <c r="G2" s="17" t="s">
        <v>103</v>
      </c>
    </row>
    <row r="3" spans="1:7" ht="32.25" customHeight="1" hidden="1">
      <c r="A3" s="15" t="s">
        <v>197</v>
      </c>
      <c r="B3" s="19">
        <v>10898543</v>
      </c>
      <c r="C3" s="20"/>
      <c r="D3" s="20"/>
      <c r="E3" s="20">
        <v>538798</v>
      </c>
      <c r="F3" s="19">
        <f>4006574+806203</f>
        <v>4812777</v>
      </c>
      <c r="G3" s="20">
        <f>F3+B3+E3</f>
        <v>16250118</v>
      </c>
    </row>
    <row r="4" spans="1:7" ht="33" customHeight="1" hidden="1">
      <c r="A4" s="21" t="s">
        <v>114</v>
      </c>
      <c r="B4" s="20"/>
      <c r="C4" s="20"/>
      <c r="D4" s="20"/>
      <c r="E4" s="20"/>
      <c r="F4" s="20"/>
      <c r="G4" s="20"/>
    </row>
    <row r="5" spans="1:7" ht="28.5" customHeight="1" hidden="1">
      <c r="A5" s="15" t="s">
        <v>104</v>
      </c>
      <c r="B5" s="20">
        <f>B3</f>
        <v>10898543</v>
      </c>
      <c r="C5" s="20">
        <f>C3</f>
        <v>0</v>
      </c>
      <c r="D5" s="20">
        <f>D3</f>
        <v>0</v>
      </c>
      <c r="E5" s="20">
        <f>SUM(E3:E4)</f>
        <v>538798</v>
      </c>
      <c r="F5" s="20">
        <f>SUM(F3:F4)</f>
        <v>4812777</v>
      </c>
      <c r="G5" s="20">
        <f>SUM(B5:F5)</f>
        <v>16250118</v>
      </c>
    </row>
    <row r="6" spans="1:7" ht="23.25" customHeight="1" hidden="1">
      <c r="A6" s="22" t="s">
        <v>106</v>
      </c>
      <c r="B6" s="20"/>
      <c r="C6" s="20"/>
      <c r="D6" s="20"/>
      <c r="E6" s="20"/>
      <c r="F6" s="20">
        <v>24645</v>
      </c>
      <c r="G6" s="20">
        <f aca="true" t="shared" si="0" ref="G6:G11">SUM(B6:F6)</f>
        <v>24645</v>
      </c>
    </row>
    <row r="7" spans="1:7" ht="23.25" customHeight="1" hidden="1">
      <c r="A7" s="22" t="s">
        <v>102</v>
      </c>
      <c r="B7" s="20"/>
      <c r="C7" s="20"/>
      <c r="D7" s="20"/>
      <c r="E7" s="20"/>
      <c r="F7" s="20"/>
      <c r="G7" s="20">
        <f t="shared" si="0"/>
        <v>0</v>
      </c>
    </row>
    <row r="8" spans="1:7" ht="23.25" customHeight="1" hidden="1">
      <c r="A8" s="22" t="s">
        <v>239</v>
      </c>
      <c r="B8" s="20"/>
      <c r="C8" s="20"/>
      <c r="D8" s="20"/>
      <c r="E8" s="20"/>
      <c r="F8" s="20"/>
      <c r="G8" s="20">
        <f t="shared" si="0"/>
        <v>0</v>
      </c>
    </row>
    <row r="9" spans="1:7" ht="23.25" customHeight="1" hidden="1">
      <c r="A9" s="22" t="s">
        <v>102</v>
      </c>
      <c r="B9" s="20"/>
      <c r="C9" s="20"/>
      <c r="D9" s="20"/>
      <c r="E9" s="20"/>
      <c r="F9" s="20"/>
      <c r="G9" s="20">
        <f t="shared" si="0"/>
        <v>0</v>
      </c>
    </row>
    <row r="10" spans="1:7" ht="23.25" customHeight="1" hidden="1">
      <c r="A10" s="22" t="s">
        <v>115</v>
      </c>
      <c r="B10" s="20"/>
      <c r="C10" s="20"/>
      <c r="D10" s="20"/>
      <c r="E10" s="20">
        <v>40310</v>
      </c>
      <c r="F10" s="20">
        <v>-40310</v>
      </c>
      <c r="G10" s="20">
        <f t="shared" si="0"/>
        <v>0</v>
      </c>
    </row>
    <row r="11" spans="1:7" ht="23.25" customHeight="1" hidden="1">
      <c r="A11" s="22" t="s">
        <v>105</v>
      </c>
      <c r="B11" s="20"/>
      <c r="C11" s="20"/>
      <c r="D11" s="20"/>
      <c r="E11" s="20"/>
      <c r="F11" s="20"/>
      <c r="G11" s="20">
        <f t="shared" si="0"/>
        <v>0</v>
      </c>
    </row>
    <row r="12" spans="1:7" ht="1.5" customHeight="1" hidden="1">
      <c r="A12" s="15" t="s">
        <v>271</v>
      </c>
      <c r="B12" s="19">
        <f>B5</f>
        <v>10898543</v>
      </c>
      <c r="C12" s="19">
        <f>SUM(C5:C11)</f>
        <v>0</v>
      </c>
      <c r="D12" s="19">
        <f>SUM(D5:D11)</f>
        <v>0</v>
      </c>
      <c r="E12" s="19">
        <f>SUM(E5:E11)</f>
        <v>579108</v>
      </c>
      <c r="F12" s="19">
        <f>F5+F6+F8+F10</f>
        <v>4797112</v>
      </c>
      <c r="G12" s="19">
        <f>SUM(B12:F12)</f>
        <v>16274763</v>
      </c>
    </row>
    <row r="13" spans="1:7" ht="1.5" customHeight="1" hidden="1">
      <c r="A13" s="22" t="s">
        <v>106</v>
      </c>
      <c r="B13" s="20"/>
      <c r="C13" s="20"/>
      <c r="D13" s="20"/>
      <c r="E13" s="20"/>
      <c r="F13" s="20">
        <v>1463672</v>
      </c>
      <c r="G13" s="20">
        <f aca="true" t="shared" si="1" ref="G13:G18">SUM(B13:F13)</f>
        <v>1463672</v>
      </c>
    </row>
    <row r="14" spans="1:7" ht="1.5" customHeight="1" hidden="1">
      <c r="A14" s="22" t="s">
        <v>102</v>
      </c>
      <c r="B14" s="20"/>
      <c r="C14" s="20"/>
      <c r="D14" s="20"/>
      <c r="E14" s="20"/>
      <c r="F14" s="20"/>
      <c r="G14" s="20">
        <f t="shared" si="1"/>
        <v>0</v>
      </c>
    </row>
    <row r="15" spans="1:7" ht="1.5" customHeight="1" hidden="1">
      <c r="A15" s="22" t="s">
        <v>239</v>
      </c>
      <c r="B15" s="20"/>
      <c r="C15" s="20"/>
      <c r="D15" s="20"/>
      <c r="E15" s="20"/>
      <c r="F15" s="20"/>
      <c r="G15" s="20">
        <f t="shared" si="1"/>
        <v>0</v>
      </c>
    </row>
    <row r="16" spans="1:7" ht="1.5" customHeight="1" hidden="1">
      <c r="A16" s="22" t="s">
        <v>102</v>
      </c>
      <c r="B16" s="20"/>
      <c r="C16" s="20"/>
      <c r="D16" s="20"/>
      <c r="E16" s="20"/>
      <c r="F16" s="20"/>
      <c r="G16" s="20">
        <f t="shared" si="1"/>
        <v>0</v>
      </c>
    </row>
    <row r="17" spans="1:7" ht="1.5" customHeight="1" hidden="1">
      <c r="A17" s="22" t="s">
        <v>115</v>
      </c>
      <c r="B17" s="20"/>
      <c r="C17" s="20"/>
      <c r="D17" s="20"/>
      <c r="E17" s="20"/>
      <c r="F17" s="20"/>
      <c r="G17" s="20">
        <f t="shared" si="1"/>
        <v>0</v>
      </c>
    </row>
    <row r="18" spans="1:7" ht="1.5" customHeight="1" hidden="1">
      <c r="A18" s="22" t="s">
        <v>105</v>
      </c>
      <c r="B18" s="20"/>
      <c r="C18" s="20"/>
      <c r="D18" s="20"/>
      <c r="E18" s="20"/>
      <c r="F18" s="20"/>
      <c r="G18" s="20">
        <f t="shared" si="1"/>
        <v>0</v>
      </c>
    </row>
    <row r="19" spans="1:7" ht="23.25" customHeight="1">
      <c r="A19" s="15" t="s">
        <v>273</v>
      </c>
      <c r="B19" s="19">
        <f>B12</f>
        <v>10898543</v>
      </c>
      <c r="C19" s="19">
        <f>SUM(C12:C18)</f>
        <v>0</v>
      </c>
      <c r="D19" s="19">
        <f>SUM(D12:D18)</f>
        <v>0</v>
      </c>
      <c r="E19" s="19">
        <f>SUM(E12:E18)</f>
        <v>579108</v>
      </c>
      <c r="F19" s="19">
        <f>F12+F13+F15+F17</f>
        <v>6260784</v>
      </c>
      <c r="G19" s="19">
        <f>SUM(B19:F19)</f>
        <v>17738435</v>
      </c>
    </row>
    <row r="20" spans="1:7" ht="26.25" customHeight="1">
      <c r="A20" s="22" t="s">
        <v>106</v>
      </c>
      <c r="B20" s="20"/>
      <c r="C20" s="20"/>
      <c r="D20" s="20"/>
      <c r="E20" s="20"/>
      <c r="F20" s="20">
        <v>1765432</v>
      </c>
      <c r="G20" s="20">
        <f aca="true" t="shared" si="2" ref="G20:G25">SUM(B20:F20)</f>
        <v>1765432</v>
      </c>
    </row>
    <row r="21" spans="1:7" ht="26.25" customHeight="1">
      <c r="A21" s="22" t="s">
        <v>102</v>
      </c>
      <c r="B21" s="20"/>
      <c r="C21" s="20"/>
      <c r="D21" s="20"/>
      <c r="E21" s="20"/>
      <c r="F21" s="20"/>
      <c r="G21" s="20">
        <f t="shared" si="2"/>
        <v>0</v>
      </c>
    </row>
    <row r="22" spans="1:7" ht="26.25" customHeight="1">
      <c r="A22" s="22" t="s">
        <v>239</v>
      </c>
      <c r="B22" s="20"/>
      <c r="C22" s="20"/>
      <c r="D22" s="20"/>
      <c r="E22" s="20"/>
      <c r="F22" s="20"/>
      <c r="G22" s="20">
        <f t="shared" si="2"/>
        <v>0</v>
      </c>
    </row>
    <row r="23" spans="1:7" ht="26.25" customHeight="1">
      <c r="A23" s="22" t="s">
        <v>102</v>
      </c>
      <c r="B23" s="20"/>
      <c r="C23" s="20"/>
      <c r="D23" s="20"/>
      <c r="E23" s="20"/>
      <c r="F23" s="20"/>
      <c r="G23" s="20">
        <f t="shared" si="2"/>
        <v>0</v>
      </c>
    </row>
    <row r="24" spans="1:7" ht="26.25" customHeight="1">
      <c r="A24" s="22" t="s">
        <v>115</v>
      </c>
      <c r="B24" s="20"/>
      <c r="C24" s="20"/>
      <c r="D24" s="20"/>
      <c r="E24" s="20"/>
      <c r="F24" s="20"/>
      <c r="G24" s="20">
        <f t="shared" si="2"/>
        <v>0</v>
      </c>
    </row>
    <row r="25" spans="1:7" ht="26.25" customHeight="1">
      <c r="A25" s="22" t="s">
        <v>105</v>
      </c>
      <c r="B25" s="20"/>
      <c r="C25" s="20"/>
      <c r="D25" s="20"/>
      <c r="E25" s="20"/>
      <c r="F25" s="20"/>
      <c r="G25" s="20">
        <f t="shared" si="2"/>
        <v>0</v>
      </c>
    </row>
    <row r="26" spans="1:7" ht="26.25" customHeight="1">
      <c r="A26" s="15" t="s">
        <v>448</v>
      </c>
      <c r="B26" s="19">
        <f>B19</f>
        <v>10898543</v>
      </c>
      <c r="C26" s="19">
        <f>SUM(C19:C25)</f>
        <v>0</v>
      </c>
      <c r="D26" s="19">
        <f>SUM(D19:D25)</f>
        <v>0</v>
      </c>
      <c r="E26" s="19">
        <f>SUM(E19:E25)</f>
        <v>579108</v>
      </c>
      <c r="F26" s="19">
        <f>F19+F20+F22+F24</f>
        <v>8026216</v>
      </c>
      <c r="G26" s="19">
        <f>SUM(B26:F26)</f>
        <v>19503867</v>
      </c>
    </row>
    <row r="27" spans="1:7" ht="23.25" customHeight="1">
      <c r="A27" s="22" t="s">
        <v>106</v>
      </c>
      <c r="B27" s="20"/>
      <c r="C27" s="20"/>
      <c r="D27" s="20"/>
      <c r="E27" s="20"/>
      <c r="F27" s="20">
        <v>41468996</v>
      </c>
      <c r="G27" s="20">
        <f aca="true" t="shared" si="3" ref="G27:G32">SUM(B27:F27)</f>
        <v>41468996</v>
      </c>
    </row>
    <row r="28" spans="1:7" ht="23.25" customHeight="1">
      <c r="A28" s="22" t="s">
        <v>102</v>
      </c>
      <c r="B28" s="20"/>
      <c r="C28" s="20"/>
      <c r="D28" s="20"/>
      <c r="E28" s="20"/>
      <c r="F28" s="20"/>
      <c r="G28" s="20">
        <f t="shared" si="3"/>
        <v>0</v>
      </c>
    </row>
    <row r="29" spans="1:7" ht="23.25" customHeight="1">
      <c r="A29" s="22" t="s">
        <v>239</v>
      </c>
      <c r="B29" s="20"/>
      <c r="C29" s="20"/>
      <c r="D29" s="20"/>
      <c r="E29" s="20"/>
      <c r="F29" s="20"/>
      <c r="G29" s="20">
        <f t="shared" si="3"/>
        <v>0</v>
      </c>
    </row>
    <row r="30" spans="1:7" ht="23.25" customHeight="1">
      <c r="A30" s="22" t="s">
        <v>102</v>
      </c>
      <c r="B30" s="20">
        <v>-9898543</v>
      </c>
      <c r="C30" s="20"/>
      <c r="D30" s="20"/>
      <c r="E30" s="20"/>
      <c r="F30" s="20">
        <v>-6260783</v>
      </c>
      <c r="G30" s="20">
        <f t="shared" si="3"/>
        <v>-16159326</v>
      </c>
    </row>
    <row r="31" spans="1:7" ht="23.25" customHeight="1">
      <c r="A31" s="22" t="s">
        <v>115</v>
      </c>
      <c r="B31" s="20"/>
      <c r="C31" s="20"/>
      <c r="D31" s="20"/>
      <c r="E31" s="20">
        <v>88272</v>
      </c>
      <c r="F31" s="20">
        <v>-88272</v>
      </c>
      <c r="G31" s="20">
        <f t="shared" si="3"/>
        <v>0</v>
      </c>
    </row>
    <row r="32" spans="1:7" ht="23.25" customHeight="1">
      <c r="A32" s="22" t="s">
        <v>105</v>
      </c>
      <c r="B32" s="20"/>
      <c r="C32" s="20"/>
      <c r="D32" s="20"/>
      <c r="E32" s="20"/>
      <c r="F32" s="20"/>
      <c r="G32" s="20">
        <f t="shared" si="3"/>
        <v>0</v>
      </c>
    </row>
    <row r="33" spans="1:7" ht="23.25" customHeight="1">
      <c r="A33" s="15" t="s">
        <v>460</v>
      </c>
      <c r="B33" s="19">
        <f aca="true" t="shared" si="4" ref="B33:G33">SUM(B26:B32)</f>
        <v>1000000</v>
      </c>
      <c r="C33" s="19">
        <f t="shared" si="4"/>
        <v>0</v>
      </c>
      <c r="D33" s="19">
        <f t="shared" si="4"/>
        <v>0</v>
      </c>
      <c r="E33" s="19">
        <f t="shared" si="4"/>
        <v>667380</v>
      </c>
      <c r="F33" s="19">
        <f t="shared" si="4"/>
        <v>43146157</v>
      </c>
      <c r="G33" s="19">
        <f t="shared" si="4"/>
        <v>44813537</v>
      </c>
    </row>
  </sheetData>
  <sheetProtection/>
  <mergeCells count="1">
    <mergeCell ref="A1:G1"/>
  </mergeCells>
  <printOptions/>
  <pageMargins left="0.62" right="0.5" top="0.75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9.140625" style="193" customWidth="1"/>
    <col min="2" max="2" width="5.421875" style="193" customWidth="1"/>
    <col min="3" max="3" width="42.57421875" style="193" bestFit="1" customWidth="1"/>
    <col min="4" max="4" width="16.7109375" style="210" customWidth="1"/>
    <col min="5" max="5" width="1.57421875" style="193" bestFit="1" customWidth="1"/>
    <col min="6" max="16384" width="9.140625" style="193" customWidth="1"/>
  </cols>
  <sheetData>
    <row r="1" spans="2:5" ht="15.75">
      <c r="B1" s="355"/>
      <c r="C1" s="355"/>
      <c r="D1" s="355"/>
      <c r="E1" s="355"/>
    </row>
    <row r="2" spans="2:5" ht="15.75">
      <c r="B2" s="355"/>
      <c r="C2" s="355"/>
      <c r="D2" s="355"/>
      <c r="E2" s="355"/>
    </row>
    <row r="3" spans="2:5" ht="15.75">
      <c r="B3" s="194"/>
      <c r="C3" s="194"/>
      <c r="D3" s="194"/>
      <c r="E3" s="194"/>
    </row>
    <row r="4" spans="2:4" ht="15.75">
      <c r="B4" s="356" t="s">
        <v>251</v>
      </c>
      <c r="C4" s="356"/>
      <c r="D4" s="356"/>
    </row>
    <row r="5" ht="15.75">
      <c r="D5" s="196"/>
    </row>
    <row r="6" spans="2:4" ht="15.75">
      <c r="B6" s="197"/>
      <c r="C6" s="198"/>
      <c r="D6" s="199" t="s">
        <v>209</v>
      </c>
    </row>
    <row r="7" spans="2:4" ht="15.75">
      <c r="B7" s="200">
        <v>1</v>
      </c>
      <c r="C7" s="201" t="s">
        <v>252</v>
      </c>
      <c r="D7" s="202">
        <v>0</v>
      </c>
    </row>
    <row r="8" spans="2:4" ht="15.75">
      <c r="B8" s="203"/>
      <c r="C8" s="204" t="s">
        <v>464</v>
      </c>
      <c r="D8" s="205"/>
    </row>
    <row r="9" spans="2:4" ht="15.75">
      <c r="B9" s="203"/>
      <c r="C9" s="204" t="s">
        <v>465</v>
      </c>
      <c r="D9" s="205"/>
    </row>
    <row r="10" spans="2:4" ht="15.75">
      <c r="B10" s="200">
        <v>2</v>
      </c>
      <c r="C10" s="201" t="s">
        <v>253</v>
      </c>
      <c r="D10" s="202">
        <f>'PASH sipas Natyres'!C27</f>
        <v>41654421</v>
      </c>
    </row>
    <row r="11" spans="2:4" ht="15.75">
      <c r="B11" s="200">
        <v>3</v>
      </c>
      <c r="C11" s="201" t="s">
        <v>254</v>
      </c>
      <c r="D11" s="202">
        <f>D12+D13+D14+D15+D16</f>
        <v>-39800172</v>
      </c>
    </row>
    <row r="12" spans="2:4" ht="15.75">
      <c r="B12" s="203"/>
      <c r="C12" s="204" t="s">
        <v>255</v>
      </c>
      <c r="D12" s="205"/>
    </row>
    <row r="13" spans="2:4" ht="15.75">
      <c r="B13" s="203"/>
      <c r="C13" s="204" t="s">
        <v>256</v>
      </c>
      <c r="D13" s="205"/>
    </row>
    <row r="14" spans="2:4" ht="15.75">
      <c r="B14" s="203"/>
      <c r="C14" s="204" t="s">
        <v>257</v>
      </c>
      <c r="D14" s="205"/>
    </row>
    <row r="15" spans="2:4" ht="15.75">
      <c r="B15" s="203"/>
      <c r="C15" s="204" t="s">
        <v>258</v>
      </c>
      <c r="D15" s="205"/>
    </row>
    <row r="16" spans="2:5" ht="15.75">
      <c r="B16" s="203"/>
      <c r="C16" s="204" t="s">
        <v>466</v>
      </c>
      <c r="D16" s="205">
        <v>-39800172</v>
      </c>
      <c r="E16" s="193" t="s">
        <v>259</v>
      </c>
    </row>
    <row r="17" spans="2:4" ht="15.75">
      <c r="B17" s="203"/>
      <c r="C17" s="204"/>
      <c r="D17" s="205"/>
    </row>
    <row r="18" spans="2:4" ht="15.75">
      <c r="B18" s="200">
        <v>4</v>
      </c>
      <c r="C18" s="201" t="s">
        <v>260</v>
      </c>
      <c r="D18" s="202">
        <f>D10+D11</f>
        <v>1854249</v>
      </c>
    </row>
    <row r="19" spans="2:4" ht="15.75">
      <c r="B19" s="200">
        <v>5</v>
      </c>
      <c r="C19" s="201" t="s">
        <v>261</v>
      </c>
      <c r="D19" s="205">
        <f>D9+D8</f>
        <v>0</v>
      </c>
    </row>
    <row r="20" spans="2:4" ht="15.75">
      <c r="B20" s="200">
        <v>6</v>
      </c>
      <c r="C20" s="201" t="s">
        <v>262</v>
      </c>
      <c r="D20" s="202">
        <f>+D18+D19</f>
        <v>1854249</v>
      </c>
    </row>
    <row r="21" spans="2:4" ht="15.75">
      <c r="B21" s="203"/>
      <c r="C21" s="204"/>
      <c r="D21" s="205"/>
    </row>
    <row r="22" spans="2:4" ht="15.75">
      <c r="B22" s="203"/>
      <c r="C22" s="204" t="s">
        <v>263</v>
      </c>
      <c r="D22" s="206">
        <v>0.1</v>
      </c>
    </row>
    <row r="23" spans="2:4" ht="15.75">
      <c r="B23" s="203"/>
      <c r="C23" s="204"/>
      <c r="D23" s="205"/>
    </row>
    <row r="24" spans="2:4" ht="15.75">
      <c r="B24" s="207">
        <v>7</v>
      </c>
      <c r="C24" s="208" t="s">
        <v>264</v>
      </c>
      <c r="D24" s="209">
        <f>D20*D22</f>
        <v>185424.90000000002</v>
      </c>
    </row>
    <row r="26" spans="2:4" ht="15.75">
      <c r="B26" s="195"/>
      <c r="D26" s="211"/>
    </row>
    <row r="27" spans="2:4" ht="15.75">
      <c r="B27" s="195"/>
      <c r="D27" s="195"/>
    </row>
    <row r="28" spans="2:4" ht="15.75">
      <c r="B28" s="195"/>
      <c r="D28" s="195"/>
    </row>
    <row r="29" spans="2:4" ht="15.75">
      <c r="B29" s="195"/>
      <c r="D29" s="195"/>
    </row>
    <row r="30" spans="2:4" ht="15.75">
      <c r="B30" s="195"/>
      <c r="D30" s="195"/>
    </row>
    <row r="31" spans="2:4" ht="15.75">
      <c r="B31" s="195"/>
      <c r="D31" s="195"/>
    </row>
    <row r="32" spans="2:4" ht="15.75">
      <c r="B32" s="195"/>
      <c r="D32" s="195"/>
    </row>
    <row r="33" spans="2:4" ht="15.75">
      <c r="B33" s="195"/>
      <c r="D33" s="195"/>
    </row>
  </sheetData>
  <sheetProtection/>
  <mergeCells count="3">
    <mergeCell ref="B1:E1"/>
    <mergeCell ref="B2:E2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40.00390625" style="0" customWidth="1"/>
    <col min="3" max="3" width="11.00390625" style="0" customWidth="1"/>
    <col min="4" max="4" width="20.57421875" style="0" customWidth="1"/>
    <col min="5" max="5" width="17.28125" style="0" customWidth="1"/>
  </cols>
  <sheetData>
    <row r="1" spans="1:4" ht="40.5" customHeight="1">
      <c r="A1" s="114" t="s">
        <v>107</v>
      </c>
      <c r="B1" s="114" t="s">
        <v>131</v>
      </c>
      <c r="C1" s="114"/>
      <c r="D1" s="115" t="s">
        <v>164</v>
      </c>
    </row>
    <row r="2" spans="1:5" ht="18" customHeight="1">
      <c r="A2" s="116">
        <v>1</v>
      </c>
      <c r="B2" s="126" t="s">
        <v>449</v>
      </c>
      <c r="C2" s="116"/>
      <c r="D2" s="327">
        <f>AKTIV!E8</f>
        <v>5992402</v>
      </c>
      <c r="E2" s="118"/>
    </row>
    <row r="3" spans="1:5" ht="18" customHeight="1">
      <c r="A3" s="116">
        <v>2</v>
      </c>
      <c r="B3" s="116" t="s">
        <v>272</v>
      </c>
      <c r="C3" s="116"/>
      <c r="D3" s="327">
        <f>AKTIV!D8</f>
        <v>33228534</v>
      </c>
      <c r="E3" s="118"/>
    </row>
    <row r="4" spans="1:5" ht="18" customHeight="1">
      <c r="A4" s="116"/>
      <c r="B4" s="116" t="s">
        <v>188</v>
      </c>
      <c r="C4" s="116"/>
      <c r="D4" s="327">
        <f>D3-D2</f>
        <v>27236132</v>
      </c>
      <c r="E4" s="118"/>
    </row>
    <row r="5" spans="1:5" ht="18" customHeight="1">
      <c r="A5" s="116"/>
      <c r="B5" s="116"/>
      <c r="C5" s="116"/>
      <c r="D5" s="117"/>
      <c r="E5" s="118"/>
    </row>
    <row r="6" spans="1:4" ht="30.75" customHeight="1">
      <c r="A6" s="116"/>
      <c r="B6" s="114" t="s">
        <v>165</v>
      </c>
      <c r="C6" s="116"/>
      <c r="D6" s="117"/>
    </row>
    <row r="7" spans="1:4" ht="18" customHeight="1">
      <c r="A7" s="116">
        <v>1</v>
      </c>
      <c r="B7" s="116" t="s">
        <v>238</v>
      </c>
      <c r="C7" s="119"/>
      <c r="D7" s="326">
        <f>'PASH sipas Natyres'!C29</f>
        <v>41468996</v>
      </c>
    </row>
    <row r="8" spans="1:4" ht="18" customHeight="1">
      <c r="A8" s="116">
        <v>2</v>
      </c>
      <c r="B8" s="116" t="s">
        <v>270</v>
      </c>
      <c r="C8" s="119"/>
      <c r="D8" s="326">
        <f>AKTIV!L36</f>
        <v>-11398654</v>
      </c>
    </row>
    <row r="9" spans="1:4" ht="18" customHeight="1">
      <c r="A9" s="116">
        <v>3</v>
      </c>
      <c r="B9" s="116" t="s">
        <v>166</v>
      </c>
      <c r="C9" s="121"/>
      <c r="D9" s="326">
        <f>-'PASH sipas Natyres'!C14</f>
        <v>1259431</v>
      </c>
    </row>
    <row r="10" spans="1:4" ht="18" customHeight="1">
      <c r="A10" s="116">
        <v>4</v>
      </c>
      <c r="B10" s="126" t="s">
        <v>450</v>
      </c>
      <c r="C10" s="121"/>
      <c r="D10" s="122">
        <f>AKTIV!L35</f>
        <v>-20647288</v>
      </c>
    </row>
    <row r="11" spans="1:4" ht="18" customHeight="1">
      <c r="A11" s="116">
        <v>5</v>
      </c>
      <c r="B11" s="116" t="s">
        <v>167</v>
      </c>
      <c r="C11" s="119"/>
      <c r="D11" s="120">
        <f>AKTIV!F50-'PASH sipas Natyres'!C14</f>
        <v>2</v>
      </c>
    </row>
    <row r="12" spans="1:4" ht="18" customHeight="1">
      <c r="A12" s="116">
        <v>6</v>
      </c>
      <c r="B12" s="116" t="s">
        <v>168</v>
      </c>
      <c r="C12" s="121"/>
      <c r="D12" s="120">
        <f>-AKTIV!F22</f>
        <v>-937994</v>
      </c>
    </row>
    <row r="13" spans="1:4" ht="18" customHeight="1">
      <c r="A13" s="116">
        <v>7</v>
      </c>
      <c r="B13" s="116" t="s">
        <v>169</v>
      </c>
      <c r="C13" s="119"/>
      <c r="D13" s="120">
        <f>-AKTIV!F14</f>
        <v>11251614</v>
      </c>
    </row>
    <row r="14" spans="1:4" ht="18" customHeight="1">
      <c r="A14" s="116">
        <v>8</v>
      </c>
      <c r="B14" s="116" t="s">
        <v>170</v>
      </c>
      <c r="C14" s="116"/>
      <c r="D14" s="120">
        <f>AKTIV!F30</f>
        <v>-1752068</v>
      </c>
    </row>
    <row r="15" spans="1:4" ht="33.75" customHeight="1">
      <c r="A15" s="116"/>
      <c r="B15" s="114" t="s">
        <v>171</v>
      </c>
      <c r="C15" s="116"/>
      <c r="D15" s="122">
        <f>SUM(D6:D14)</f>
        <v>19244039</v>
      </c>
    </row>
    <row r="16" ht="12.75">
      <c r="D16" s="45"/>
    </row>
    <row r="17" ht="12.75">
      <c r="D17" s="123">
        <f>AKTIV!D8</f>
        <v>33228534</v>
      </c>
    </row>
    <row r="18" ht="12.75">
      <c r="D18" s="123">
        <f>D17/2</f>
        <v>16614267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6">
      <selection activeCell="B7" sqref="B7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5" width="10.7109375" style="0" customWidth="1"/>
    <col min="6" max="6" width="12.57421875" style="0" customWidth="1"/>
  </cols>
  <sheetData>
    <row r="1" ht="12.75">
      <c r="F1" s="132"/>
    </row>
    <row r="2" spans="2:6" ht="18">
      <c r="B2" s="358" t="s">
        <v>198</v>
      </c>
      <c r="C2" s="358"/>
      <c r="D2" s="358"/>
      <c r="E2" s="358"/>
      <c r="F2" s="358"/>
    </row>
    <row r="3" ht="6.75" customHeight="1">
      <c r="C3" s="140"/>
    </row>
    <row r="4" spans="1:3" ht="15">
      <c r="A4" s="141"/>
      <c r="B4" s="141"/>
      <c r="C4" s="142" t="s">
        <v>468</v>
      </c>
    </row>
    <row r="5" spans="1:3" ht="12.75">
      <c r="A5" s="141"/>
      <c r="B5" s="141"/>
      <c r="C5" s="141"/>
    </row>
    <row r="6" spans="1:4" ht="18">
      <c r="A6" s="143" t="s">
        <v>199</v>
      </c>
      <c r="B6" s="144" t="s">
        <v>247</v>
      </c>
      <c r="C6" s="145"/>
      <c r="D6" s="145"/>
    </row>
    <row r="7" spans="1:3" ht="15">
      <c r="A7" s="143" t="s">
        <v>200</v>
      </c>
      <c r="B7" s="146" t="s">
        <v>470</v>
      </c>
      <c r="C7" s="141"/>
    </row>
    <row r="8" spans="1:3" ht="15">
      <c r="A8" s="143" t="s">
        <v>201</v>
      </c>
      <c r="B8" s="146" t="s">
        <v>248</v>
      </c>
      <c r="C8" s="141"/>
    </row>
    <row r="9" spans="1:3" ht="18.75" customHeight="1">
      <c r="A9" s="143" t="s">
        <v>202</v>
      </c>
      <c r="B9" s="147" t="s">
        <v>213</v>
      </c>
      <c r="C9" s="141"/>
    </row>
    <row r="10" spans="1:2" ht="14.25">
      <c r="A10" s="143" t="s">
        <v>203</v>
      </c>
      <c r="B10" s="148"/>
    </row>
    <row r="11" spans="1:6" s="149" customFormat="1" ht="12.75">
      <c r="A11"/>
      <c r="B11"/>
      <c r="C11"/>
      <c r="D11"/>
      <c r="E11"/>
      <c r="F11"/>
    </row>
    <row r="13" spans="1:6" ht="25.5" customHeight="1">
      <c r="A13" s="150" t="s">
        <v>204</v>
      </c>
      <c r="B13" s="150" t="s">
        <v>205</v>
      </c>
      <c r="C13" s="150" t="s">
        <v>206</v>
      </c>
      <c r="D13" s="150" t="s">
        <v>207</v>
      </c>
      <c r="E13" s="150" t="s">
        <v>208</v>
      </c>
      <c r="F13" s="150" t="s">
        <v>190</v>
      </c>
    </row>
    <row r="14" spans="1:6" s="153" customFormat="1" ht="18" customHeight="1">
      <c r="A14" s="125">
        <v>1</v>
      </c>
      <c r="B14" s="126" t="s">
        <v>240</v>
      </c>
      <c r="C14" s="125" t="s">
        <v>241</v>
      </c>
      <c r="D14" s="151">
        <v>124758</v>
      </c>
      <c r="E14" s="334">
        <v>38.899</v>
      </c>
      <c r="F14" s="151">
        <v>4852967</v>
      </c>
    </row>
    <row r="15" spans="1:6" s="153" customFormat="1" ht="18" customHeight="1">
      <c r="A15" s="125">
        <v>2</v>
      </c>
      <c r="B15" s="126" t="s">
        <v>242</v>
      </c>
      <c r="C15" s="125" t="s">
        <v>265</v>
      </c>
      <c r="D15" s="151">
        <v>6569</v>
      </c>
      <c r="E15" s="334">
        <v>65.52</v>
      </c>
      <c r="F15" s="151">
        <f>D15*E15</f>
        <v>430400.87999999995</v>
      </c>
    </row>
    <row r="16" spans="1:6" s="153" customFormat="1" ht="18" customHeight="1">
      <c r="A16" s="125">
        <v>3</v>
      </c>
      <c r="B16" s="126" t="s">
        <v>243</v>
      </c>
      <c r="C16" s="125" t="s">
        <v>241</v>
      </c>
      <c r="D16" s="151">
        <v>600</v>
      </c>
      <c r="E16" s="334">
        <v>2696.856</v>
      </c>
      <c r="F16" s="151">
        <f>D16*E16</f>
        <v>1618113.6</v>
      </c>
    </row>
    <row r="17" spans="1:6" s="153" customFormat="1" ht="18" customHeight="1">
      <c r="A17" s="125"/>
      <c r="B17" s="126"/>
      <c r="C17" s="125"/>
      <c r="D17" s="151"/>
      <c r="E17" s="334"/>
      <c r="F17" s="151"/>
    </row>
    <row r="18" spans="1:6" s="153" customFormat="1" ht="18" customHeight="1">
      <c r="A18" s="125"/>
      <c r="B18" s="126"/>
      <c r="C18" s="125"/>
      <c r="D18" s="151"/>
      <c r="E18" s="334"/>
      <c r="F18" s="151"/>
    </row>
    <row r="19" spans="1:6" s="153" customFormat="1" ht="18" customHeight="1">
      <c r="A19" s="125"/>
      <c r="B19" s="126"/>
      <c r="C19" s="125"/>
      <c r="D19" s="151"/>
      <c r="E19" s="334"/>
      <c r="F19" s="137">
        <f>SUM(F14:F18)</f>
        <v>6901481.48</v>
      </c>
    </row>
    <row r="20" spans="1:6" s="153" customFormat="1" ht="18" customHeight="1">
      <c r="A20" s="125"/>
      <c r="B20" s="126"/>
      <c r="C20" s="125"/>
      <c r="D20" s="151"/>
      <c r="E20" s="334"/>
      <c r="F20" s="151">
        <f aca="true" t="shared" si="0" ref="F20:F32">D20*E20</f>
        <v>0</v>
      </c>
    </row>
    <row r="21" spans="1:6" s="153" customFormat="1" ht="18" customHeight="1">
      <c r="A21" s="125">
        <v>1</v>
      </c>
      <c r="B21" s="126" t="s">
        <v>244</v>
      </c>
      <c r="C21" s="125" t="s">
        <v>241</v>
      </c>
      <c r="D21" s="151">
        <v>233540</v>
      </c>
      <c r="E21" s="334">
        <v>45.3</v>
      </c>
      <c r="F21" s="151">
        <v>10579300</v>
      </c>
    </row>
    <row r="22" spans="1:6" s="153" customFormat="1" ht="18" customHeight="1">
      <c r="A22" s="125">
        <v>3</v>
      </c>
      <c r="B22" s="126" t="s">
        <v>245</v>
      </c>
      <c r="C22" s="125" t="s">
        <v>241</v>
      </c>
      <c r="D22" s="151">
        <v>56020</v>
      </c>
      <c r="E22" s="334">
        <v>20</v>
      </c>
      <c r="F22" s="151">
        <v>1120402</v>
      </c>
    </row>
    <row r="23" spans="1:6" s="153" customFormat="1" ht="18" customHeight="1">
      <c r="A23" s="125"/>
      <c r="B23" s="126"/>
      <c r="C23" s="125"/>
      <c r="D23" s="151"/>
      <c r="E23" s="152"/>
      <c r="F23" s="137">
        <f>SUM(F21:F22)</f>
        <v>11699702</v>
      </c>
    </row>
    <row r="24" spans="1:6" s="153" customFormat="1" ht="18" customHeight="1">
      <c r="A24" s="125"/>
      <c r="B24" s="126"/>
      <c r="C24" s="125"/>
      <c r="D24" s="151"/>
      <c r="E24" s="152"/>
      <c r="F24" s="151">
        <f t="shared" si="0"/>
        <v>0</v>
      </c>
    </row>
    <row r="25" spans="1:6" s="153" customFormat="1" ht="18" customHeight="1">
      <c r="A25" s="125"/>
      <c r="B25" s="126"/>
      <c r="C25" s="125"/>
      <c r="D25" s="151"/>
      <c r="E25" s="152"/>
      <c r="F25" s="151">
        <f t="shared" si="0"/>
        <v>0</v>
      </c>
    </row>
    <row r="26" spans="1:6" s="153" customFormat="1" ht="18" customHeight="1">
      <c r="A26" s="125"/>
      <c r="B26" s="126"/>
      <c r="C26" s="125"/>
      <c r="D26" s="151"/>
      <c r="E26" s="152"/>
      <c r="F26" s="151">
        <f t="shared" si="0"/>
        <v>0</v>
      </c>
    </row>
    <row r="27" spans="1:6" s="153" customFormat="1" ht="18" customHeight="1">
      <c r="A27" s="125"/>
      <c r="B27" s="126"/>
      <c r="C27" s="125"/>
      <c r="D27" s="151"/>
      <c r="E27" s="152"/>
      <c r="F27" s="151">
        <f t="shared" si="0"/>
        <v>0</v>
      </c>
    </row>
    <row r="28" spans="1:6" s="153" customFormat="1" ht="18" customHeight="1">
      <c r="A28" s="125"/>
      <c r="B28" s="126"/>
      <c r="C28" s="125"/>
      <c r="D28" s="151"/>
      <c r="E28" s="152"/>
      <c r="F28" s="151">
        <f t="shared" si="0"/>
        <v>0</v>
      </c>
    </row>
    <row r="29" spans="1:6" s="153" customFormat="1" ht="18" customHeight="1">
      <c r="A29" s="125"/>
      <c r="B29" s="126"/>
      <c r="C29" s="125"/>
      <c r="D29" s="151"/>
      <c r="E29" s="152"/>
      <c r="F29" s="151">
        <f t="shared" si="0"/>
        <v>0</v>
      </c>
    </row>
    <row r="30" spans="1:6" s="153" customFormat="1" ht="18" customHeight="1">
      <c r="A30" s="125"/>
      <c r="B30" s="126"/>
      <c r="C30" s="125"/>
      <c r="D30" s="151"/>
      <c r="E30" s="152"/>
      <c r="F30" s="151">
        <f t="shared" si="0"/>
        <v>0</v>
      </c>
    </row>
    <row r="31" spans="1:6" s="153" customFormat="1" ht="18" customHeight="1">
      <c r="A31" s="125"/>
      <c r="B31" s="126"/>
      <c r="C31" s="125"/>
      <c r="D31" s="151"/>
      <c r="E31" s="152"/>
      <c r="F31" s="151">
        <f t="shared" si="0"/>
        <v>0</v>
      </c>
    </row>
    <row r="32" spans="1:6" s="153" customFormat="1" ht="18" customHeight="1">
      <c r="A32" s="125"/>
      <c r="B32" s="126"/>
      <c r="C32" s="125"/>
      <c r="D32" s="151"/>
      <c r="E32" s="152"/>
      <c r="F32" s="151">
        <f t="shared" si="0"/>
        <v>0</v>
      </c>
    </row>
    <row r="33" spans="1:6" ht="25.5" customHeight="1">
      <c r="A33" s="154"/>
      <c r="B33" s="155" t="s">
        <v>209</v>
      </c>
      <c r="C33" s="156"/>
      <c r="D33" s="157"/>
      <c r="E33" s="158"/>
      <c r="F33" s="192">
        <f>F19+F23</f>
        <v>18601183.48</v>
      </c>
    </row>
    <row r="36" spans="2:6" ht="15.75">
      <c r="B36" s="159"/>
      <c r="D36" s="357" t="s">
        <v>210</v>
      </c>
      <c r="E36" s="357"/>
      <c r="F36" s="357"/>
    </row>
    <row r="37" spans="2:6" ht="15.75">
      <c r="B37" s="159"/>
      <c r="D37" s="161"/>
      <c r="E37" s="160" t="s">
        <v>214</v>
      </c>
      <c r="F37" s="161"/>
    </row>
    <row r="38" spans="4:6" ht="12.75">
      <c r="D38" s="141"/>
      <c r="E38" s="141"/>
      <c r="F38" s="141"/>
    </row>
    <row r="40" ht="12.75">
      <c r="B40" t="s">
        <v>211</v>
      </c>
    </row>
    <row r="41" ht="12.75">
      <c r="B41" t="s">
        <v>212</v>
      </c>
    </row>
  </sheetData>
  <sheetProtection/>
  <mergeCells count="2">
    <mergeCell ref="D36:F36"/>
    <mergeCell ref="B2:F2"/>
  </mergeCells>
  <printOptions/>
  <pageMargins left="1.09" right="0.37" top="1.03" bottom="0.4" header="0.51" footer="0.5"/>
  <pageSetup horizontalDpi="600" verticalDpi="600" orientation="portrait" scale="93" r:id="rId1"/>
  <headerFooter alignWithMargins="0">
    <oddHeader>&amp;LTatimpaguesi "Hec-i Tervol" shpk
NIPT K 73621202N 
Aktiviteti Prodhim shitje energjie elektrike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6">
      <selection activeCell="E15" sqref="E15"/>
    </sheetView>
  </sheetViews>
  <sheetFormatPr defaultColWidth="9.140625" defaultRowHeight="12.75"/>
  <cols>
    <col min="1" max="1" width="6.421875" style="162" customWidth="1"/>
    <col min="2" max="2" width="25.140625" style="162" customWidth="1"/>
    <col min="3" max="3" width="16.140625" style="162" customWidth="1"/>
    <col min="4" max="4" width="21.421875" style="162" customWidth="1"/>
    <col min="5" max="5" width="16.57421875" style="163" customWidth="1"/>
    <col min="6" max="6" width="7.7109375" style="162" customWidth="1"/>
    <col min="7" max="7" width="10.421875" style="162" customWidth="1"/>
    <col min="8" max="16384" width="9.140625" style="162" customWidth="1"/>
  </cols>
  <sheetData>
    <row r="2" spans="2:8" ht="15.75">
      <c r="B2" s="362" t="s">
        <v>469</v>
      </c>
      <c r="C2" s="362"/>
      <c r="D2" s="165"/>
      <c r="E2" s="166"/>
      <c r="F2" s="165"/>
      <c r="G2" s="165"/>
      <c r="H2" s="165"/>
    </row>
    <row r="3" spans="2:8" ht="15.75">
      <c r="B3" s="362" t="s">
        <v>236</v>
      </c>
      <c r="C3" s="362"/>
      <c r="D3" s="165"/>
      <c r="E3" s="166"/>
      <c r="F3" s="165"/>
      <c r="G3" s="165"/>
      <c r="H3" s="165"/>
    </row>
    <row r="4" spans="2:8" ht="15.75">
      <c r="B4" s="362"/>
      <c r="C4" s="362"/>
      <c r="D4" s="165"/>
      <c r="E4" s="166"/>
      <c r="F4" s="165"/>
      <c r="G4" s="165"/>
      <c r="H4" s="165"/>
    </row>
    <row r="5" spans="1:8" ht="15.75">
      <c r="A5" s="167"/>
      <c r="B5" s="164"/>
      <c r="C5" s="165"/>
      <c r="D5" s="165"/>
      <c r="E5" s="166"/>
      <c r="F5" s="165"/>
      <c r="G5" s="165"/>
      <c r="H5" s="165"/>
    </row>
    <row r="6" spans="1:8" ht="20.25">
      <c r="A6" s="363" t="s">
        <v>223</v>
      </c>
      <c r="B6" s="363"/>
      <c r="C6" s="363"/>
      <c r="D6" s="363"/>
      <c r="E6" s="363"/>
      <c r="F6" s="168"/>
      <c r="G6" s="168"/>
      <c r="H6" s="168"/>
    </row>
    <row r="7" spans="1:8" ht="18.75">
      <c r="A7" s="165"/>
      <c r="B7" s="165"/>
      <c r="C7" s="165"/>
      <c r="D7" s="168"/>
      <c r="E7" s="169" t="s">
        <v>468</v>
      </c>
      <c r="F7" s="168"/>
      <c r="G7" s="168"/>
      <c r="H7" s="168"/>
    </row>
    <row r="8" spans="1:5" s="171" customFormat="1" ht="15.75">
      <c r="A8" s="168"/>
      <c r="B8" s="168"/>
      <c r="C8" s="168"/>
      <c r="D8" s="168"/>
      <c r="E8" s="170"/>
    </row>
    <row r="9" spans="1:5" s="176" customFormat="1" ht="21" customHeight="1">
      <c r="A9" s="172" t="s">
        <v>204</v>
      </c>
      <c r="B9" s="173" t="s">
        <v>224</v>
      </c>
      <c r="C9" s="174" t="s">
        <v>225</v>
      </c>
      <c r="D9" s="174" t="s">
        <v>226</v>
      </c>
      <c r="E9" s="175" t="s">
        <v>227</v>
      </c>
    </row>
    <row r="10" spans="1:6" ht="13.5" customHeight="1">
      <c r="A10" s="177">
        <v>1</v>
      </c>
      <c r="B10" s="178" t="s">
        <v>452</v>
      </c>
      <c r="C10" s="179"/>
      <c r="D10" s="179"/>
      <c r="E10" s="180">
        <v>1017896</v>
      </c>
      <c r="F10" s="181"/>
    </row>
    <row r="11" spans="1:6" ht="13.5" customHeight="1">
      <c r="A11" s="177">
        <v>2</v>
      </c>
      <c r="B11" s="178" t="s">
        <v>453</v>
      </c>
      <c r="C11" s="179"/>
      <c r="D11" s="179"/>
      <c r="E11" s="180">
        <v>8824</v>
      </c>
      <c r="F11" s="181"/>
    </row>
    <row r="12" spans="1:6" ht="13.5" customHeight="1">
      <c r="A12" s="177">
        <v>3</v>
      </c>
      <c r="B12" s="178" t="s">
        <v>454</v>
      </c>
      <c r="C12" s="179"/>
      <c r="D12" s="179"/>
      <c r="E12" s="180">
        <v>15211</v>
      </c>
      <c r="F12" s="181"/>
    </row>
    <row r="13" spans="1:6" ht="13.5" customHeight="1">
      <c r="A13" s="177"/>
      <c r="B13" s="178" t="s">
        <v>455</v>
      </c>
      <c r="C13" s="179"/>
      <c r="D13" s="179"/>
      <c r="E13" s="180">
        <v>2488044</v>
      </c>
      <c r="F13" s="181"/>
    </row>
    <row r="14" spans="1:6" ht="13.5" customHeight="1">
      <c r="A14" s="177"/>
      <c r="B14" s="178" t="s">
        <v>456</v>
      </c>
      <c r="C14" s="179"/>
      <c r="D14" s="179"/>
      <c r="E14" s="180">
        <v>47724</v>
      </c>
      <c r="F14" s="181"/>
    </row>
    <row r="15" spans="1:6" ht="13.5" customHeight="1">
      <c r="A15" s="177"/>
      <c r="B15" s="178"/>
      <c r="C15" s="179"/>
      <c r="D15" s="179"/>
      <c r="E15" s="180"/>
      <c r="F15" s="181"/>
    </row>
    <row r="16" spans="1:6" ht="13.5" customHeight="1">
      <c r="A16" s="177"/>
      <c r="B16" s="178"/>
      <c r="C16" s="179"/>
      <c r="D16" s="179"/>
      <c r="E16" s="180"/>
      <c r="F16" s="181"/>
    </row>
    <row r="17" spans="1:6" ht="13.5" customHeight="1">
      <c r="A17" s="177"/>
      <c r="B17" s="178"/>
      <c r="C17" s="179"/>
      <c r="D17" s="179"/>
      <c r="E17" s="180"/>
      <c r="F17" s="181"/>
    </row>
    <row r="18" spans="1:6" ht="13.5" customHeight="1">
      <c r="A18" s="177"/>
      <c r="B18" s="178"/>
      <c r="C18" s="179"/>
      <c r="D18" s="179"/>
      <c r="E18" s="180"/>
      <c r="F18" s="181"/>
    </row>
    <row r="19" spans="1:6" ht="13.5" customHeight="1">
      <c r="A19" s="177"/>
      <c r="B19" s="178"/>
      <c r="C19" s="179"/>
      <c r="D19" s="179"/>
      <c r="E19" s="180"/>
      <c r="F19" s="181"/>
    </row>
    <row r="20" spans="1:6" ht="13.5" customHeight="1">
      <c r="A20" s="177"/>
      <c r="B20" s="178"/>
      <c r="C20" s="179"/>
      <c r="D20" s="179"/>
      <c r="E20" s="180"/>
      <c r="F20" s="181"/>
    </row>
    <row r="21" spans="1:6" ht="13.5" customHeight="1">
      <c r="A21" s="177"/>
      <c r="B21" s="178"/>
      <c r="C21" s="179"/>
      <c r="D21" s="179"/>
      <c r="E21" s="180"/>
      <c r="F21" s="181"/>
    </row>
    <row r="22" spans="1:6" ht="13.5" customHeight="1">
      <c r="A22" s="177"/>
      <c r="B22" s="178"/>
      <c r="C22" s="179"/>
      <c r="D22" s="179"/>
      <c r="E22" s="180"/>
      <c r="F22" s="181"/>
    </row>
    <row r="23" spans="1:6" ht="13.5" customHeight="1">
      <c r="A23" s="177"/>
      <c r="B23" s="178"/>
      <c r="C23" s="179"/>
      <c r="D23" s="179"/>
      <c r="E23" s="180"/>
      <c r="F23" s="181"/>
    </row>
    <row r="24" spans="1:6" ht="13.5" customHeight="1">
      <c r="A24" s="177"/>
      <c r="B24" s="178"/>
      <c r="C24" s="182"/>
      <c r="D24" s="182"/>
      <c r="E24" s="180"/>
      <c r="F24" s="181"/>
    </row>
    <row r="25" spans="1:6" ht="13.5" customHeight="1">
      <c r="A25" s="177"/>
      <c r="B25" s="178"/>
      <c r="C25" s="182"/>
      <c r="D25" s="182"/>
      <c r="E25" s="180"/>
      <c r="F25" s="181"/>
    </row>
    <row r="26" spans="1:6" ht="13.5" customHeight="1">
      <c r="A26" s="177"/>
      <c r="B26" s="178"/>
      <c r="C26" s="182"/>
      <c r="D26" s="182"/>
      <c r="E26" s="180"/>
      <c r="F26" s="181"/>
    </row>
    <row r="27" spans="1:6" ht="13.5" customHeight="1">
      <c r="A27" s="177"/>
      <c r="B27" s="178"/>
      <c r="C27" s="182"/>
      <c r="D27" s="182"/>
      <c r="E27" s="180"/>
      <c r="F27" s="181"/>
    </row>
    <row r="28" spans="1:6" ht="13.5" customHeight="1">
      <c r="A28" s="177"/>
      <c r="B28" s="178"/>
      <c r="C28" s="182"/>
      <c r="D28" s="182"/>
      <c r="E28" s="180"/>
      <c r="F28" s="181"/>
    </row>
    <row r="29" spans="1:6" ht="13.5" customHeight="1">
      <c r="A29" s="177"/>
      <c r="B29" s="178"/>
      <c r="C29" s="182"/>
      <c r="D29" s="182"/>
      <c r="E29" s="180"/>
      <c r="F29" s="181"/>
    </row>
    <row r="30" spans="1:6" ht="13.5" customHeight="1">
      <c r="A30" s="177"/>
      <c r="B30" s="178"/>
      <c r="C30" s="182"/>
      <c r="D30" s="182"/>
      <c r="E30" s="180"/>
      <c r="F30" s="181"/>
    </row>
    <row r="31" spans="1:6" ht="13.5" customHeight="1">
      <c r="A31" s="177"/>
      <c r="B31" s="178"/>
      <c r="C31" s="182"/>
      <c r="D31" s="182"/>
      <c r="E31" s="180"/>
      <c r="F31" s="181"/>
    </row>
    <row r="32" spans="1:6" ht="13.5" customHeight="1">
      <c r="A32" s="177"/>
      <c r="B32" s="178"/>
      <c r="C32" s="182"/>
      <c r="D32" s="182"/>
      <c r="E32" s="180"/>
      <c r="F32" s="181"/>
    </row>
    <row r="33" spans="1:6" ht="13.5" customHeight="1">
      <c r="A33" s="177"/>
      <c r="B33" s="178"/>
      <c r="C33" s="182"/>
      <c r="D33" s="182"/>
      <c r="E33" s="180"/>
      <c r="F33" s="181"/>
    </row>
    <row r="34" spans="1:6" ht="13.5" customHeight="1">
      <c r="A34" s="177"/>
      <c r="B34" s="178"/>
      <c r="C34" s="183"/>
      <c r="D34" s="183"/>
      <c r="E34" s="180"/>
      <c r="F34" s="181"/>
    </row>
    <row r="35" spans="1:6" ht="13.5" customHeight="1">
      <c r="A35" s="177"/>
      <c r="B35" s="178"/>
      <c r="C35" s="183"/>
      <c r="D35" s="183"/>
      <c r="E35" s="180"/>
      <c r="F35" s="181"/>
    </row>
    <row r="36" spans="1:6" s="186" customFormat="1" ht="13.5" customHeight="1">
      <c r="A36" s="184"/>
      <c r="B36" s="178"/>
      <c r="C36" s="184"/>
      <c r="D36" s="184"/>
      <c r="E36" s="180"/>
      <c r="F36" s="185"/>
    </row>
    <row r="37" spans="1:6" s="186" customFormat="1" ht="13.5" customHeight="1">
      <c r="A37" s="184"/>
      <c r="B37" s="178"/>
      <c r="C37" s="184"/>
      <c r="D37" s="184"/>
      <c r="E37" s="180"/>
      <c r="F37" s="185"/>
    </row>
    <row r="38" spans="1:6" s="189" customFormat="1" ht="13.5" customHeight="1">
      <c r="A38" s="359" t="s">
        <v>220</v>
      </c>
      <c r="B38" s="359"/>
      <c r="C38" s="359"/>
      <c r="D38" s="359"/>
      <c r="E38" s="187">
        <f>SUM(E10:E37)</f>
        <v>3577699</v>
      </c>
      <c r="F38" s="188"/>
    </row>
    <row r="39" ht="13.5" customHeight="1"/>
    <row r="40" ht="13.5" customHeight="1"/>
    <row r="41" spans="3:5" ht="13.5" customHeight="1">
      <c r="C41" s="360" t="s">
        <v>221</v>
      </c>
      <c r="D41" s="360"/>
      <c r="E41" s="360"/>
    </row>
    <row r="42" spans="3:5" ht="13.5" customHeight="1">
      <c r="C42" s="360" t="s">
        <v>214</v>
      </c>
      <c r="D42" s="360"/>
      <c r="E42" s="360"/>
    </row>
    <row r="43" spans="2:7" s="190" customFormat="1" ht="13.5" customHeight="1">
      <c r="B43" s="191"/>
      <c r="C43" s="361" t="s">
        <v>222</v>
      </c>
      <c r="D43" s="361"/>
      <c r="E43" s="361"/>
      <c r="F43" s="191"/>
      <c r="G43" s="191"/>
    </row>
    <row r="44" ht="13.5" customHeight="1"/>
    <row r="45" ht="13.5" customHeight="1"/>
  </sheetData>
  <sheetProtection/>
  <mergeCells count="8">
    <mergeCell ref="A38:D38"/>
    <mergeCell ref="C41:E41"/>
    <mergeCell ref="C42:E42"/>
    <mergeCell ref="C43:E43"/>
    <mergeCell ref="B2:C2"/>
    <mergeCell ref="B3:C3"/>
    <mergeCell ref="B4:C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Computer</dc:creator>
  <cp:keywords/>
  <dc:description/>
  <cp:lastModifiedBy>HP</cp:lastModifiedBy>
  <cp:lastPrinted>2014-03-20T12:08:28Z</cp:lastPrinted>
  <dcterms:created xsi:type="dcterms:W3CDTF">2008-05-13T02:10:34Z</dcterms:created>
  <dcterms:modified xsi:type="dcterms:W3CDTF">2014-03-25T08:45:44Z</dcterms:modified>
  <cp:category/>
  <cp:version/>
  <cp:contentType/>
  <cp:contentStatus/>
</cp:coreProperties>
</file>