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8"/>
  </bookViews>
  <sheets>
    <sheet name="KOPERTINA 2010" sheetId="1" r:id="rId1"/>
    <sheet name="AKTIVI 2011" sheetId="2" r:id="rId2"/>
    <sheet name="PASIVI 2011" sheetId="3" r:id="rId3"/>
    <sheet name="PASH 2011" sheetId="4" r:id="rId4"/>
    <sheet name="FLUKSI MONETAR 2011" sheetId="5" r:id="rId5"/>
    <sheet name="NDRYSH KAPIT 2011" sheetId="6" r:id="rId6"/>
    <sheet name="FDP TAT FITIMI 2011" sheetId="7" r:id="rId7"/>
    <sheet name="NDRYSHIMI GJEND AAM 2010" sheetId="8" r:id="rId8"/>
    <sheet name="PASQYRA AMORTIZIMIT 2011" sheetId="9" r:id="rId9"/>
    <sheet name="SHENIMET SHPJEGUESE FQ1" sheetId="10" r:id="rId10"/>
    <sheet name="SHENIMET SHPJEGUESE Fq2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<sst xmlns="http://schemas.openxmlformats.org/spreadsheetml/2006/main" count="815" uniqueCount="475">
  <si>
    <t>Emertimi dhe Forma ligjore</t>
  </si>
  <si>
    <t>DAST sh.a</t>
  </si>
  <si>
    <t>NIPT -i</t>
  </si>
  <si>
    <t>K81401501G</t>
  </si>
  <si>
    <t>Adresa e Selise</t>
  </si>
  <si>
    <t>Autostrada TR-Dr , km 30</t>
  </si>
  <si>
    <t>Durres</t>
  </si>
  <si>
    <t>Data e krijimit</t>
  </si>
  <si>
    <t>29.01.2008</t>
  </si>
  <si>
    <t>Nr. i  Regjistrit  Tregetar</t>
  </si>
  <si>
    <t>Veprimtaria  Kryesore</t>
  </si>
  <si>
    <t>Prodhim dhe tregetim,</t>
  </si>
  <si>
    <t>import-eksport dhe punime te materialeve te ndertimit</t>
  </si>
  <si>
    <t>P A S Q Y R A T     F I N A N C I A R E</t>
  </si>
  <si>
    <t xml:space="preserve">(  Ne zbatim te Standartit Kombetar te Kontabilitetit Nr.2 dhe </t>
  </si>
  <si>
    <t>Ligjit Nr. 9228 Date 29.04.2004     "Per Kontabilitetin dhe Pasqyrat Financiare " )</t>
  </si>
  <si>
    <t>Pasqyrat Financiare jane te shprehura ne</t>
  </si>
  <si>
    <t>Leke</t>
  </si>
  <si>
    <t>Pasqyrat Financiare jane te rrumbullakosura ne</t>
  </si>
  <si>
    <t>0 leke</t>
  </si>
  <si>
    <t>Periudha  Kontabel e Pasqyrave Financiare</t>
  </si>
  <si>
    <t>Nga</t>
  </si>
  <si>
    <t>Deri</t>
  </si>
  <si>
    <t xml:space="preserve">  Data  e  mbylljes se Pasqyrave Financiare </t>
  </si>
  <si>
    <t>Nr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</si>
  <si>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</si>
  <si>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</si>
  <si>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</si>
  <si>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</si>
  <si>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</si>
  <si>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</si>
  <si>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</si>
  <si>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</si>
  <si>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</si>
  <si>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</si>
  <si>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</si>
  <si>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</si>
  <si>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</si>
  <si>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 per mallra,produkte e sherbime</t>
  </si>
  <si>
    <t>Debitore,Kreditore te tjere</t>
  </si>
  <si>
    <t>Tatim mbi fitimin</t>
  </si>
  <si>
    <t>Tvsh e kreditueshme</t>
  </si>
  <si>
    <t>Tvsh per tu rimbursuar</t>
  </si>
  <si>
    <t>Te drejta e detyrime ndaj ortakeve</t>
  </si>
  <si>
    <t>Inventari</t>
  </si>
  <si>
    <t>Lendet e para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</si>
  <si>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</si>
  <si>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</si>
  <si>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</si>
  <si>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</si>
  <si>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</si>
  <si>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</si>
  <si>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</si>
  <si>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</si>
  <si>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</si>
  <si>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</si>
  <si>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</si>
  <si>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Aksione dhe investime te tjera ne pjesemarrje</t>
  </si>
  <si>
    <t>Aktive afatgjata materiale</t>
  </si>
  <si>
    <t>Toka</t>
  </si>
  <si>
    <t>Ndertesa</t>
  </si>
  <si>
    <t>Makineri dhe paisje</t>
  </si>
  <si>
    <t>Aktivet biologjike afatgjata</t>
  </si>
  <si>
    <t>Aktive afatgjata jo materiale</t>
  </si>
  <si>
    <t>Kapitali aksioner i pa paguar</t>
  </si>
  <si>
    <t>Aktive te tjera afatgjata (ne proces)</t>
  </si>
  <si>
    <t>T O T A L I     A K T I V E V E   ( I + II )</t>
  </si>
  <si>
    <t>PASIVET  DHE  KAPITALI</t>
  </si>
  <si>
    <t>P A S I V E T      A F A T S H K U R T R A</t>
  </si>
  <si>
    <t>Derivativet</t>
  </si>
  <si>
    <t>Huamarrjet</t>
  </si>
  <si>
    <t>Overdraftet bankare</t>
  </si>
  <si>
    <t>Huamarrje afat shkurtra</t>
  </si>
  <si>
    <t>Huate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</si>
  <si>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</si>
  <si>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</si>
  <si>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</si>
  <si>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</si>
  <si>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-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</si>
  <si>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</si>
  <si>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</si>
  <si>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</si>
  <si>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</si>
  <si>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</si>
  <si>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</si>
  <si>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 A S I V E T      A F A T G J A T A</t>
  </si>
  <si>
    <t>Huate  afatgjata</t>
  </si>
  <si>
    <t>Hua,bono dhe detyrime nga qeraja financiare</t>
  </si>
  <si>
    <t>Bono te konvertueshme</t>
  </si>
  <si>
    <t>Huamarrje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</si>
  <si>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</si>
  <si>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</si>
  <si>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</si>
  <si>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</si>
  <si>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</si>
  <si>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</si>
  <si>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</si>
  <si>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</si>
  <si>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</si>
  <si>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</t>
  </si>
  <si>
    <t>Rezervat statutore</t>
  </si>
  <si>
    <t>Rezervat ligjore</t>
  </si>
  <si>
    <t>Rezervat e tjera</t>
  </si>
  <si>
    <t>Fitimet e pashperndara</t>
  </si>
  <si>
    <t>Fitimi (Humbja) e vitit financiar</t>
  </si>
  <si>
    <t>TOTALI   PASIVEVE   DHE   KAPITALIT  (I+II+III)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</si>
  <si>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</si>
  <si>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</si>
  <si>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</si>
  <si>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</si>
  <si>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</si>
  <si>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</si>
  <si>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</si>
  <si>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</si>
  <si>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</si>
  <si>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</si>
  <si>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</si>
  <si>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</si>
  <si>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</si>
  <si>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</si>
  <si>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</si>
  <si>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</si>
  <si>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</si>
  <si>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</si>
  <si>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</si>
  <si>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</si>
  <si>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</si>
  <si>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</si>
  <si>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</si>
  <si>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</si>
  <si>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</si>
  <si>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 xml:space="preserve">FORMULAR I DEKLARIMIT DHE </t>
  </si>
  <si>
    <t>PAGESES SE TATIM MBI FITIMIN</t>
  </si>
  <si>
    <t>K 81401501 G</t>
  </si>
  <si>
    <t>Te ardhurat dhe shpenzimet</t>
  </si>
  <si>
    <t>Llogaritja e rezultatit</t>
  </si>
  <si>
    <t>Te Ushtrimit</t>
  </si>
  <si>
    <t>Tatimore</t>
  </si>
  <si>
    <t>8/9</t>
  </si>
  <si>
    <t>Te ardhurat</t>
  </si>
  <si>
    <t>10/11</t>
  </si>
  <si>
    <t>Shpenzimet</t>
  </si>
  <si>
    <t>12</t>
  </si>
  <si>
    <t>Shpenzimet e pazbritshme</t>
  </si>
  <si>
    <t>Rezultati</t>
  </si>
  <si>
    <t>13/14</t>
  </si>
  <si>
    <t xml:space="preserve">Humbja </t>
  </si>
  <si>
    <t>15/16</t>
  </si>
  <si>
    <t>Fitimi</t>
  </si>
  <si>
    <t>17</t>
  </si>
  <si>
    <t>Humbje e mbartur</t>
  </si>
  <si>
    <t>18</t>
  </si>
  <si>
    <t>Fitimi I tatueshem neto (16-17)</t>
  </si>
  <si>
    <t>Llogaritja e tatim fitimit</t>
  </si>
  <si>
    <t>19</t>
  </si>
  <si>
    <t>Tatim fitimi me 10%</t>
  </si>
  <si>
    <t>20</t>
  </si>
  <si>
    <t>Tatim fitimi me perqindje te tjera</t>
  </si>
  <si>
    <t>21</t>
  </si>
  <si>
    <t>Tatim fitimi (19+20)</t>
  </si>
  <si>
    <t>22</t>
  </si>
  <si>
    <t>Tatim fitimi I shtyre</t>
  </si>
  <si>
    <t xml:space="preserve"> </t>
  </si>
  <si>
    <t>23</t>
  </si>
  <si>
    <t>Parapagime</t>
  </si>
  <si>
    <t>24</t>
  </si>
  <si>
    <t>Kredi e mbartur nga periudha e meparshme</t>
  </si>
  <si>
    <t>25</t>
  </si>
  <si>
    <t>Kerkesa per rimbursim</t>
  </si>
  <si>
    <t>26</t>
  </si>
  <si>
    <t>Tatim fitimi I mbipaguar</t>
  </si>
  <si>
    <t>27</t>
  </si>
  <si>
    <t>Tatim fitimi I detyrueshem per t'u paguar</t>
  </si>
  <si>
    <t>28</t>
  </si>
  <si>
    <t>Denime / interesa per vonesa</t>
  </si>
  <si>
    <t>29</t>
  </si>
  <si>
    <t>TOTALI PER T'U PAGUAR</t>
  </si>
  <si>
    <t>Fitimi para tatimit</t>
  </si>
  <si>
    <t>Shpenzime te Panjohura</t>
  </si>
  <si>
    <t>Fitimi I tatushem</t>
  </si>
  <si>
    <t>Fitimi net</t>
  </si>
  <si>
    <t>Nje pasqyre e pa Konsoliduar</t>
  </si>
  <si>
    <t>Rezerva kapitali</t>
  </si>
  <si>
    <t>Rezerva stat.ligjore</t>
  </si>
  <si>
    <t>fitimi neto</t>
  </si>
  <si>
    <t>TOTALI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</si>
  <si>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</si>
  <si>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</si>
  <si>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</si>
  <si>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</si>
  <si>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</si>
  <si>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</si>
  <si>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</si>
  <si>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</si>
  <si>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</si>
  <si>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</si>
  <si>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>Pozicioni me 31 dhjetor 2010</t>
  </si>
  <si>
    <t>S H E N I M E T          S P J E G U E S E</t>
  </si>
  <si>
    <t>A I</t>
  </si>
  <si>
    <t>Informacion i përgjithshëm</t>
  </si>
  <si>
    <t xml:space="preserve">     Kuadri ligjor: Ligji 9228 dt 29.04.2004 "Per Kontabilitetin dhe Pasqyrat Financiare"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</si>
  <si>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</si>
  <si>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</si>
  <si>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</si>
  <si>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RAPORTUESE ka mbajtur ne llogarite e saj aktivet,pasivet dhe</t>
  </si>
  <si>
    <t>transaksionet ekonomike te veta.</t>
  </si>
  <si>
    <t xml:space="preserve">        b) VIJIMESIA e veprimtarise ekonomike te njesise sone raportuese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</si>
  <si>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</si>
  <si>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</si>
  <si>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</si>
  <si>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KUPTUESHMERIA e Pasqyrave Financiare eshte realizuar ne masen e plote per te </t>
  </si>
  <si>
    <t xml:space="preserve">qene te qarta dhe te kuptueshme per perdorues te jashtem qe kane njohuri te pergjithshme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</si>
  <si>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</si>
  <si>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</si>
  <si>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</si>
  <si>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BESUESHMERIA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</si>
  <si>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</si>
  <si>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</si>
  <si>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</si>
  <si>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</si>
  <si>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paanshmerise pa asnje influencim te qellimshem</t>
  </si>
  <si>
    <t xml:space="preserve">                - Parimin e maturise pa optimizem te tepruar,pa nen e mbivleresim te qellimshem</t>
  </si>
  <si>
    <t xml:space="preserve">                - Parimin e plotesise duke paraqitur nje pamje te vertete e te drejte te PF.</t>
  </si>
  <si>
    <t xml:space="preserve">                - Parimin e qendrueshmerise per te mos ndryshuar politikat e metodat kontabel</t>
  </si>
  <si>
    <t xml:space="preserve">                - Parimin e krahasueshmerise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</si>
  <si>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</si>
  <si>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</si>
  <si>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</si>
  <si>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</si>
  <si>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</si>
  <si>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</si>
  <si>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</si>
  <si>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</si>
  <si>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</si>
  <si>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</si>
  <si>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</si>
  <si>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</si>
  <si>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</si>
  <si>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</si>
  <si>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</si>
  <si>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</si>
  <si>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</si>
  <si>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</si>
  <si>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</si>
  <si>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</si>
  <si>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</si>
  <si>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</si>
  <si>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</si>
  <si>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</si>
  <si>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</si>
  <si>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</si>
  <si>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</si>
  <si>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</si>
  <si>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</si>
  <si>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Alpha Bank</t>
  </si>
  <si>
    <t>lek</t>
  </si>
  <si>
    <t>euro</t>
  </si>
  <si>
    <t>Raiffeisen Bank</t>
  </si>
  <si>
    <t>5501181 921</t>
  </si>
  <si>
    <t>dollare</t>
  </si>
  <si>
    <t>Intesa San Paolo Bank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</si>
  <si>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</si>
  <si>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</si>
  <si>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</si>
  <si>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</si>
  <si>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</si>
  <si>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</si>
  <si>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 xml:space="preserve">   Fatura gjithsej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</si>
  <si>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</si>
  <si>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</si>
  <si>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</si>
  <si>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</si>
  <si>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</si>
  <si>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</si>
  <si>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</si>
  <si>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gjate vitit</t>
  </si>
  <si>
    <t>Tvsh e pagueshme ne shitje gjate vitit</t>
  </si>
  <si>
    <t>Tvsh e zbritshme ne mbyllje te vitit</t>
  </si>
  <si>
    <t xml:space="preserve">Nuk ka </t>
  </si>
  <si>
    <t>AKTIVET AFATGJATA</t>
  </si>
  <si>
    <t>Analiza e posteve te amortizueshme</t>
  </si>
  <si>
    <t>Emertimi</t>
  </si>
  <si>
    <t>Amortizimi</t>
  </si>
  <si>
    <t>Pakesime</t>
  </si>
  <si>
    <t>Koncesione te drejta te ngjashme</t>
  </si>
  <si>
    <t>Makin,paisje</t>
  </si>
  <si>
    <t xml:space="preserve">AAM te tjera </t>
  </si>
  <si>
    <t>Aktive biologjike afatgjata</t>
  </si>
  <si>
    <t>PASIVET  AFATSHKURTRA</t>
  </si>
  <si>
    <t>Huat  dhe  parapagimet</t>
  </si>
  <si>
    <t>Detyrime tatimore per Tatim Fitimin</t>
  </si>
  <si>
    <t>PASIVET  AFATGJATA</t>
  </si>
  <si>
    <t>Huamarje te tjera afatgjata</t>
  </si>
  <si>
    <t xml:space="preserve">KAPITALI </t>
  </si>
  <si>
    <t>Fitimet e pa shperndara</t>
  </si>
  <si>
    <t>●</t>
  </si>
  <si>
    <t>Fitimi i ushtrimit</t>
  </si>
  <si>
    <t>Shpenzime te pa zbriteshme</t>
  </si>
  <si>
    <t>Tatimi mbi fitimin</t>
  </si>
  <si>
    <t>Fitimi pas tatimit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</si>
  <si>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</si>
  <si>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</si>
  <si>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</si>
  <si>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</si>
  <si>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</si>
  <si>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</si>
  <si>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</si>
  <si>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"DAST"Sh.A.       Durrës</t>
  </si>
  <si>
    <t>Gjendja</t>
  </si>
  <si>
    <t>Shtesa Gjate Ushtrimit</t>
  </si>
  <si>
    <t>Pakesime Gjate Ushtrimit</t>
  </si>
  <si>
    <t xml:space="preserve">Gjendja </t>
  </si>
  <si>
    <t>Kontributi</t>
  </si>
  <si>
    <t>Blere</t>
  </si>
  <si>
    <t xml:space="preserve">Shtesa </t>
  </si>
  <si>
    <t>Rivlersim</t>
  </si>
  <si>
    <t>Gjithsej</t>
  </si>
  <si>
    <t>Shitje</t>
  </si>
  <si>
    <t xml:space="preserve">Nxjerje </t>
  </si>
  <si>
    <t xml:space="preserve">Pakesime </t>
  </si>
  <si>
    <t>Korrigjime</t>
  </si>
  <si>
    <t>ne</t>
  </si>
  <si>
    <t>ne celje</t>
  </si>
  <si>
    <t>dhe</t>
  </si>
  <si>
    <t>te</t>
  </si>
  <si>
    <t>jashte</t>
  </si>
  <si>
    <t>Mbyllje</t>
  </si>
  <si>
    <t>Kapital</t>
  </si>
  <si>
    <t>Krijuar</t>
  </si>
  <si>
    <t>Tjera</t>
  </si>
  <si>
    <t>Perdorimit</t>
  </si>
  <si>
    <t>Vleres bruto</t>
  </si>
  <si>
    <t>Te Ushtimit</t>
  </si>
  <si>
    <t>I     TE PA TRUPEZUARA</t>
  </si>
  <si>
    <t xml:space="preserve"> Shpenzimet e nisjes</t>
  </si>
  <si>
    <t>Shpenzime kerkimi</t>
  </si>
  <si>
    <t>Konçesione,patenta etj.</t>
  </si>
  <si>
    <t>Fond Tregtar</t>
  </si>
  <si>
    <t>Te tjera ne shfrytezim</t>
  </si>
  <si>
    <t>Ne proçes dhe pagesa pjesore</t>
  </si>
  <si>
    <t>II     TE  TRUPEZUARA</t>
  </si>
  <si>
    <t>Toka , Troje Terene</t>
  </si>
  <si>
    <t>a</t>
  </si>
  <si>
    <t>b</t>
  </si>
  <si>
    <t>c</t>
  </si>
  <si>
    <t xml:space="preserve"> Ndertesa.</t>
  </si>
  <si>
    <t>Sheshi para Fabrikes</t>
  </si>
  <si>
    <t>Instalime te pergj</t>
  </si>
  <si>
    <r>
      <t>Fabrika e Prodhimit  lla</t>
    </r>
    <r>
      <rPr>
        <sz val="9"/>
        <rFont val="Arial"/>
        <family val="2"/>
      </rPr>
      <t>çrave</t>
    </r>
  </si>
  <si>
    <t>d</t>
  </si>
  <si>
    <t xml:space="preserve"> Makineri pajisje,vegla pune.</t>
  </si>
  <si>
    <t>Makineri pajisje</t>
  </si>
  <si>
    <t>Mjete Transporti.</t>
  </si>
  <si>
    <t>Pajisje zyre dhe Informatike.</t>
  </si>
  <si>
    <t>Pajisje zyre</t>
  </si>
  <si>
    <t xml:space="preserve"> Pajisje  Informatike.</t>
  </si>
  <si>
    <t xml:space="preserve"> Ne proçes dhe te tjera.</t>
  </si>
  <si>
    <t>TOTALI I + II</t>
  </si>
  <si>
    <t>GJENDJE</t>
  </si>
  <si>
    <t>Shuma</t>
  </si>
  <si>
    <t>SHTESA</t>
  </si>
  <si>
    <t>PAKESIME</t>
  </si>
  <si>
    <t>DHE</t>
  </si>
  <si>
    <t>e</t>
  </si>
  <si>
    <t>Plotesime</t>
  </si>
  <si>
    <t>Llog.e amortiz.per shumen e tvsh se kaluar ne AQT.</t>
  </si>
  <si>
    <t>Elemente</t>
  </si>
  <si>
    <t>NDRYSHIMET</t>
  </si>
  <si>
    <t>akumuluar</t>
  </si>
  <si>
    <t xml:space="preserve">te lidhura </t>
  </si>
  <si>
    <t xml:space="preserve">te kaluar </t>
  </si>
  <si>
    <t xml:space="preserve">te </t>
  </si>
  <si>
    <t>RUBRIKAT</t>
  </si>
  <si>
    <t xml:space="preserve">ne çelje </t>
  </si>
  <si>
    <t>me</t>
  </si>
  <si>
    <t>nxjera</t>
  </si>
  <si>
    <t>ne mbyllje</t>
  </si>
  <si>
    <t>nje</t>
  </si>
  <si>
    <t>aktivet</t>
  </si>
  <si>
    <t>shitura</t>
  </si>
  <si>
    <t>POSTET</t>
  </si>
  <si>
    <t>ushtrimit</t>
  </si>
  <si>
    <t>rivlersim</t>
  </si>
  <si>
    <t>vjetor</t>
  </si>
  <si>
    <t>qarkulluese</t>
  </si>
  <si>
    <t>perdorimit</t>
  </si>
  <si>
    <t>Aktive te Qendrushme te pa trupezuara</t>
  </si>
  <si>
    <t>Aktive te Qendrushme te trupezuara.</t>
  </si>
  <si>
    <t xml:space="preserve"> Sheshe,Ndërtesa,Troje</t>
  </si>
  <si>
    <t>Instalime te pergj.</t>
  </si>
  <si>
    <t>Makineri pajisje,vegla pune.</t>
  </si>
  <si>
    <t>Makineri e pajisje</t>
  </si>
  <si>
    <t>D</t>
  </si>
  <si>
    <t>Mjete transporti.</t>
  </si>
  <si>
    <t>Mjete transporti</t>
  </si>
  <si>
    <t>E</t>
  </si>
  <si>
    <t>Pajisje zyre .</t>
  </si>
  <si>
    <t>Paraardhese</t>
  </si>
  <si>
    <t>"DAST" Sh.A.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</si>
  <si>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</si>
  <si>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</si>
  <si>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</si>
  <si>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</si>
  <si>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</si>
  <si>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</si>
  <si>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</si>
  <si>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</si>
  <si>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</si>
  <si>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</si>
  <si>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</si>
  <si>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</si>
  <si>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</si>
  <si>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</si>
  <si>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</si>
  <si>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</si>
  <si>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</si>
  <si>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</si>
  <si>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</si>
  <si>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Parapagim aktive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</si>
  <si>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</si>
  <si>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</si>
  <si>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</si>
  <si>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</si>
  <si>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</si>
  <si>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</si>
  <si>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</si>
  <si>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</si>
  <si>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</si>
  <si>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</si>
  <si>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</si>
  <si>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</si>
  <si>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Tvsh per tu  rimbursuar ne mbyllje te vitit</t>
  </si>
  <si>
    <t>Gjobe ne fund te vitit</t>
  </si>
  <si>
    <t>Viti Raportues</t>
  </si>
  <si>
    <t>"DAST" Sh.A</t>
  </si>
  <si>
    <t>Tvsh-ja  eshte e njejte me ate te sistemit te tatimeve.</t>
  </si>
  <si>
    <t>29.03.2011</t>
  </si>
  <si>
    <t>Viti   2011</t>
  </si>
  <si>
    <t>01.01.2011</t>
  </si>
  <si>
    <t>31.12.2011</t>
  </si>
  <si>
    <t>Pasqyrat    Financiare    te    Vitit   2011</t>
  </si>
  <si>
    <t>Dast ShA                      Pasqyrat    Financiare    te    Vitit   2011</t>
  </si>
  <si>
    <t>Pasqyra   e   te   Ardhurave   dhe   Shpenzimeve     2011</t>
  </si>
  <si>
    <t>Pasqyra   e   Fluksit   Monetar  -  Metoda  Indirekte   2011</t>
  </si>
  <si>
    <t>Pozicioni me 31 dhjetor 2011</t>
  </si>
  <si>
    <t>Pasqyra  e  Ndryshimeve  ne  Kapital  2011</t>
  </si>
  <si>
    <t>Inventari Imet dhe materiale amballazhi</t>
  </si>
  <si>
    <t>Aktive tjera afat gjata materiale + te tjera</t>
  </si>
  <si>
    <t>"DAST"Sh.A.  2011</t>
  </si>
  <si>
    <t>Pozicioni me 31 dhjetor 2009</t>
  </si>
  <si>
    <t>Transferime ne rezerven ligjore</t>
  </si>
  <si>
    <t>Fitimi mbartur</t>
  </si>
  <si>
    <t>Te ardhura nga huamarrje afatshkurtra (overdrafte) +  afatgjata</t>
  </si>
  <si>
    <t>PASQYRA E AMORTIZIMEVE   2011</t>
  </si>
  <si>
    <t>ok</t>
  </si>
  <si>
    <t>GJENDJA DHE NDRYSHIMET E AKTIVEVE TE QENDRUSHME ME VLERE BRUTO VITI 2011</t>
  </si>
  <si>
    <t>.</t>
  </si>
  <si>
    <t>Banka Kombetare Tregtare</t>
  </si>
  <si>
    <t>UNION BANK</t>
  </si>
  <si>
    <t>Credins Bank</t>
  </si>
  <si>
    <t>Tirana Bank</t>
  </si>
  <si>
    <t>Societe Generale Albania</t>
  </si>
  <si>
    <t>0310-313420-100</t>
  </si>
  <si>
    <t>0310-313420-101</t>
  </si>
  <si>
    <t>AL72213110440000000000918337</t>
  </si>
  <si>
    <t>AL91213120140000000000920226</t>
  </si>
  <si>
    <t>Tvsh e zbriteshme ne Blerje gjate vitit, sipas kerkses Nr prot 6800 dt 26.03.2012</t>
  </si>
  <si>
    <t>Inventari Imet + materiale amballazhi</t>
  </si>
  <si>
    <t>Vlera 2010</t>
  </si>
  <si>
    <t>Amortizimi 2011</t>
  </si>
  <si>
    <t>Vl.mbetur 31.12.2011</t>
  </si>
  <si>
    <t xml:space="preserve">Shtesa  </t>
  </si>
  <si>
    <t>(  Financieri i punesuar prane "Dast" Sh.A. Dorina Loshe )</t>
  </si>
  <si>
    <t xml:space="preserve">VO!Kjo llogari eshte ulur deri me 28/03/2012  me 200.000 Usd </t>
  </si>
  <si>
    <t>nga kredi  tek Banka Societe General.Bashkengjitur urdherxhirimet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</si>
</sst>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L_e_k_-;\-* #,##0_L_e_k_-;_-* &quot;-&quot;??_L_e_k_-;_-@_-"/>
    <numFmt numFmtId="166" formatCode="#,##0.0"/>
    <numFmt numFmtId="167" formatCode="_(* #,##0_);_(* \(#,##0\);_(* &quot;-&quot;??_);_(@_)"/>
    <numFmt numFmtId="168" formatCode="_(* #,##0.00000_);_(* \(#,##0.00000\);_(* &quot;-&quot;??_);_(@_)"/>
    <numFmt numFmtId="169" formatCode="0.00000%"/>
    <numFmt numFmtId="170" formatCode="_(* #,##0.0_);_(* \(#,##0.0\);_(* &quot;-&quot;??_);_(@_)"/>
    <numFmt numFmtId="171" formatCode="#,##0.00_);\-#,##0.00"/>
    <numFmt numFmtId="172" formatCode="#,##0_);\-#,##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3.5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u val="single"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u val="single"/>
      <sz val="10"/>
      <name val="ArkFont"/>
      <family val="2"/>
    </font>
    <font>
      <sz val="10"/>
      <name val="ArkFont"/>
      <family val="2"/>
    </font>
    <font>
      <b/>
      <sz val="8"/>
      <name val="ArkFont"/>
      <family val="2"/>
    </font>
    <font>
      <b/>
      <sz val="7"/>
      <name val="ArkFont"/>
      <family val="0"/>
    </font>
    <font>
      <b/>
      <sz val="9"/>
      <name val="Arial Narrow"/>
      <family val="2"/>
    </font>
    <font>
      <sz val="8"/>
      <name val="ArkFont"/>
      <family val="2"/>
    </font>
    <font>
      <b/>
      <sz val="10"/>
      <name val="ArkFont"/>
      <family val="2"/>
    </font>
    <font>
      <b/>
      <u val="singleAccounting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 Narrow"/>
      <family val="2"/>
    </font>
    <font>
      <sz val="10"/>
      <color indexed="10"/>
      <name val="Arial Narrow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 Narrow"/>
      <family val="2"/>
    </font>
    <font>
      <sz val="10"/>
      <color rgb="FFFF0000"/>
      <name val="Arial Narrow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 style="hair"/>
      <bottom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/>
      <top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/>
      <top style="hair"/>
      <bottom style="thin"/>
    </border>
    <border>
      <left style="thin"/>
      <right style="hair"/>
      <top style="hair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 style="thin"/>
      <top style="hair"/>
      <bottom style="thin"/>
    </border>
    <border>
      <left style="thin"/>
      <right style="hair"/>
      <top/>
      <bottom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>
      <left/>
      <right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7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2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14" fillId="0" borderId="0" xfId="57" applyNumberFormat="1" applyFont="1">
      <alignment/>
      <protection/>
    </xf>
    <xf numFmtId="0" fontId="14" fillId="0" borderId="0" xfId="57" applyFont="1">
      <alignment/>
      <protection/>
    </xf>
    <xf numFmtId="49" fontId="15" fillId="0" borderId="0" xfId="57" applyNumberFormat="1" applyFont="1" applyAlignment="1">
      <alignment/>
      <protection/>
    </xf>
    <xf numFmtId="0" fontId="15" fillId="0" borderId="0" xfId="57" applyFont="1" applyAlignment="1">
      <alignment/>
      <protection/>
    </xf>
    <xf numFmtId="0" fontId="15" fillId="0" borderId="0" xfId="57" applyFont="1">
      <alignment/>
      <protection/>
    </xf>
    <xf numFmtId="49" fontId="16" fillId="0" borderId="0" xfId="57" applyNumberFormat="1" applyFont="1" applyAlignment="1">
      <alignment/>
      <protection/>
    </xf>
    <xf numFmtId="0" fontId="16" fillId="0" borderId="0" xfId="57" applyFont="1" applyAlignment="1">
      <alignment/>
      <protection/>
    </xf>
    <xf numFmtId="0" fontId="16" fillId="0" borderId="0" xfId="57" applyFont="1">
      <alignment/>
      <protection/>
    </xf>
    <xf numFmtId="49" fontId="17" fillId="0" borderId="0" xfId="57" applyNumberFormat="1" applyFont="1" applyAlignment="1">
      <alignment/>
      <protection/>
    </xf>
    <xf numFmtId="4" fontId="18" fillId="0" borderId="0" xfId="57" applyNumberFormat="1" applyFont="1">
      <alignment/>
      <protection/>
    </xf>
    <xf numFmtId="0" fontId="17" fillId="0" borderId="0" xfId="57" applyFont="1" applyAlignment="1">
      <alignment/>
      <protection/>
    </xf>
    <xf numFmtId="0" fontId="17" fillId="0" borderId="0" xfId="57" applyFont="1">
      <alignment/>
      <protection/>
    </xf>
    <xf numFmtId="43" fontId="17" fillId="0" borderId="0" xfId="45" applyFont="1" applyAlignment="1">
      <alignment/>
    </xf>
    <xf numFmtId="43" fontId="17" fillId="0" borderId="0" xfId="57" applyNumberFormat="1" applyFont="1">
      <alignment/>
      <protection/>
    </xf>
    <xf numFmtId="167" fontId="15" fillId="0" borderId="20" xfId="57" applyNumberFormat="1" applyFont="1" applyBorder="1">
      <alignment/>
      <protection/>
    </xf>
    <xf numFmtId="4" fontId="19" fillId="0" borderId="0" xfId="57" applyNumberFormat="1" applyFont="1">
      <alignment/>
      <protection/>
    </xf>
    <xf numFmtId="4" fontId="15" fillId="0" borderId="0" xfId="57" applyNumberFormat="1" applyFont="1">
      <alignment/>
      <protection/>
    </xf>
    <xf numFmtId="167" fontId="15" fillId="33" borderId="20" xfId="45" applyNumberFormat="1" applyFont="1" applyFill="1" applyBorder="1" applyAlignment="1">
      <alignment/>
    </xf>
    <xf numFmtId="167" fontId="15" fillId="0" borderId="0" xfId="57" applyNumberFormat="1" applyFont="1">
      <alignment/>
      <protection/>
    </xf>
    <xf numFmtId="167" fontId="17" fillId="0" borderId="0" xfId="45" applyNumberFormat="1" applyFont="1" applyAlignment="1">
      <alignment/>
    </xf>
    <xf numFmtId="37" fontId="15" fillId="0" borderId="0" xfId="57" applyNumberFormat="1" applyFont="1">
      <alignment/>
      <protection/>
    </xf>
    <xf numFmtId="168" fontId="15" fillId="0" borderId="0" xfId="45" applyNumberFormat="1" applyFont="1" applyAlignment="1">
      <alignment/>
    </xf>
    <xf numFmtId="167" fontId="15" fillId="0" borderId="20" xfId="45" applyNumberFormat="1" applyFont="1" applyBorder="1" applyAlignment="1">
      <alignment/>
    </xf>
    <xf numFmtId="4" fontId="20" fillId="0" borderId="0" xfId="57" applyNumberFormat="1" applyFont="1">
      <alignment/>
      <protection/>
    </xf>
    <xf numFmtId="169" fontId="15" fillId="0" borderId="0" xfId="61" applyNumberFormat="1" applyFont="1" applyAlignment="1">
      <alignment/>
    </xf>
    <xf numFmtId="167" fontId="15" fillId="0" borderId="0" xfId="45" applyNumberFormat="1" applyFont="1" applyAlignment="1">
      <alignment/>
    </xf>
    <xf numFmtId="43" fontId="15" fillId="0" borderId="0" xfId="45" applyFont="1" applyAlignment="1">
      <alignment/>
    </xf>
    <xf numFmtId="167" fontId="16" fillId="0" borderId="0" xfId="45" applyNumberFormat="1" applyFont="1" applyAlignment="1">
      <alignment/>
    </xf>
    <xf numFmtId="167" fontId="16" fillId="0" borderId="0" xfId="57" applyNumberFormat="1" applyFont="1">
      <alignment/>
      <protection/>
    </xf>
    <xf numFmtId="49" fontId="21" fillId="0" borderId="0" xfId="57" applyNumberFormat="1" applyFont="1" applyAlignment="1">
      <alignment/>
      <protection/>
    </xf>
    <xf numFmtId="0" fontId="21" fillId="0" borderId="0" xfId="57" applyFont="1" applyAlignment="1">
      <alignment/>
      <protection/>
    </xf>
    <xf numFmtId="167" fontId="21" fillId="0" borderId="0" xfId="45" applyNumberFormat="1" applyFont="1" applyAlignment="1">
      <alignment/>
    </xf>
    <xf numFmtId="167" fontId="21" fillId="0" borderId="20" xfId="45" applyNumberFormat="1" applyFont="1" applyBorder="1" applyAlignment="1">
      <alignment/>
    </xf>
    <xf numFmtId="0" fontId="21" fillId="0" borderId="0" xfId="57" applyFont="1">
      <alignment/>
      <protection/>
    </xf>
    <xf numFmtId="167" fontId="18" fillId="0" borderId="0" xfId="45" applyNumberFormat="1" applyFont="1" applyAlignment="1">
      <alignment/>
    </xf>
    <xf numFmtId="0" fontId="22" fillId="0" borderId="21" xfId="57" applyNumberFormat="1" applyFont="1" applyFill="1" applyBorder="1" applyAlignment="1" applyProtection="1">
      <alignment horizontal="right"/>
      <protection/>
    </xf>
    <xf numFmtId="167" fontId="18" fillId="0" borderId="22" xfId="45" applyNumberFormat="1" applyFont="1" applyFill="1" applyBorder="1" applyAlignment="1" applyProtection="1">
      <alignment/>
      <protection/>
    </xf>
    <xf numFmtId="3" fontId="23" fillId="0" borderId="23" xfId="57" applyNumberFormat="1" applyFont="1" applyFill="1" applyBorder="1" applyAlignment="1" applyProtection="1">
      <alignment horizontal="right"/>
      <protection/>
    </xf>
    <xf numFmtId="0" fontId="12" fillId="0" borderId="24" xfId="57" applyNumberFormat="1" applyFont="1" applyFill="1" applyBorder="1" applyAlignment="1" applyProtection="1">
      <alignment/>
      <protection/>
    </xf>
    <xf numFmtId="0" fontId="23" fillId="0" borderId="23" xfId="57" applyNumberFormat="1" applyFont="1" applyFill="1" applyBorder="1" applyAlignment="1" applyProtection="1">
      <alignment horizontal="right"/>
      <protection/>
    </xf>
    <xf numFmtId="167" fontId="24" fillId="0" borderId="22" xfId="45" applyNumberFormat="1" applyFont="1" applyFill="1" applyBorder="1" applyAlignment="1" applyProtection="1">
      <alignment/>
      <protection/>
    </xf>
    <xf numFmtId="0" fontId="12" fillId="0" borderId="25" xfId="57" applyNumberFormat="1" applyFont="1" applyFill="1" applyBorder="1" applyAlignment="1" applyProtection="1">
      <alignment/>
      <protection/>
    </xf>
    <xf numFmtId="0" fontId="22" fillId="0" borderId="25" xfId="57" applyNumberFormat="1" applyFont="1" applyFill="1" applyBorder="1" applyAlignment="1" applyProtection="1">
      <alignment horizontal="right"/>
      <protection/>
    </xf>
    <xf numFmtId="167" fontId="23" fillId="0" borderId="22" xfId="45" applyNumberFormat="1" applyFont="1" applyFill="1" applyBorder="1" applyAlignment="1" applyProtection="1">
      <alignment/>
      <protection/>
    </xf>
    <xf numFmtId="167" fontId="23" fillId="0" borderId="0" xfId="57" applyNumberFormat="1" applyFont="1" applyFill="1" applyBorder="1" applyAlignment="1" applyProtection="1">
      <alignment/>
      <protection/>
    </xf>
    <xf numFmtId="4" fontId="18" fillId="0" borderId="0" xfId="57" applyNumberFormat="1" applyFont="1" applyFill="1" applyBorder="1" applyAlignment="1" applyProtection="1">
      <alignment/>
      <protection/>
    </xf>
    <xf numFmtId="43" fontId="23" fillId="0" borderId="0" xfId="45" applyFont="1" applyFill="1" applyBorder="1" applyAlignment="1" applyProtection="1">
      <alignment/>
      <protection/>
    </xf>
    <xf numFmtId="0" fontId="22" fillId="0" borderId="26" xfId="57" applyNumberFormat="1" applyFont="1" applyFill="1" applyBorder="1" applyAlignment="1" applyProtection="1">
      <alignment horizontal="right"/>
      <protection/>
    </xf>
    <xf numFmtId="0" fontId="23" fillId="0" borderId="27" xfId="57" applyNumberFormat="1" applyFont="1" applyFill="1" applyBorder="1" applyAlignment="1" applyProtection="1">
      <alignment horizontal="right"/>
      <protection/>
    </xf>
    <xf numFmtId="0" fontId="23" fillId="0" borderId="0" xfId="57" applyNumberFormat="1" applyFont="1" applyFill="1" applyBorder="1" applyAlignment="1" applyProtection="1">
      <alignment/>
      <protection/>
    </xf>
    <xf numFmtId="0" fontId="23" fillId="0" borderId="22" xfId="57" applyNumberFormat="1" applyFont="1" applyFill="1" applyBorder="1" applyAlignment="1" applyProtection="1">
      <alignment/>
      <protection/>
    </xf>
    <xf numFmtId="9" fontId="23" fillId="0" borderId="0" xfId="61" applyFont="1" applyFill="1" applyBorder="1" applyAlignment="1" applyProtection="1">
      <alignment/>
      <protection/>
    </xf>
    <xf numFmtId="167" fontId="23" fillId="0" borderId="22" xfId="57" applyNumberFormat="1" applyFont="1" applyFill="1" applyBorder="1" applyAlignment="1" applyProtection="1">
      <alignment/>
      <protection/>
    </xf>
    <xf numFmtId="0" fontId="22" fillId="0" borderId="28" xfId="57" applyNumberFormat="1" applyFont="1" applyFill="1" applyBorder="1" applyAlignment="1" applyProtection="1">
      <alignment horizontal="right"/>
      <protection/>
    </xf>
    <xf numFmtId="0" fontId="2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26" fillId="0" borderId="37" xfId="0" applyNumberFormat="1" applyFont="1" applyBorder="1" applyAlignment="1">
      <alignment vertical="center"/>
    </xf>
    <xf numFmtId="164" fontId="3" fillId="0" borderId="36" xfId="42" applyNumberFormat="1" applyFont="1" applyBorder="1" applyAlignment="1">
      <alignment vertical="center"/>
    </xf>
    <xf numFmtId="3" fontId="26" fillId="0" borderId="20" xfId="0" applyNumberFormat="1" applyFont="1" applyBorder="1" applyAlignment="1">
      <alignment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vertical="center"/>
    </xf>
    <xf numFmtId="3" fontId="26" fillId="0" borderId="40" xfId="0" applyNumberFormat="1" applyFont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36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7" fillId="0" borderId="42" xfId="0" applyFont="1" applyFill="1" applyBorder="1" applyAlignment="1">
      <alignment horizontal="center"/>
    </xf>
    <xf numFmtId="0" fontId="37" fillId="0" borderId="17" xfId="0" applyFont="1" applyBorder="1" applyAlignment="1">
      <alignment horizontal="center"/>
    </xf>
    <xf numFmtId="41" fontId="38" fillId="34" borderId="20" xfId="0" applyNumberFormat="1" applyFont="1" applyFill="1" applyBorder="1" applyAlignment="1">
      <alignment/>
    </xf>
    <xf numFmtId="41" fontId="37" fillId="34" borderId="43" xfId="0" applyNumberFormat="1" applyFont="1" applyFill="1" applyBorder="1" applyAlignment="1">
      <alignment/>
    </xf>
    <xf numFmtId="41" fontId="37" fillId="34" borderId="44" xfId="0" applyNumberFormat="1" applyFont="1" applyFill="1" applyBorder="1" applyAlignment="1">
      <alignment/>
    </xf>
    <xf numFmtId="41" fontId="37" fillId="34" borderId="45" xfId="0" applyNumberFormat="1" applyFont="1" applyFill="1" applyBorder="1" applyAlignment="1">
      <alignment/>
    </xf>
    <xf numFmtId="0" fontId="39" fillId="0" borderId="46" xfId="0" applyFont="1" applyBorder="1" applyAlignment="1">
      <alignment/>
    </xf>
    <xf numFmtId="0" fontId="39" fillId="0" borderId="47" xfId="0" applyFont="1" applyBorder="1" applyAlignment="1">
      <alignment/>
    </xf>
    <xf numFmtId="41" fontId="37" fillId="0" borderId="48" xfId="0" applyNumberFormat="1" applyFont="1" applyBorder="1" applyAlignment="1">
      <alignment/>
    </xf>
    <xf numFmtId="41" fontId="37" fillId="0" borderId="49" xfId="0" applyNumberFormat="1" applyFont="1" applyBorder="1" applyAlignment="1">
      <alignment/>
    </xf>
    <xf numFmtId="41" fontId="37" fillId="0" borderId="50" xfId="0" applyNumberFormat="1" applyFont="1" applyBorder="1" applyAlignment="1">
      <alignment/>
    </xf>
    <xf numFmtId="41" fontId="37" fillId="0" borderId="51" xfId="0" applyNumberFormat="1" applyFont="1" applyBorder="1" applyAlignment="1">
      <alignment/>
    </xf>
    <xf numFmtId="41" fontId="37" fillId="0" borderId="52" xfId="0" applyNumberFormat="1" applyFont="1" applyBorder="1" applyAlignment="1">
      <alignment/>
    </xf>
    <xf numFmtId="0" fontId="39" fillId="0" borderId="53" xfId="0" applyFont="1" applyBorder="1" applyAlignment="1">
      <alignment/>
    </xf>
    <xf numFmtId="0" fontId="39" fillId="0" borderId="54" xfId="0" applyFont="1" applyBorder="1" applyAlignment="1">
      <alignment/>
    </xf>
    <xf numFmtId="41" fontId="37" fillId="0" borderId="23" xfId="0" applyNumberFormat="1" applyFont="1" applyBorder="1" applyAlignment="1">
      <alignment/>
    </xf>
    <xf numFmtId="41" fontId="37" fillId="0" borderId="27" xfId="0" applyNumberFormat="1" applyFont="1" applyBorder="1" applyAlignment="1">
      <alignment/>
    </xf>
    <xf numFmtId="41" fontId="37" fillId="0" borderId="55" xfId="0" applyNumberFormat="1" applyFont="1" applyBorder="1" applyAlignment="1">
      <alignment/>
    </xf>
    <xf numFmtId="41" fontId="0" fillId="0" borderId="0" xfId="0" applyNumberFormat="1" applyAlignment="1">
      <alignment/>
    </xf>
    <xf numFmtId="0" fontId="39" fillId="0" borderId="56" xfId="0" applyFont="1" applyBorder="1" applyAlignment="1">
      <alignment/>
    </xf>
    <xf numFmtId="0" fontId="39" fillId="0" borderId="57" xfId="0" applyFont="1" applyBorder="1" applyAlignment="1">
      <alignment/>
    </xf>
    <xf numFmtId="41" fontId="37" fillId="0" borderId="58" xfId="0" applyNumberFormat="1" applyFont="1" applyBorder="1" applyAlignment="1">
      <alignment/>
    </xf>
    <xf numFmtId="41" fontId="37" fillId="0" borderId="59" xfId="0" applyNumberFormat="1" applyFont="1" applyBorder="1" applyAlignment="1">
      <alignment/>
    </xf>
    <xf numFmtId="41" fontId="37" fillId="0" borderId="60" xfId="0" applyNumberFormat="1" applyFont="1" applyBorder="1" applyAlignment="1">
      <alignment/>
    </xf>
    <xf numFmtId="41" fontId="37" fillId="0" borderId="61" xfId="0" applyNumberFormat="1" applyFont="1" applyBorder="1" applyAlignment="1">
      <alignment/>
    </xf>
    <xf numFmtId="41" fontId="37" fillId="0" borderId="61" xfId="0" applyNumberFormat="1" applyFont="1" applyFill="1" applyBorder="1" applyAlignment="1">
      <alignment/>
    </xf>
    <xf numFmtId="41" fontId="40" fillId="34" borderId="20" xfId="0" applyNumberFormat="1" applyFont="1" applyFill="1" applyBorder="1" applyAlignment="1">
      <alignment/>
    </xf>
    <xf numFmtId="41" fontId="39" fillId="34" borderId="62" xfId="0" applyNumberFormat="1" applyFont="1" applyFill="1" applyBorder="1" applyAlignment="1">
      <alignment/>
    </xf>
    <xf numFmtId="41" fontId="40" fillId="34" borderId="44" xfId="0" applyNumberFormat="1" applyFont="1" applyFill="1" applyBorder="1" applyAlignment="1">
      <alignment/>
    </xf>
    <xf numFmtId="41" fontId="40" fillId="34" borderId="45" xfId="0" applyNumberFormat="1" applyFont="1" applyFill="1" applyBorder="1" applyAlignment="1">
      <alignment/>
    </xf>
    <xf numFmtId="41" fontId="40" fillId="34" borderId="16" xfId="0" applyNumberFormat="1" applyFont="1" applyFill="1" applyBorder="1" applyAlignment="1">
      <alignment/>
    </xf>
    <xf numFmtId="0" fontId="39" fillId="33" borderId="63" xfId="0" applyFont="1" applyFill="1" applyBorder="1" applyAlignment="1">
      <alignment/>
    </xf>
    <xf numFmtId="0" fontId="40" fillId="33" borderId="64" xfId="0" applyFont="1" applyFill="1" applyBorder="1" applyAlignment="1">
      <alignment/>
    </xf>
    <xf numFmtId="41" fontId="40" fillId="33" borderId="20" xfId="0" applyNumberFormat="1" applyFont="1" applyFill="1" applyBorder="1" applyAlignment="1">
      <alignment/>
    </xf>
    <xf numFmtId="41" fontId="40" fillId="33" borderId="65" xfId="0" applyNumberFormat="1" applyFont="1" applyFill="1" applyBorder="1" applyAlignment="1">
      <alignment/>
    </xf>
    <xf numFmtId="41" fontId="40" fillId="33" borderId="44" xfId="0" applyNumberFormat="1" applyFont="1" applyFill="1" applyBorder="1" applyAlignment="1">
      <alignment/>
    </xf>
    <xf numFmtId="41" fontId="40" fillId="33" borderId="66" xfId="0" applyNumberFormat="1" applyFont="1" applyFill="1" applyBorder="1" applyAlignment="1">
      <alignment/>
    </xf>
    <xf numFmtId="41" fontId="40" fillId="33" borderId="67" xfId="0" applyNumberFormat="1" applyFont="1" applyFill="1" applyBorder="1" applyAlignment="1">
      <alignment/>
    </xf>
    <xf numFmtId="41" fontId="40" fillId="33" borderId="68" xfId="0" applyNumberFormat="1" applyFont="1" applyFill="1" applyBorder="1" applyAlignment="1">
      <alignment/>
    </xf>
    <xf numFmtId="41" fontId="40" fillId="33" borderId="69" xfId="0" applyNumberFormat="1" applyFont="1" applyFill="1" applyBorder="1" applyAlignment="1">
      <alignment/>
    </xf>
    <xf numFmtId="41" fontId="40" fillId="33" borderId="70" xfId="0" applyNumberFormat="1" applyFont="1" applyFill="1" applyBorder="1" applyAlignment="1">
      <alignment/>
    </xf>
    <xf numFmtId="41" fontId="40" fillId="33" borderId="41" xfId="0" applyNumberFormat="1" applyFont="1" applyFill="1" applyBorder="1" applyAlignment="1">
      <alignment/>
    </xf>
    <xf numFmtId="0" fontId="39" fillId="0" borderId="46" xfId="0" applyFont="1" applyFill="1" applyBorder="1" applyAlignment="1">
      <alignment horizontal="right"/>
    </xf>
    <xf numFmtId="0" fontId="39" fillId="0" borderId="47" xfId="0" applyFont="1" applyFill="1" applyBorder="1" applyAlignment="1">
      <alignment/>
    </xf>
    <xf numFmtId="41" fontId="40" fillId="0" borderId="48" xfId="0" applyNumberFormat="1" applyFont="1" applyFill="1" applyBorder="1" applyAlignment="1">
      <alignment/>
    </xf>
    <xf numFmtId="41" fontId="40" fillId="0" borderId="71" xfId="0" applyNumberFormat="1" applyFont="1" applyFill="1" applyBorder="1" applyAlignment="1">
      <alignment/>
    </xf>
    <xf numFmtId="41" fontId="40" fillId="0" borderId="72" xfId="0" applyNumberFormat="1" applyFont="1" applyFill="1" applyBorder="1" applyAlignment="1">
      <alignment/>
    </xf>
    <xf numFmtId="41" fontId="40" fillId="0" borderId="73" xfId="0" applyNumberFormat="1" applyFont="1" applyFill="1" applyBorder="1" applyAlignment="1">
      <alignment/>
    </xf>
    <xf numFmtId="41" fontId="39" fillId="0" borderId="48" xfId="0" applyNumberFormat="1" applyFont="1" applyFill="1" applyBorder="1" applyAlignment="1">
      <alignment/>
    </xf>
    <xf numFmtId="41" fontId="40" fillId="0" borderId="74" xfId="0" applyNumberFormat="1" applyFont="1" applyFill="1" applyBorder="1" applyAlignment="1">
      <alignment/>
    </xf>
    <xf numFmtId="41" fontId="40" fillId="0" borderId="75" xfId="0" applyNumberFormat="1" applyFont="1" applyFill="1" applyBorder="1" applyAlignment="1">
      <alignment/>
    </xf>
    <xf numFmtId="0" fontId="39" fillId="0" borderId="76" xfId="0" applyFont="1" applyFill="1" applyBorder="1" applyAlignment="1">
      <alignment horizontal="right"/>
    </xf>
    <xf numFmtId="0" fontId="39" fillId="0" borderId="77" xfId="0" applyFont="1" applyFill="1" applyBorder="1" applyAlignment="1">
      <alignment/>
    </xf>
    <xf numFmtId="41" fontId="40" fillId="0" borderId="49" xfId="0" applyNumberFormat="1" applyFont="1" applyFill="1" applyBorder="1" applyAlignment="1">
      <alignment/>
    </xf>
    <xf numFmtId="41" fontId="39" fillId="0" borderId="50" xfId="0" applyNumberFormat="1" applyFont="1" applyFill="1" applyBorder="1" applyAlignment="1">
      <alignment/>
    </xf>
    <xf numFmtId="41" fontId="39" fillId="0" borderId="51" xfId="0" applyNumberFormat="1" applyFont="1" applyFill="1" applyBorder="1" applyAlignment="1">
      <alignment/>
    </xf>
    <xf numFmtId="41" fontId="40" fillId="0" borderId="78" xfId="0" applyNumberFormat="1" applyFont="1" applyFill="1" applyBorder="1" applyAlignment="1">
      <alignment/>
    </xf>
    <xf numFmtId="41" fontId="40" fillId="0" borderId="51" xfId="0" applyNumberFormat="1" applyFont="1" applyFill="1" applyBorder="1" applyAlignment="1">
      <alignment/>
    </xf>
    <xf numFmtId="41" fontId="39" fillId="0" borderId="52" xfId="0" applyNumberFormat="1" applyFont="1" applyBorder="1" applyAlignment="1">
      <alignment/>
    </xf>
    <xf numFmtId="0" fontId="39" fillId="0" borderId="56" xfId="0" applyFont="1" applyFill="1" applyBorder="1" applyAlignment="1">
      <alignment horizontal="right"/>
    </xf>
    <xf numFmtId="0" fontId="39" fillId="0" borderId="57" xfId="0" applyFont="1" applyFill="1" applyBorder="1" applyAlignment="1">
      <alignment/>
    </xf>
    <xf numFmtId="41" fontId="40" fillId="0" borderId="79" xfId="0" applyNumberFormat="1" applyFont="1" applyFill="1" applyBorder="1" applyAlignment="1">
      <alignment/>
    </xf>
    <xf numFmtId="41" fontId="39" fillId="0" borderId="80" xfId="0" applyNumberFormat="1" applyFont="1" applyFill="1" applyBorder="1" applyAlignment="1">
      <alignment/>
    </xf>
    <xf numFmtId="41" fontId="39" fillId="0" borderId="81" xfId="0" applyNumberFormat="1" applyFont="1" applyFill="1" applyBorder="1" applyAlignment="1">
      <alignment/>
    </xf>
    <xf numFmtId="41" fontId="39" fillId="0" borderId="52" xfId="0" applyNumberFormat="1" applyFont="1" applyFill="1" applyBorder="1" applyAlignment="1">
      <alignment/>
    </xf>
    <xf numFmtId="41" fontId="40" fillId="0" borderId="82" xfId="0" applyNumberFormat="1" applyFont="1" applyFill="1" applyBorder="1" applyAlignment="1">
      <alignment/>
    </xf>
    <xf numFmtId="41" fontId="40" fillId="0" borderId="81" xfId="0" applyNumberFormat="1" applyFont="1" applyFill="1" applyBorder="1" applyAlignment="1">
      <alignment/>
    </xf>
    <xf numFmtId="41" fontId="40" fillId="0" borderId="83" xfId="0" applyNumberFormat="1" applyFont="1" applyFill="1" applyBorder="1" applyAlignment="1">
      <alignment/>
    </xf>
    <xf numFmtId="0" fontId="39" fillId="33" borderId="62" xfId="0" applyFont="1" applyFill="1" applyBorder="1" applyAlignment="1">
      <alignment/>
    </xf>
    <xf numFmtId="0" fontId="40" fillId="33" borderId="84" xfId="0" applyFont="1" applyFill="1" applyBorder="1" applyAlignment="1">
      <alignment/>
    </xf>
    <xf numFmtId="41" fontId="40" fillId="33" borderId="43" xfId="0" applyNumberFormat="1" applyFont="1" applyFill="1" applyBorder="1" applyAlignment="1">
      <alignment/>
    </xf>
    <xf numFmtId="41" fontId="40" fillId="33" borderId="45" xfId="0" applyNumberFormat="1" applyFont="1" applyFill="1" applyBorder="1" applyAlignment="1">
      <alignment/>
    </xf>
    <xf numFmtId="41" fontId="40" fillId="33" borderId="16" xfId="0" applyNumberFormat="1" applyFont="1" applyFill="1" applyBorder="1" applyAlignment="1">
      <alignment/>
    </xf>
    <xf numFmtId="0" fontId="39" fillId="0" borderId="76" xfId="0" applyFont="1" applyBorder="1" applyAlignment="1">
      <alignment horizontal="right"/>
    </xf>
    <xf numFmtId="41" fontId="39" fillId="0" borderId="49" xfId="0" applyNumberFormat="1" applyFont="1" applyBorder="1" applyAlignment="1">
      <alignment/>
    </xf>
    <xf numFmtId="41" fontId="39" fillId="0" borderId="50" xfId="0" applyNumberFormat="1" applyFont="1" applyBorder="1" applyAlignment="1">
      <alignment/>
    </xf>
    <xf numFmtId="41" fontId="39" fillId="0" borderId="51" xfId="0" applyNumberFormat="1" applyFont="1" applyBorder="1" applyAlignment="1">
      <alignment/>
    </xf>
    <xf numFmtId="41" fontId="39" fillId="0" borderId="48" xfId="0" applyNumberFormat="1" applyFont="1" applyBorder="1" applyAlignment="1">
      <alignment/>
    </xf>
    <xf numFmtId="0" fontId="39" fillId="0" borderId="53" xfId="0" applyFont="1" applyBorder="1" applyAlignment="1">
      <alignment horizontal="right"/>
    </xf>
    <xf numFmtId="0" fontId="39" fillId="0" borderId="54" xfId="0" applyFont="1" applyBorder="1" applyAlignment="1">
      <alignment horizontal="left"/>
    </xf>
    <xf numFmtId="41" fontId="39" fillId="0" borderId="23" xfId="0" applyNumberFormat="1" applyFont="1" applyBorder="1" applyAlignment="1">
      <alignment/>
    </xf>
    <xf numFmtId="41" fontId="39" fillId="0" borderId="27" xfId="0" applyNumberFormat="1" applyFont="1" applyBorder="1" applyAlignment="1">
      <alignment/>
    </xf>
    <xf numFmtId="41" fontId="39" fillId="0" borderId="55" xfId="0" applyNumberFormat="1" applyFont="1" applyBorder="1" applyAlignment="1">
      <alignment/>
    </xf>
    <xf numFmtId="41" fontId="39" fillId="0" borderId="53" xfId="0" applyNumberFormat="1" applyFont="1" applyBorder="1" applyAlignment="1">
      <alignment/>
    </xf>
    <xf numFmtId="0" fontId="39" fillId="0" borderId="56" xfId="0" applyFont="1" applyBorder="1" applyAlignment="1">
      <alignment horizontal="right"/>
    </xf>
    <xf numFmtId="0" fontId="39" fillId="0" borderId="57" xfId="0" applyFont="1" applyBorder="1" applyAlignment="1">
      <alignment horizontal="left"/>
    </xf>
    <xf numFmtId="41" fontId="39" fillId="0" borderId="58" xfId="0" applyNumberFormat="1" applyFont="1" applyBorder="1" applyAlignment="1">
      <alignment/>
    </xf>
    <xf numFmtId="41" fontId="39" fillId="0" borderId="59" xfId="0" applyNumberFormat="1" applyFont="1" applyBorder="1" applyAlignment="1">
      <alignment/>
    </xf>
    <xf numFmtId="41" fontId="39" fillId="0" borderId="60" xfId="0" applyNumberFormat="1" applyFont="1" applyBorder="1" applyAlignment="1">
      <alignment/>
    </xf>
    <xf numFmtId="41" fontId="39" fillId="0" borderId="61" xfId="0" applyNumberFormat="1" applyFont="1" applyBorder="1" applyAlignment="1">
      <alignment/>
    </xf>
    <xf numFmtId="41" fontId="40" fillId="0" borderId="85" xfId="0" applyNumberFormat="1" applyFont="1" applyBorder="1" applyAlignment="1">
      <alignment/>
    </xf>
    <xf numFmtId="41" fontId="40" fillId="0" borderId="81" xfId="0" applyNumberFormat="1" applyFont="1" applyBorder="1" applyAlignment="1">
      <alignment/>
    </xf>
    <xf numFmtId="41" fontId="39" fillId="0" borderId="83" xfId="0" applyNumberFormat="1" applyFont="1" applyBorder="1" applyAlignment="1">
      <alignment/>
    </xf>
    <xf numFmtId="0" fontId="40" fillId="33" borderId="62" xfId="0" applyFont="1" applyFill="1" applyBorder="1" applyAlignment="1">
      <alignment horizontal="right"/>
    </xf>
    <xf numFmtId="0" fontId="40" fillId="33" borderId="45" xfId="0" applyFont="1" applyFill="1" applyBorder="1" applyAlignment="1">
      <alignment/>
    </xf>
    <xf numFmtId="0" fontId="39" fillId="0" borderId="46" xfId="0" applyFont="1" applyBorder="1" applyAlignment="1">
      <alignment horizontal="right"/>
    </xf>
    <xf numFmtId="0" fontId="41" fillId="0" borderId="50" xfId="0" applyFont="1" applyBorder="1" applyAlignment="1">
      <alignment/>
    </xf>
    <xf numFmtId="41" fontId="39" fillId="0" borderId="75" xfId="0" applyNumberFormat="1" applyFont="1" applyFill="1" applyBorder="1" applyAlignment="1">
      <alignment/>
    </xf>
    <xf numFmtId="41" fontId="39" fillId="0" borderId="71" xfId="0" applyNumberFormat="1" applyFont="1" applyBorder="1" applyAlignment="1">
      <alignment/>
    </xf>
    <xf numFmtId="41" fontId="39" fillId="0" borderId="72" xfId="0" applyNumberFormat="1" applyFont="1" applyBorder="1" applyAlignment="1">
      <alignment/>
    </xf>
    <xf numFmtId="41" fontId="39" fillId="0" borderId="73" xfId="0" applyNumberFormat="1" applyFont="1" applyBorder="1" applyAlignment="1">
      <alignment/>
    </xf>
    <xf numFmtId="0" fontId="39" fillId="0" borderId="55" xfId="0" applyFont="1" applyBorder="1" applyAlignment="1">
      <alignment/>
    </xf>
    <xf numFmtId="0" fontId="39" fillId="0" borderId="86" xfId="0" applyFont="1" applyBorder="1" applyAlignment="1">
      <alignment horizontal="right"/>
    </xf>
    <xf numFmtId="0" fontId="39" fillId="0" borderId="61" xfId="0" applyFont="1" applyBorder="1" applyAlignment="1">
      <alignment/>
    </xf>
    <xf numFmtId="41" fontId="39" fillId="0" borderId="58" xfId="0" applyNumberFormat="1" applyFont="1" applyFill="1" applyBorder="1" applyAlignment="1">
      <alignment/>
    </xf>
    <xf numFmtId="41" fontId="39" fillId="0" borderId="41" xfId="0" applyNumberFormat="1" applyFont="1" applyBorder="1" applyAlignment="1">
      <alignment/>
    </xf>
    <xf numFmtId="0" fontId="38" fillId="33" borderId="62" xfId="0" applyFont="1" applyFill="1" applyBorder="1" applyAlignment="1">
      <alignment horizontal="right"/>
    </xf>
    <xf numFmtId="0" fontId="37" fillId="0" borderId="87" xfId="0" applyFont="1" applyBorder="1" applyAlignment="1">
      <alignment horizontal="right"/>
    </xf>
    <xf numFmtId="0" fontId="39" fillId="0" borderId="88" xfId="0" applyFont="1" applyBorder="1" applyAlignment="1">
      <alignment/>
    </xf>
    <xf numFmtId="41" fontId="39" fillId="0" borderId="36" xfId="0" applyNumberFormat="1" applyFont="1" applyBorder="1" applyAlignment="1">
      <alignment/>
    </xf>
    <xf numFmtId="41" fontId="39" fillId="0" borderId="89" xfId="0" applyNumberFormat="1" applyFont="1" applyBorder="1" applyAlignment="1">
      <alignment/>
    </xf>
    <xf numFmtId="41" fontId="39" fillId="0" borderId="90" xfId="0" applyNumberFormat="1" applyFont="1" applyBorder="1" applyAlignment="1">
      <alignment/>
    </xf>
    <xf numFmtId="41" fontId="39" fillId="0" borderId="91" xfId="0" applyNumberFormat="1" applyFont="1" applyBorder="1" applyAlignment="1">
      <alignment/>
    </xf>
    <xf numFmtId="41" fontId="39" fillId="0" borderId="75" xfId="0" applyNumberFormat="1" applyFont="1" applyBorder="1" applyAlignment="1">
      <alignment/>
    </xf>
    <xf numFmtId="0" fontId="37" fillId="0" borderId="85" xfId="0" applyFont="1" applyBorder="1" applyAlignment="1">
      <alignment horizontal="right"/>
    </xf>
    <xf numFmtId="0" fontId="39" fillId="0" borderId="92" xfId="0" applyFont="1" applyBorder="1" applyAlignment="1">
      <alignment/>
    </xf>
    <xf numFmtId="41" fontId="39" fillId="0" borderId="79" xfId="0" applyNumberFormat="1" applyFont="1" applyBorder="1" applyAlignment="1">
      <alignment/>
    </xf>
    <xf numFmtId="41" fontId="39" fillId="0" borderId="80" xfId="0" applyNumberFormat="1" applyFont="1" applyBorder="1" applyAlignment="1">
      <alignment/>
    </xf>
    <xf numFmtId="41" fontId="39" fillId="0" borderId="81" xfId="0" applyNumberFormat="1" applyFont="1" applyBorder="1" applyAlignment="1">
      <alignment/>
    </xf>
    <xf numFmtId="0" fontId="38" fillId="33" borderId="93" xfId="0" applyFont="1" applyFill="1" applyBorder="1" applyAlignment="1">
      <alignment horizontal="right"/>
    </xf>
    <xf numFmtId="0" fontId="40" fillId="33" borderId="70" xfId="0" applyFont="1" applyFill="1" applyBorder="1" applyAlignment="1">
      <alignment/>
    </xf>
    <xf numFmtId="41" fontId="40" fillId="33" borderId="42" xfId="0" applyNumberFormat="1" applyFont="1" applyFill="1" applyBorder="1" applyAlignment="1">
      <alignment/>
    </xf>
    <xf numFmtId="41" fontId="40" fillId="33" borderId="48" xfId="0" applyNumberFormat="1" applyFont="1" applyFill="1" applyBorder="1" applyAlignment="1">
      <alignment/>
    </xf>
    <xf numFmtId="41" fontId="40" fillId="35" borderId="20" xfId="0" applyNumberFormat="1" applyFont="1" applyFill="1" applyBorder="1" applyAlignment="1">
      <alignment/>
    </xf>
    <xf numFmtId="41" fontId="40" fillId="35" borderId="44" xfId="0" applyNumberFormat="1" applyFont="1" applyFill="1" applyBorder="1" applyAlignment="1">
      <alignment/>
    </xf>
    <xf numFmtId="41" fontId="40" fillId="35" borderId="62" xfId="0" applyNumberFormat="1" applyFont="1" applyFill="1" applyBorder="1" applyAlignment="1">
      <alignment/>
    </xf>
    <xf numFmtId="41" fontId="28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94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95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4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44" fillId="0" borderId="96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42" xfId="0" applyFont="1" applyFill="1" applyBorder="1" applyAlignment="1">
      <alignment horizontal="center"/>
    </xf>
    <xf numFmtId="0" fontId="38" fillId="0" borderId="17" xfId="0" applyFont="1" applyBorder="1" applyAlignment="1">
      <alignment horizontal="center"/>
    </xf>
    <xf numFmtId="41" fontId="38" fillId="0" borderId="36" xfId="0" applyNumberFormat="1" applyFont="1" applyBorder="1" applyAlignment="1">
      <alignment/>
    </xf>
    <xf numFmtId="41" fontId="38" fillId="0" borderId="89" xfId="0" applyNumberFormat="1" applyFont="1" applyBorder="1" applyAlignment="1">
      <alignment/>
    </xf>
    <xf numFmtId="41" fontId="38" fillId="0" borderId="90" xfId="0" applyNumberFormat="1" applyFont="1" applyBorder="1" applyAlignment="1">
      <alignment/>
    </xf>
    <xf numFmtId="41" fontId="38" fillId="0" borderId="91" xfId="0" applyNumberFormat="1" applyFont="1" applyBorder="1" applyAlignment="1">
      <alignment/>
    </xf>
    <xf numFmtId="41" fontId="38" fillId="0" borderId="63" xfId="0" applyNumberFormat="1" applyFont="1" applyBorder="1" applyAlignment="1">
      <alignment/>
    </xf>
    <xf numFmtId="41" fontId="40" fillId="35" borderId="43" xfId="0" applyNumberFormat="1" applyFont="1" applyFill="1" applyBorder="1" applyAlignment="1">
      <alignment/>
    </xf>
    <xf numFmtId="41" fontId="40" fillId="34" borderId="43" xfId="0" applyNumberFormat="1" applyFont="1" applyFill="1" applyBorder="1" applyAlignment="1">
      <alignment/>
    </xf>
    <xf numFmtId="41" fontId="40" fillId="34" borderId="62" xfId="0" applyNumberFormat="1" applyFont="1" applyFill="1" applyBorder="1" applyAlignment="1">
      <alignment/>
    </xf>
    <xf numFmtId="0" fontId="37" fillId="0" borderId="46" xfId="0" applyFont="1" applyBorder="1" applyAlignment="1">
      <alignment horizontal="right"/>
    </xf>
    <xf numFmtId="0" fontId="28" fillId="0" borderId="46" xfId="0" applyFont="1" applyBorder="1" applyAlignment="1">
      <alignment horizontal="left"/>
    </xf>
    <xf numFmtId="41" fontId="39" fillId="0" borderId="76" xfId="0" applyNumberFormat="1" applyFont="1" applyBorder="1" applyAlignment="1">
      <alignment/>
    </xf>
    <xf numFmtId="0" fontId="37" fillId="0" borderId="53" xfId="0" applyFont="1" applyBorder="1" applyAlignment="1">
      <alignment horizontal="right"/>
    </xf>
    <xf numFmtId="0" fontId="39" fillId="0" borderId="97" xfId="0" applyFont="1" applyBorder="1" applyAlignment="1">
      <alignment horizontal="left"/>
    </xf>
    <xf numFmtId="0" fontId="44" fillId="34" borderId="16" xfId="0" applyFont="1" applyFill="1" applyBorder="1" applyAlignment="1">
      <alignment horizontal="left"/>
    </xf>
    <xf numFmtId="0" fontId="44" fillId="34" borderId="19" xfId="0" applyFont="1" applyFill="1" applyBorder="1" applyAlignment="1">
      <alignment horizontal="left"/>
    </xf>
    <xf numFmtId="0" fontId="37" fillId="0" borderId="73" xfId="0" applyFont="1" applyBorder="1" applyAlignment="1">
      <alignment/>
    </xf>
    <xf numFmtId="0" fontId="37" fillId="0" borderId="55" xfId="0" applyFont="1" applyBorder="1" applyAlignment="1">
      <alignment/>
    </xf>
    <xf numFmtId="41" fontId="39" fillId="34" borderId="43" xfId="0" applyNumberFormat="1" applyFont="1" applyFill="1" applyBorder="1" applyAlignment="1">
      <alignment/>
    </xf>
    <xf numFmtId="3" fontId="40" fillId="34" borderId="44" xfId="0" applyNumberFormat="1" applyFont="1" applyFill="1" applyBorder="1" applyAlignment="1">
      <alignment/>
    </xf>
    <xf numFmtId="41" fontId="39" fillId="34" borderId="84" xfId="0" applyNumberFormat="1" applyFont="1" applyFill="1" applyBorder="1" applyAlignment="1">
      <alignment/>
    </xf>
    <xf numFmtId="41" fontId="40" fillId="34" borderId="19" xfId="0" applyNumberFormat="1" applyFont="1" applyFill="1" applyBorder="1" applyAlignment="1">
      <alignment/>
    </xf>
    <xf numFmtId="41" fontId="39" fillId="34" borderId="33" xfId="0" applyNumberFormat="1" applyFont="1" applyFill="1" applyBorder="1" applyAlignment="1">
      <alignment/>
    </xf>
    <xf numFmtId="41" fontId="39" fillId="34" borderId="44" xfId="0" applyNumberFormat="1" applyFont="1" applyFill="1" applyBorder="1" applyAlignment="1">
      <alignment/>
    </xf>
    <xf numFmtId="41" fontId="39" fillId="34" borderId="20" xfId="0" applyNumberFormat="1" applyFont="1" applyFill="1" applyBorder="1" applyAlignment="1">
      <alignment/>
    </xf>
    <xf numFmtId="0" fontId="37" fillId="0" borderId="51" xfId="0" applyFont="1" applyBorder="1" applyAlignment="1">
      <alignment/>
    </xf>
    <xf numFmtId="0" fontId="37" fillId="0" borderId="61" xfId="0" applyFont="1" applyBorder="1" applyAlignment="1">
      <alignment/>
    </xf>
    <xf numFmtId="41" fontId="39" fillId="0" borderId="69" xfId="0" applyNumberFormat="1" applyFont="1" applyBorder="1" applyAlignment="1">
      <alignment/>
    </xf>
    <xf numFmtId="41" fontId="39" fillId="0" borderId="86" xfId="0" applyNumberFormat="1" applyFont="1" applyBorder="1" applyAlignment="1">
      <alignment/>
    </xf>
    <xf numFmtId="41" fontId="40" fillId="34" borderId="84" xfId="0" applyNumberFormat="1" applyFont="1" applyFill="1" applyBorder="1" applyAlignment="1">
      <alignment/>
    </xf>
    <xf numFmtId="41" fontId="40" fillId="34" borderId="33" xfId="0" applyNumberFormat="1" applyFont="1" applyFill="1" applyBorder="1" applyAlignment="1">
      <alignment/>
    </xf>
    <xf numFmtId="0" fontId="47" fillId="0" borderId="46" xfId="0" applyFont="1" applyBorder="1" applyAlignment="1">
      <alignment horizontal="right"/>
    </xf>
    <xf numFmtId="0" fontId="47" fillId="0" borderId="47" xfId="0" applyFont="1" applyBorder="1" applyAlignment="1">
      <alignment horizontal="left"/>
    </xf>
    <xf numFmtId="41" fontId="39" fillId="0" borderId="78" xfId="0" applyNumberFormat="1" applyFont="1" applyBorder="1" applyAlignment="1">
      <alignment/>
    </xf>
    <xf numFmtId="3" fontId="39" fillId="0" borderId="72" xfId="0" applyNumberFormat="1" applyFont="1" applyBorder="1" applyAlignment="1">
      <alignment/>
    </xf>
    <xf numFmtId="0" fontId="47" fillId="0" borderId="56" xfId="0" applyFont="1" applyBorder="1" applyAlignment="1">
      <alignment horizontal="right"/>
    </xf>
    <xf numFmtId="0" fontId="47" fillId="0" borderId="57" xfId="0" applyFont="1" applyBorder="1" applyAlignment="1">
      <alignment/>
    </xf>
    <xf numFmtId="41" fontId="39" fillId="0" borderId="82" xfId="0" applyNumberFormat="1" applyFont="1" applyBorder="1" applyAlignment="1">
      <alignment/>
    </xf>
    <xf numFmtId="3" fontId="39" fillId="0" borderId="80" xfId="0" applyNumberFormat="1" applyFont="1" applyBorder="1" applyAlignment="1">
      <alignment/>
    </xf>
    <xf numFmtId="41" fontId="47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49" fontId="2" fillId="0" borderId="0" xfId="57" applyNumberFormat="1" applyFont="1">
      <alignment/>
      <protection/>
    </xf>
    <xf numFmtId="0" fontId="2" fillId="0" borderId="0" xfId="57" applyFont="1">
      <alignment/>
      <protection/>
    </xf>
    <xf numFmtId="49" fontId="2" fillId="0" borderId="0" xfId="57" applyNumberFormat="1" applyFont="1" applyAlignment="1">
      <alignment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Border="1" applyAlignment="1" applyProtection="1">
      <alignment/>
      <protection/>
    </xf>
    <xf numFmtId="167" fontId="2" fillId="0" borderId="0" xfId="45" applyNumberFormat="1" applyFont="1" applyFill="1" applyBorder="1" applyAlignment="1" applyProtection="1">
      <alignment/>
      <protection/>
    </xf>
    <xf numFmtId="43" fontId="2" fillId="0" borderId="0" xfId="45" applyFont="1" applyFill="1" applyBorder="1" applyAlignment="1" applyProtection="1">
      <alignment/>
      <protection/>
    </xf>
    <xf numFmtId="0" fontId="2" fillId="0" borderId="98" xfId="57" applyNumberFormat="1" applyFont="1" applyFill="1" applyBorder="1" applyAlignment="1" applyProtection="1">
      <alignment/>
      <protection/>
    </xf>
    <xf numFmtId="0" fontId="2" fillId="0" borderId="99" xfId="57" applyNumberFormat="1" applyFont="1" applyFill="1" applyBorder="1" applyAlignment="1" applyProtection="1">
      <alignment/>
      <protection/>
    </xf>
    <xf numFmtId="0" fontId="2" fillId="0" borderId="100" xfId="57" applyNumberFormat="1" applyFont="1" applyFill="1" applyBorder="1" applyAlignment="1" applyProtection="1">
      <alignment/>
      <protection/>
    </xf>
    <xf numFmtId="0" fontId="2" fillId="0" borderId="26" xfId="57" applyNumberFormat="1" applyFont="1" applyFill="1" applyBorder="1" applyAlignment="1" applyProtection="1">
      <alignment/>
      <protection/>
    </xf>
    <xf numFmtId="0" fontId="2" fillId="0" borderId="27" xfId="57" applyNumberFormat="1" applyFont="1" applyFill="1" applyBorder="1" applyAlignment="1" applyProtection="1">
      <alignment horizontal="right"/>
      <protection/>
    </xf>
    <xf numFmtId="0" fontId="2" fillId="0" borderId="22" xfId="57" applyNumberFormat="1" applyFont="1" applyFill="1" applyBorder="1" applyAlignment="1" applyProtection="1">
      <alignment/>
      <protection/>
    </xf>
    <xf numFmtId="167" fontId="2" fillId="0" borderId="27" xfId="57" applyNumberFormat="1" applyFont="1" applyBorder="1">
      <alignment/>
      <protection/>
    </xf>
    <xf numFmtId="43" fontId="2" fillId="0" borderId="0" xfId="57" applyNumberFormat="1" applyFont="1" applyFill="1" applyBorder="1" applyAlignment="1" applyProtection="1">
      <alignment/>
      <protection/>
    </xf>
    <xf numFmtId="167" fontId="2" fillId="0" borderId="0" xfId="57" applyNumberFormat="1" applyFont="1" applyFill="1" applyBorder="1" applyAlignment="1" applyProtection="1">
      <alignment/>
      <protection/>
    </xf>
    <xf numFmtId="0" fontId="2" fillId="0" borderId="27" xfId="57" applyFont="1" applyBorder="1">
      <alignment/>
      <protection/>
    </xf>
    <xf numFmtId="0" fontId="2" fillId="0" borderId="101" xfId="57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3" fontId="2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vertical="center"/>
    </xf>
    <xf numFmtId="37" fontId="2" fillId="0" borderId="19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" fontId="2" fillId="0" borderId="42" xfId="0" applyNumberFormat="1" applyFont="1" applyBorder="1" applyAlignment="1">
      <alignment vertical="center"/>
    </xf>
    <xf numFmtId="3" fontId="2" fillId="0" borderId="19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3" fontId="4" fillId="0" borderId="20" xfId="0" applyNumberFormat="1" applyFont="1" applyFill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4" fillId="0" borderId="20" xfId="0" applyNumberFormat="1" applyFont="1" applyFill="1" applyBorder="1" applyAlignment="1">
      <alignment horizontal="right"/>
    </xf>
    <xf numFmtId="3" fontId="2" fillId="0" borderId="20" xfId="0" applyNumberFormat="1" applyFont="1" applyBorder="1" applyAlignment="1">
      <alignment/>
    </xf>
    <xf numFmtId="37" fontId="4" fillId="0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8" fillId="36" borderId="0" xfId="0" applyFont="1" applyFill="1" applyAlignment="1">
      <alignment horizontal="left" vertical="center"/>
    </xf>
    <xf numFmtId="0" fontId="9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43" fontId="2" fillId="36" borderId="0" xfId="42" applyFont="1" applyFill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3" fontId="4" fillId="36" borderId="12" xfId="0" applyNumberFormat="1" applyFont="1" applyFill="1" applyBorder="1" applyAlignment="1">
      <alignment horizontal="center" vertical="center"/>
    </xf>
    <xf numFmtId="43" fontId="4" fillId="36" borderId="12" xfId="42" applyFont="1" applyFill="1" applyBorder="1" applyAlignment="1">
      <alignment horizontal="center" vertical="center"/>
    </xf>
    <xf numFmtId="43" fontId="2" fillId="36" borderId="0" xfId="42" applyFont="1" applyFill="1" applyAlignment="1">
      <alignment/>
    </xf>
    <xf numFmtId="0" fontId="2" fillId="36" borderId="0" xfId="0" applyFont="1" applyFill="1" applyAlignment="1">
      <alignment/>
    </xf>
    <xf numFmtId="0" fontId="4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3" fontId="4" fillId="36" borderId="18" xfId="0" applyNumberFormat="1" applyFont="1" applyFill="1" applyBorder="1" applyAlignment="1">
      <alignment horizontal="center" vertical="center"/>
    </xf>
    <xf numFmtId="43" fontId="4" fillId="36" borderId="42" xfId="42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0" fontId="2" fillId="36" borderId="42" xfId="0" applyFont="1" applyFill="1" applyBorder="1" applyAlignment="1">
      <alignment vertical="center"/>
    </xf>
    <xf numFmtId="37" fontId="4" fillId="36" borderId="20" xfId="42" applyNumberFormat="1" applyFont="1" applyFill="1" applyBorder="1" applyAlignment="1">
      <alignment horizontal="center" vertical="center"/>
    </xf>
    <xf numFmtId="43" fontId="4" fillId="36" borderId="20" xfId="42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vertical="center"/>
    </xf>
    <xf numFmtId="0" fontId="2" fillId="36" borderId="20" xfId="0" applyFont="1" applyFill="1" applyBorder="1" applyAlignment="1">
      <alignment vertical="center"/>
    </xf>
    <xf numFmtId="164" fontId="4" fillId="36" borderId="20" xfId="42" applyNumberFormat="1" applyFont="1" applyFill="1" applyBorder="1" applyAlignment="1">
      <alignment vertical="center"/>
    </xf>
    <xf numFmtId="0" fontId="2" fillId="36" borderId="16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vertical="center"/>
    </xf>
    <xf numFmtId="164" fontId="2" fillId="36" borderId="20" xfId="42" applyNumberFormat="1" applyFont="1" applyFill="1" applyBorder="1" applyAlignment="1">
      <alignment vertical="center"/>
    </xf>
    <xf numFmtId="43" fontId="2" fillId="36" borderId="20" xfId="42" applyFont="1" applyFill="1" applyBorder="1" applyAlignment="1">
      <alignment horizontal="center" vertical="center"/>
    </xf>
    <xf numFmtId="43" fontId="2" fillId="36" borderId="20" xfId="42" applyFont="1" applyFill="1" applyBorder="1" applyAlignment="1">
      <alignment vertical="center"/>
    </xf>
    <xf numFmtId="43" fontId="4" fillId="36" borderId="20" xfId="42" applyFont="1" applyFill="1" applyBorder="1" applyAlignment="1">
      <alignment vertical="center"/>
    </xf>
    <xf numFmtId="0" fontId="2" fillId="36" borderId="33" xfId="0" applyFont="1" applyFill="1" applyBorder="1" applyAlignment="1">
      <alignment horizontal="center" vertical="center"/>
    </xf>
    <xf numFmtId="4" fontId="2" fillId="36" borderId="20" xfId="0" applyNumberFormat="1" applyFont="1" applyFill="1" applyBorder="1" applyAlignment="1">
      <alignment horizontal="center" vertical="center"/>
    </xf>
    <xf numFmtId="164" fontId="2" fillId="36" borderId="20" xfId="0" applyNumberFormat="1" applyFont="1" applyFill="1" applyBorder="1" applyAlignment="1">
      <alignment vertical="center"/>
    </xf>
    <xf numFmtId="165" fontId="4" fillId="36" borderId="20" xfId="42" applyNumberFormat="1" applyFont="1" applyFill="1" applyBorder="1" applyAlignment="1">
      <alignment vertical="center"/>
    </xf>
    <xf numFmtId="165" fontId="2" fillId="36" borderId="20" xfId="42" applyNumberFormat="1" applyFont="1" applyFill="1" applyBorder="1" applyAlignment="1">
      <alignment vertical="center"/>
    </xf>
    <xf numFmtId="43" fontId="87" fillId="36" borderId="20" xfId="42" applyFont="1" applyFill="1" applyBorder="1" applyAlignment="1">
      <alignment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vertical="center"/>
    </xf>
    <xf numFmtId="37" fontId="4" fillId="36" borderId="20" xfId="0" applyNumberFormat="1" applyFont="1" applyFill="1" applyBorder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43" fontId="2" fillId="36" borderId="0" xfId="42" applyFont="1" applyFill="1" applyBorder="1" applyAlignment="1">
      <alignment vertical="center"/>
    </xf>
    <xf numFmtId="0" fontId="2" fillId="36" borderId="0" xfId="0" applyFont="1" applyFill="1" applyAlignment="1">
      <alignment horizontal="center"/>
    </xf>
    <xf numFmtId="37" fontId="2" fillId="36" borderId="0" xfId="0" applyNumberFormat="1" applyFont="1" applyFill="1" applyAlignment="1">
      <alignment/>
    </xf>
    <xf numFmtId="3" fontId="4" fillId="36" borderId="20" xfId="42" applyNumberFormat="1" applyFont="1" applyFill="1" applyBorder="1" applyAlignment="1">
      <alignment horizontal="center" vertical="center"/>
    </xf>
    <xf numFmtId="3" fontId="2" fillId="36" borderId="0" xfId="0" applyNumberFormat="1" applyFont="1" applyFill="1" applyAlignment="1">
      <alignment vertical="center"/>
    </xf>
    <xf numFmtId="3" fontId="2" fillId="36" borderId="20" xfId="0" applyNumberFormat="1" applyFont="1" applyFill="1" applyBorder="1" applyAlignment="1">
      <alignment horizontal="center" vertical="center"/>
    </xf>
    <xf numFmtId="164" fontId="2" fillId="36" borderId="15" xfId="42" applyNumberFormat="1" applyFont="1" applyFill="1" applyBorder="1" applyAlignment="1">
      <alignment vertical="center"/>
    </xf>
    <xf numFmtId="3" fontId="2" fillId="36" borderId="20" xfId="42" applyNumberFormat="1" applyFont="1" applyFill="1" applyBorder="1" applyAlignment="1">
      <alignment horizontal="center" vertical="center"/>
    </xf>
    <xf numFmtId="39" fontId="2" fillId="36" borderId="0" xfId="0" applyNumberFormat="1" applyFont="1" applyFill="1" applyAlignment="1">
      <alignment vertical="center"/>
    </xf>
    <xf numFmtId="0" fontId="2" fillId="36" borderId="16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right" vertical="center"/>
    </xf>
    <xf numFmtId="3" fontId="2" fillId="36" borderId="0" xfId="0" applyNumberFormat="1" applyFont="1" applyFill="1" applyBorder="1" applyAlignment="1">
      <alignment vertical="center"/>
    </xf>
    <xf numFmtId="37" fontId="2" fillId="36" borderId="0" xfId="0" applyNumberFormat="1" applyFont="1" applyFill="1" applyBorder="1" applyAlignment="1">
      <alignment vertic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right"/>
    </xf>
    <xf numFmtId="0" fontId="2" fillId="36" borderId="0" xfId="0" applyFont="1" applyFill="1" applyBorder="1" applyAlignment="1">
      <alignment/>
    </xf>
    <xf numFmtId="37" fontId="2" fillId="36" borderId="0" xfId="0" applyNumberFormat="1" applyFont="1" applyFill="1" applyBorder="1" applyAlignment="1">
      <alignment/>
    </xf>
    <xf numFmtId="3" fontId="2" fillId="36" borderId="0" xfId="0" applyNumberFormat="1" applyFont="1" applyFill="1" applyBorder="1" applyAlignment="1">
      <alignment/>
    </xf>
    <xf numFmtId="3" fontId="2" fillId="36" borderId="0" xfId="0" applyNumberFormat="1" applyFont="1" applyFill="1" applyAlignment="1">
      <alignment/>
    </xf>
    <xf numFmtId="3" fontId="0" fillId="0" borderId="0" xfId="0" applyNumberFormat="1" applyAlignment="1">
      <alignment/>
    </xf>
    <xf numFmtId="4" fontId="18" fillId="0" borderId="20" xfId="57" applyNumberFormat="1" applyFont="1" applyBorder="1">
      <alignment/>
      <protection/>
    </xf>
    <xf numFmtId="0" fontId="2" fillId="0" borderId="20" xfId="0" applyFont="1" applyBorder="1" applyAlignment="1">
      <alignment vertical="center"/>
    </xf>
    <xf numFmtId="43" fontId="2" fillId="36" borderId="0" xfId="0" applyNumberFormat="1" applyFont="1" applyFill="1" applyAlignment="1">
      <alignment vertical="center"/>
    </xf>
    <xf numFmtId="37" fontId="2" fillId="0" borderId="102" xfId="57" applyNumberFormat="1" applyFont="1" applyFill="1" applyBorder="1" applyAlignment="1" applyProtection="1">
      <alignment/>
      <protection/>
    </xf>
    <xf numFmtId="3" fontId="2" fillId="36" borderId="0" xfId="0" applyNumberFormat="1" applyFont="1" applyFill="1" applyAlignment="1">
      <alignment horizontal="center" vertical="center"/>
    </xf>
    <xf numFmtId="3" fontId="4" fillId="36" borderId="42" xfId="0" applyNumberFormat="1" applyFont="1" applyFill="1" applyBorder="1" applyAlignment="1">
      <alignment horizontal="center" vertical="center"/>
    </xf>
    <xf numFmtId="3" fontId="2" fillId="36" borderId="19" xfId="0" applyNumberFormat="1" applyFont="1" applyFill="1" applyBorder="1" applyAlignment="1">
      <alignment horizontal="left" vertical="center"/>
    </xf>
    <xf numFmtId="0" fontId="2" fillId="36" borderId="36" xfId="0" applyFont="1" applyFill="1" applyBorder="1" applyAlignment="1">
      <alignment horizontal="center" vertical="center"/>
    </xf>
    <xf numFmtId="165" fontId="2" fillId="36" borderId="36" xfId="42" applyNumberFormat="1" applyFont="1" applyFill="1" applyBorder="1" applyAlignment="1">
      <alignment horizontal="center" vertical="center"/>
    </xf>
    <xf numFmtId="37" fontId="2" fillId="36" borderId="12" xfId="0" applyNumberFormat="1" applyFont="1" applyFill="1" applyBorder="1" applyAlignment="1">
      <alignment horizontal="left" vertical="center"/>
    </xf>
    <xf numFmtId="37" fontId="2" fillId="36" borderId="36" xfId="42" applyNumberFormat="1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left" vertical="center"/>
    </xf>
    <xf numFmtId="37" fontId="12" fillId="36" borderId="12" xfId="0" applyNumberFormat="1" applyFont="1" applyFill="1" applyBorder="1" applyAlignment="1">
      <alignment horizontal="left" vertical="center"/>
    </xf>
    <xf numFmtId="37" fontId="12" fillId="36" borderId="36" xfId="42" applyNumberFormat="1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left" vertical="center"/>
    </xf>
    <xf numFmtId="37" fontId="2" fillId="36" borderId="20" xfId="42" applyNumberFormat="1" applyFont="1" applyFill="1" applyBorder="1" applyAlignment="1">
      <alignment horizontal="center" vertical="center"/>
    </xf>
    <xf numFmtId="166" fontId="2" fillId="36" borderId="33" xfId="0" applyNumberFormat="1" applyFont="1" applyFill="1" applyBorder="1" applyAlignment="1">
      <alignment horizontal="left" vertical="center"/>
    </xf>
    <xf numFmtId="0" fontId="12" fillId="36" borderId="19" xfId="0" applyFont="1" applyFill="1" applyBorder="1" applyAlignment="1">
      <alignment horizontal="center" vertical="center"/>
    </xf>
    <xf numFmtId="37" fontId="12" fillId="36" borderId="19" xfId="0" applyNumberFormat="1" applyFont="1" applyFill="1" applyBorder="1" applyAlignment="1">
      <alignment horizontal="center" vertical="center"/>
    </xf>
    <xf numFmtId="37" fontId="12" fillId="36" borderId="20" xfId="42" applyNumberFormat="1" applyFont="1" applyFill="1" applyBorder="1" applyAlignment="1">
      <alignment horizontal="center" vertical="center"/>
    </xf>
    <xf numFmtId="3" fontId="12" fillId="36" borderId="19" xfId="0" applyNumberFormat="1" applyFont="1" applyFill="1" applyBorder="1" applyAlignment="1">
      <alignment horizontal="center" vertical="center"/>
    </xf>
    <xf numFmtId="37" fontId="2" fillId="36" borderId="19" xfId="0" applyNumberFormat="1" applyFont="1" applyFill="1" applyBorder="1" applyAlignment="1">
      <alignment horizontal="center" vertical="center"/>
    </xf>
    <xf numFmtId="41" fontId="88" fillId="0" borderId="90" xfId="0" applyNumberFormat="1" applyFont="1" applyBorder="1" applyAlignment="1">
      <alignment/>
    </xf>
    <xf numFmtId="41" fontId="89" fillId="0" borderId="50" xfId="0" applyNumberFormat="1" applyFont="1" applyBorder="1" applyAlignment="1">
      <alignment/>
    </xf>
    <xf numFmtId="41" fontId="40" fillId="0" borderId="20" xfId="0" applyNumberFormat="1" applyFont="1" applyFill="1" applyBorder="1" applyAlignment="1">
      <alignment/>
    </xf>
    <xf numFmtId="41" fontId="39" fillId="0" borderId="43" xfId="0" applyNumberFormat="1" applyFont="1" applyFill="1" applyBorder="1" applyAlignment="1">
      <alignment/>
    </xf>
    <xf numFmtId="41" fontId="40" fillId="0" borderId="44" xfId="0" applyNumberFormat="1" applyFont="1" applyFill="1" applyBorder="1" applyAlignment="1">
      <alignment/>
    </xf>
    <xf numFmtId="0" fontId="37" fillId="0" borderId="36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41" fontId="39" fillId="0" borderId="45" xfId="0" applyNumberFormat="1" applyFont="1" applyFill="1" applyBorder="1" applyAlignment="1">
      <alignment/>
    </xf>
    <xf numFmtId="41" fontId="40" fillId="0" borderId="62" xfId="0" applyNumberFormat="1" applyFont="1" applyFill="1" applyBorder="1" applyAlignment="1">
      <alignment/>
    </xf>
    <xf numFmtId="41" fontId="39" fillId="0" borderId="44" xfId="0" applyNumberFormat="1" applyFont="1" applyFill="1" applyBorder="1" applyAlignment="1">
      <alignment/>
    </xf>
    <xf numFmtId="43" fontId="0" fillId="36" borderId="20" xfId="42" applyNumberFormat="1" applyFont="1" applyFill="1" applyBorder="1" applyAlignment="1">
      <alignment/>
    </xf>
    <xf numFmtId="0" fontId="0" fillId="36" borderId="0" xfId="0" applyFill="1" applyAlignment="1">
      <alignment/>
    </xf>
    <xf numFmtId="171" fontId="18" fillId="36" borderId="0" xfId="58" applyNumberFormat="1" applyFont="1" applyFill="1" applyAlignment="1">
      <alignment horizontal="right" vertical="center"/>
      <protection/>
    </xf>
    <xf numFmtId="0" fontId="3" fillId="0" borderId="16" xfId="0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6" fontId="3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36" borderId="0" xfId="0" applyFont="1" applyFill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horizontal="left" vertical="center"/>
    </xf>
    <xf numFmtId="0" fontId="4" fillId="36" borderId="19" xfId="0" applyFont="1" applyFill="1" applyBorder="1" applyAlignment="1">
      <alignment horizontal="left" vertical="center"/>
    </xf>
    <xf numFmtId="0" fontId="2" fillId="36" borderId="33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13" fillId="36" borderId="0" xfId="0" applyFont="1" applyFill="1" applyAlignment="1">
      <alignment horizontal="center" vertical="center"/>
    </xf>
    <xf numFmtId="3" fontId="7" fillId="36" borderId="0" xfId="0" applyNumberFormat="1" applyFont="1" applyFill="1" applyAlignment="1">
      <alignment horizontal="center" vertical="center"/>
    </xf>
    <xf numFmtId="0" fontId="12" fillId="36" borderId="16" xfId="0" applyFont="1" applyFill="1" applyBorder="1" applyAlignment="1">
      <alignment horizontal="left" vertical="center"/>
    </xf>
    <xf numFmtId="0" fontId="12" fillId="36" borderId="19" xfId="0" applyFont="1" applyFill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167" fontId="15" fillId="37" borderId="33" xfId="45" applyNumberFormat="1" applyFont="1" applyFill="1" applyBorder="1" applyAlignment="1">
      <alignment/>
    </xf>
    <xf numFmtId="167" fontId="15" fillId="37" borderId="19" xfId="45" applyNumberFormat="1" applyFont="1" applyFill="1" applyBorder="1" applyAlignment="1">
      <alignment/>
    </xf>
    <xf numFmtId="0" fontId="37" fillId="0" borderId="87" xfId="0" applyFont="1" applyBorder="1" applyAlignment="1">
      <alignment horizontal="center"/>
    </xf>
    <xf numFmtId="0" fontId="37" fillId="0" borderId="103" xfId="0" applyFont="1" applyBorder="1" applyAlignment="1">
      <alignment horizontal="center"/>
    </xf>
    <xf numFmtId="0" fontId="37" fillId="0" borderId="85" xfId="0" applyFont="1" applyBorder="1" applyAlignment="1">
      <alignment horizontal="center"/>
    </xf>
    <xf numFmtId="0" fontId="37" fillId="0" borderId="75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83" xfId="0" applyFont="1" applyBorder="1" applyAlignment="1">
      <alignment horizontal="center"/>
    </xf>
    <xf numFmtId="0" fontId="37" fillId="0" borderId="88" xfId="0" applyFont="1" applyBorder="1" applyAlignment="1">
      <alignment horizontal="center"/>
    </xf>
    <xf numFmtId="0" fontId="37" fillId="0" borderId="104" xfId="0" applyFont="1" applyBorder="1" applyAlignment="1">
      <alignment horizontal="center"/>
    </xf>
    <xf numFmtId="0" fontId="37" fillId="0" borderId="92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8" fillId="34" borderId="62" xfId="0" applyFont="1" applyFill="1" applyBorder="1" applyAlignment="1">
      <alignment horizontal="center"/>
    </xf>
    <xf numFmtId="0" fontId="38" fillId="34" borderId="45" xfId="0" applyFont="1" applyFill="1" applyBorder="1" applyAlignment="1">
      <alignment horizontal="center"/>
    </xf>
    <xf numFmtId="0" fontId="38" fillId="0" borderId="62" xfId="0" applyFont="1" applyFill="1" applyBorder="1" applyAlignment="1">
      <alignment horizontal="center"/>
    </xf>
    <xf numFmtId="0" fontId="38" fillId="0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8" fillId="0" borderId="89" xfId="0" applyFont="1" applyBorder="1" applyAlignment="1">
      <alignment horizontal="center"/>
    </xf>
    <xf numFmtId="0" fontId="38" fillId="0" borderId="90" xfId="0" applyFont="1" applyBorder="1" applyAlignment="1">
      <alignment horizontal="center"/>
    </xf>
    <xf numFmtId="0" fontId="38" fillId="0" borderId="91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46" fillId="0" borderId="36" xfId="0" applyFont="1" applyBorder="1" applyAlignment="1">
      <alignment horizontal="right"/>
    </xf>
    <xf numFmtId="0" fontId="46" fillId="0" borderId="41" xfId="0" applyFont="1" applyBorder="1" applyAlignment="1">
      <alignment horizontal="right"/>
    </xf>
    <xf numFmtId="0" fontId="46" fillId="0" borderId="42" xfId="0" applyFont="1" applyBorder="1" applyAlignment="1">
      <alignment horizontal="right"/>
    </xf>
    <xf numFmtId="0" fontId="44" fillId="34" borderId="20" xfId="0" applyFont="1" applyFill="1" applyBorder="1" applyAlignment="1">
      <alignment horizontal="left"/>
    </xf>
    <xf numFmtId="0" fontId="48" fillId="0" borderId="33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4" fillId="35" borderId="62" xfId="0" applyFont="1" applyFill="1" applyBorder="1" applyAlignment="1">
      <alignment horizontal="left"/>
    </xf>
    <xf numFmtId="0" fontId="44" fillId="35" borderId="44" xfId="0" applyFont="1" applyFill="1" applyBorder="1" applyAlignment="1">
      <alignment horizontal="left"/>
    </xf>
    <xf numFmtId="0" fontId="44" fillId="35" borderId="45" xfId="0" applyFont="1" applyFill="1" applyBorder="1" applyAlignment="1">
      <alignment horizontal="left"/>
    </xf>
    <xf numFmtId="0" fontId="44" fillId="34" borderId="16" xfId="0" applyFont="1" applyFill="1" applyBorder="1" applyAlignment="1">
      <alignment horizontal="left"/>
    </xf>
    <xf numFmtId="0" fontId="44" fillId="34" borderId="19" xfId="0" applyFont="1" applyFill="1" applyBorder="1" applyAlignment="1">
      <alignment horizontal="left"/>
    </xf>
    <xf numFmtId="0" fontId="45" fillId="0" borderId="63" xfId="0" applyFont="1" applyBorder="1" applyAlignment="1">
      <alignment horizontal="left"/>
    </xf>
    <xf numFmtId="0" fontId="45" fillId="0" borderId="90" xfId="0" applyFont="1" applyBorder="1" applyAlignment="1">
      <alignment horizontal="left"/>
    </xf>
    <xf numFmtId="0" fontId="45" fillId="0" borderId="9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38" fillId="0" borderId="16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38" fillId="0" borderId="36" xfId="0" applyFont="1" applyFill="1" applyBorder="1" applyAlignment="1">
      <alignment horizontal="center"/>
    </xf>
    <xf numFmtId="0" fontId="38" fillId="0" borderId="41" xfId="0" applyFont="1" applyFill="1" applyBorder="1" applyAlignment="1">
      <alignment horizontal="center"/>
    </xf>
    <xf numFmtId="0" fontId="38" fillId="0" borderId="36" xfId="0" applyFont="1" applyBorder="1" applyAlignment="1">
      <alignment horizontal="center" vertical="justify" wrapText="1"/>
    </xf>
    <xf numFmtId="0" fontId="38" fillId="0" borderId="41" xfId="0" applyFont="1" applyBorder="1" applyAlignment="1">
      <alignment horizontal="center" vertical="justify" wrapText="1"/>
    </xf>
    <xf numFmtId="0" fontId="38" fillId="0" borderId="42" xfId="0" applyFont="1" applyBorder="1" applyAlignment="1">
      <alignment horizontal="center" vertical="justify" wrapText="1"/>
    </xf>
    <xf numFmtId="0" fontId="38" fillId="0" borderId="36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44" fillId="0" borderId="13" xfId="0" applyFont="1" applyBorder="1" applyAlignment="1">
      <alignment horizontal="left"/>
    </xf>
    <xf numFmtId="0" fontId="44" fillId="0" borderId="17" xfId="0" applyFont="1" applyBorder="1" applyAlignment="1">
      <alignment horizontal="right"/>
    </xf>
    <xf numFmtId="0" fontId="44" fillId="0" borderId="14" xfId="0" applyFont="1" applyBorder="1" applyAlignment="1">
      <alignment horizontal="right"/>
    </xf>
    <xf numFmtId="0" fontId="44" fillId="0" borderId="18" xfId="0" applyFont="1" applyBorder="1" applyAlignment="1">
      <alignment horizontal="right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" fillId="36" borderId="13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28" fillId="36" borderId="20" xfId="0" applyFont="1" applyFill="1" applyBorder="1" applyAlignment="1">
      <alignment horizontal="center" vertical="center"/>
    </xf>
    <xf numFmtId="0" fontId="28" fillId="36" borderId="33" xfId="0" applyFont="1" applyFill="1" applyBorder="1" applyAlignment="1">
      <alignment horizontal="center"/>
    </xf>
    <xf numFmtId="0" fontId="28" fillId="36" borderId="16" xfId="0" applyFont="1" applyFill="1" applyBorder="1" applyAlignment="1">
      <alignment horizontal="center"/>
    </xf>
    <xf numFmtId="0" fontId="28" fillId="36" borderId="19" xfId="0" applyFont="1" applyFill="1" applyBorder="1" applyAlignment="1">
      <alignment horizontal="center"/>
    </xf>
    <xf numFmtId="0" fontId="28" fillId="36" borderId="17" xfId="0" applyFont="1" applyFill="1" applyBorder="1" applyAlignment="1">
      <alignment/>
    </xf>
    <xf numFmtId="0" fontId="28" fillId="36" borderId="42" xfId="0" applyFont="1" applyFill="1" applyBorder="1" applyAlignment="1">
      <alignment horizontal="center"/>
    </xf>
    <xf numFmtId="0" fontId="28" fillId="36" borderId="20" xfId="0" applyFont="1" applyFill="1" applyBorder="1" applyAlignment="1">
      <alignment/>
    </xf>
    <xf numFmtId="0" fontId="28" fillId="36" borderId="18" xfId="0" applyFont="1" applyFill="1" applyBorder="1" applyAlignment="1">
      <alignment horizontal="left" vertical="top"/>
    </xf>
    <xf numFmtId="0" fontId="28" fillId="36" borderId="20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left" vertical="center"/>
    </xf>
    <xf numFmtId="167" fontId="28" fillId="36" borderId="18" xfId="0" applyNumberFormat="1" applyFont="1" applyFill="1" applyBorder="1" applyAlignment="1">
      <alignment horizontal="left"/>
    </xf>
    <xf numFmtId="43" fontId="28" fillId="36" borderId="19" xfId="44" applyFont="1" applyFill="1" applyBorder="1" applyAlignment="1">
      <alignment horizontal="left"/>
    </xf>
    <xf numFmtId="3" fontId="28" fillId="36" borderId="42" xfId="0" applyNumberFormat="1" applyFont="1" applyFill="1" applyBorder="1" applyAlignment="1">
      <alignment horizontal="right"/>
    </xf>
    <xf numFmtId="0" fontId="0" fillId="36" borderId="20" xfId="0" applyFill="1" applyBorder="1" applyAlignment="1">
      <alignment/>
    </xf>
    <xf numFmtId="3" fontId="28" fillId="36" borderId="18" xfId="42" applyNumberFormat="1" applyFont="1" applyFill="1" applyBorder="1" applyAlignment="1">
      <alignment horizontal="left" vertical="top"/>
    </xf>
    <xf numFmtId="43" fontId="0" fillId="36" borderId="20" xfId="42" applyFont="1" applyFill="1" applyBorder="1" applyAlignment="1">
      <alignment horizontal="left"/>
    </xf>
    <xf numFmtId="43" fontId="28" fillId="36" borderId="20" xfId="44" applyFont="1" applyFill="1" applyBorder="1" applyAlignment="1">
      <alignment horizontal="left"/>
    </xf>
    <xf numFmtId="3" fontId="28" fillId="36" borderId="19" xfId="44" applyNumberFormat="1" applyFont="1" applyFill="1" applyBorder="1" applyAlignment="1">
      <alignment horizontal="left" vertical="top"/>
    </xf>
    <xf numFmtId="0" fontId="2" fillId="36" borderId="33" xfId="0" applyFont="1" applyFill="1" applyBorder="1" applyAlignment="1">
      <alignment/>
    </xf>
    <xf numFmtId="167" fontId="28" fillId="36" borderId="20" xfId="0" applyNumberFormat="1" applyFont="1" applyFill="1" applyBorder="1" applyAlignment="1">
      <alignment horizontal="left"/>
    </xf>
    <xf numFmtId="172" fontId="33" fillId="36" borderId="0" xfId="58" applyNumberFormat="1" applyFont="1" applyFill="1" applyAlignment="1">
      <alignment horizontal="left" vertical="center"/>
      <protection/>
    </xf>
    <xf numFmtId="167" fontId="28" fillId="36" borderId="20" xfId="44" applyNumberFormat="1" applyFont="1" applyFill="1" applyBorder="1" applyAlignment="1">
      <alignment horizontal="left"/>
    </xf>
    <xf numFmtId="3" fontId="28" fillId="36" borderId="19" xfId="0" applyNumberFormat="1" applyFont="1" applyFill="1" applyBorder="1" applyAlignment="1">
      <alignment horizontal="left" vertical="top"/>
    </xf>
    <xf numFmtId="0" fontId="0" fillId="36" borderId="33" xfId="0" applyFill="1" applyBorder="1" applyAlignment="1">
      <alignment/>
    </xf>
    <xf numFmtId="167" fontId="28" fillId="36" borderId="19" xfId="44" applyNumberFormat="1" applyFont="1" applyFill="1" applyBorder="1" applyAlignment="1">
      <alignment horizontal="left"/>
    </xf>
    <xf numFmtId="0" fontId="4" fillId="36" borderId="33" xfId="0" applyFont="1" applyFill="1" applyBorder="1" applyAlignment="1">
      <alignment/>
    </xf>
    <xf numFmtId="167" fontId="0" fillId="36" borderId="20" xfId="0" applyNumberFormat="1" applyFill="1" applyBorder="1" applyAlignment="1">
      <alignment horizontal="left"/>
    </xf>
    <xf numFmtId="172" fontId="34" fillId="36" borderId="19" xfId="0" applyNumberFormat="1" applyFont="1" applyFill="1" applyBorder="1" applyAlignment="1">
      <alignment horizontal="left"/>
    </xf>
    <xf numFmtId="172" fontId="34" fillId="36" borderId="19" xfId="0" applyNumberFormat="1" applyFont="1" applyFill="1" applyBorder="1" applyAlignment="1">
      <alignment horizontal="center"/>
    </xf>
    <xf numFmtId="3" fontId="34" fillId="36" borderId="19" xfId="0" applyNumberFormat="1" applyFont="1" applyFill="1" applyBorder="1" applyAlignment="1">
      <alignment horizontal="left" vertical="top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167" fontId="4" fillId="36" borderId="0" xfId="44" applyNumberFormat="1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1" xfId="0" applyFill="1" applyBorder="1" applyAlignment="1">
      <alignment/>
    </xf>
    <xf numFmtId="167" fontId="0" fillId="36" borderId="11" xfId="44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167" fontId="0" fillId="36" borderId="0" xfId="44" applyNumberFormat="1" applyFont="1" applyFill="1" applyBorder="1" applyAlignment="1">
      <alignment/>
    </xf>
    <xf numFmtId="0" fontId="0" fillId="36" borderId="15" xfId="0" applyFill="1" applyBorder="1" applyAlignment="1">
      <alignment/>
    </xf>
    <xf numFmtId="0" fontId="27" fillId="36" borderId="13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27" fillId="36" borderId="15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27" fillId="36" borderId="13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167" fontId="27" fillId="36" borderId="0" xfId="44" applyNumberFormat="1" applyFont="1" applyFill="1" applyBorder="1" applyAlignment="1">
      <alignment horizontal="center" vertical="center"/>
    </xf>
    <xf numFmtId="0" fontId="27" fillId="36" borderId="15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left"/>
    </xf>
    <xf numFmtId="0" fontId="11" fillId="36" borderId="68" xfId="0" applyFont="1" applyFill="1" applyBorder="1" applyAlignment="1">
      <alignment/>
    </xf>
    <xf numFmtId="0" fontId="0" fillId="36" borderId="0" xfId="0" applyFill="1" applyBorder="1" applyAlignment="1">
      <alignment/>
    </xf>
    <xf numFmtId="167" fontId="85" fillId="36" borderId="0" xfId="44" applyNumberFormat="1" applyFont="1" applyFill="1" applyBorder="1" applyAlignment="1">
      <alignment/>
    </xf>
    <xf numFmtId="167" fontId="0" fillId="36" borderId="0" xfId="44" applyNumberFormat="1" applyFont="1" applyFill="1" applyBorder="1" applyAlignment="1">
      <alignment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/>
    </xf>
    <xf numFmtId="0" fontId="29" fillId="36" borderId="0" xfId="0" applyFont="1" applyFill="1" applyBorder="1" applyAlignment="1">
      <alignment vertical="center"/>
    </xf>
    <xf numFmtId="167" fontId="2" fillId="36" borderId="0" xfId="44" applyNumberFormat="1" applyFont="1" applyFill="1" applyBorder="1" applyAlignment="1">
      <alignment horizontal="center" vertical="center"/>
    </xf>
    <xf numFmtId="167" fontId="4" fillId="36" borderId="0" xfId="0" applyNumberFormat="1" applyFont="1" applyFill="1" applyBorder="1" applyAlignment="1">
      <alignment/>
    </xf>
    <xf numFmtId="167" fontId="0" fillId="36" borderId="0" xfId="0" applyNumberFormat="1" applyFill="1" applyAlignment="1">
      <alignment/>
    </xf>
    <xf numFmtId="0" fontId="30" fillId="36" borderId="0" xfId="0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/>
    </xf>
    <xf numFmtId="167" fontId="4" fillId="36" borderId="36" xfId="44" applyNumberFormat="1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167" fontId="4" fillId="36" borderId="42" xfId="44" applyNumberFormat="1" applyFont="1" applyFill="1" applyBorder="1" applyAlignment="1">
      <alignment horizontal="center"/>
    </xf>
    <xf numFmtId="0" fontId="0" fillId="36" borderId="33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0" fontId="0" fillId="36" borderId="20" xfId="0" applyFill="1" applyBorder="1" applyAlignment="1">
      <alignment horizontal="center"/>
    </xf>
    <xf numFmtId="1" fontId="0" fillId="36" borderId="33" xfId="0" applyNumberFormat="1" applyFill="1" applyBorder="1" applyAlignment="1">
      <alignment horizontal="left"/>
    </xf>
    <xf numFmtId="1" fontId="0" fillId="36" borderId="19" xfId="0" applyNumberFormat="1" applyFill="1" applyBorder="1" applyAlignment="1">
      <alignment horizontal="left"/>
    </xf>
    <xf numFmtId="0" fontId="0" fillId="36" borderId="13" xfId="0" applyFill="1" applyBorder="1" applyAlignment="1">
      <alignment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6" borderId="33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167" fontId="26" fillId="36" borderId="20" xfId="44" applyNumberFormat="1" applyFont="1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8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167" fontId="28" fillId="36" borderId="0" xfId="44" applyNumberFormat="1" applyFont="1" applyFill="1" applyBorder="1" applyAlignment="1">
      <alignment/>
    </xf>
    <xf numFmtId="0" fontId="0" fillId="36" borderId="16" xfId="0" applyFill="1" applyBorder="1" applyAlignment="1">
      <alignment horizontal="left"/>
    </xf>
    <xf numFmtId="170" fontId="0" fillId="36" borderId="20" xfId="44" applyNumberFormat="1" applyFont="1" applyFill="1" applyBorder="1" applyAlignment="1">
      <alignment/>
    </xf>
    <xf numFmtId="167" fontId="2" fillId="36" borderId="20" xfId="44" applyNumberFormat="1" applyFont="1" applyFill="1" applyBorder="1" applyAlignment="1">
      <alignment/>
    </xf>
    <xf numFmtId="170" fontId="0" fillId="36" borderId="20" xfId="44" applyNumberFormat="1" applyFont="1" applyFill="1" applyBorder="1" applyAlignment="1">
      <alignment/>
    </xf>
    <xf numFmtId="39" fontId="0" fillId="36" borderId="20" xfId="44" applyNumberFormat="1" applyFont="1" applyFill="1" applyBorder="1" applyAlignment="1">
      <alignment/>
    </xf>
    <xf numFmtId="167" fontId="0" fillId="36" borderId="20" xfId="44" applyNumberFormat="1" applyFont="1" applyFill="1" applyBorder="1" applyAlignment="1">
      <alignment/>
    </xf>
    <xf numFmtId="43" fontId="0" fillId="36" borderId="20" xfId="44" applyFont="1" applyFill="1" applyBorder="1" applyAlignment="1">
      <alignment/>
    </xf>
    <xf numFmtId="167" fontId="4" fillId="36" borderId="20" xfId="44" applyNumberFormat="1" applyFont="1" applyFill="1" applyBorder="1" applyAlignment="1">
      <alignment vertical="center"/>
    </xf>
    <xf numFmtId="167" fontId="0" fillId="36" borderId="0" xfId="0" applyNumberFormat="1" applyFill="1" applyBorder="1" applyAlignment="1">
      <alignment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/>
    </xf>
    <xf numFmtId="0" fontId="12" fillId="36" borderId="0" xfId="0" applyFont="1" applyFill="1" applyBorder="1" applyAlignment="1">
      <alignment vertical="center"/>
    </xf>
    <xf numFmtId="164" fontId="31" fillId="36" borderId="0" xfId="44" applyNumberFormat="1" applyFont="1" applyFill="1" applyBorder="1" applyAlignment="1">
      <alignment/>
    </xf>
    <xf numFmtId="0" fontId="0" fillId="36" borderId="0" xfId="0" applyFill="1" applyBorder="1" applyAlignment="1">
      <alignment horizontal="left"/>
    </xf>
    <xf numFmtId="4" fontId="20" fillId="36" borderId="0" xfId="57" applyNumberFormat="1" applyFont="1" applyFill="1" applyAlignment="1">
      <alignment horizontal="center"/>
      <protection/>
    </xf>
    <xf numFmtId="0" fontId="0" fillId="36" borderId="0" xfId="0" applyFill="1" applyBorder="1" applyAlignment="1">
      <alignment horizontal="center"/>
    </xf>
    <xf numFmtId="3" fontId="0" fillId="36" borderId="0" xfId="0" applyNumberFormat="1" applyFill="1" applyBorder="1" applyAlignment="1">
      <alignment/>
    </xf>
    <xf numFmtId="167" fontId="0" fillId="36" borderId="16" xfId="44" applyNumberFormat="1" applyFont="1" applyFill="1" applyBorder="1" applyAlignment="1">
      <alignment/>
    </xf>
    <xf numFmtId="167" fontId="4" fillId="36" borderId="16" xfId="44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3" fontId="2" fillId="36" borderId="0" xfId="0" applyNumberFormat="1" applyFont="1" applyFill="1" applyBorder="1" applyAlignment="1">
      <alignment/>
    </xf>
    <xf numFmtId="167" fontId="7" fillId="36" borderId="0" xfId="44" applyNumberFormat="1" applyFont="1" applyFill="1" applyBorder="1" applyAlignment="1">
      <alignment/>
    </xf>
    <xf numFmtId="0" fontId="2" fillId="36" borderId="0" xfId="0" applyFont="1" applyFill="1" applyBorder="1" applyAlignment="1">
      <alignment horizontal="left"/>
    </xf>
    <xf numFmtId="3" fontId="70" fillId="36" borderId="0" xfId="0" applyNumberFormat="1" applyFont="1" applyFill="1" applyAlignment="1">
      <alignment/>
    </xf>
    <xf numFmtId="0" fontId="34" fillId="36" borderId="0" xfId="0" applyFont="1" applyFill="1" applyBorder="1" applyAlignment="1">
      <alignment/>
    </xf>
    <xf numFmtId="0" fontId="32" fillId="36" borderId="0" xfId="0" applyFont="1" applyFill="1" applyBorder="1" applyAlignment="1">
      <alignment/>
    </xf>
    <xf numFmtId="165" fontId="2" fillId="36" borderId="0" xfId="42" applyNumberFormat="1" applyFont="1" applyFill="1" applyBorder="1" applyAlignment="1">
      <alignment/>
    </xf>
    <xf numFmtId="0" fontId="4" fillId="36" borderId="0" xfId="0" applyFont="1" applyFill="1" applyBorder="1" applyAlignment="1">
      <alignment horizontal="right" vertical="center"/>
    </xf>
    <xf numFmtId="167" fontId="0" fillId="36" borderId="0" xfId="44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horizontal="left" vertical="center"/>
    </xf>
    <xf numFmtId="0" fontId="12" fillId="36" borderId="0" xfId="0" applyFont="1" applyFill="1" applyBorder="1" applyAlignment="1">
      <alignment/>
    </xf>
    <xf numFmtId="164" fontId="0" fillId="36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0" fontId="0" fillId="36" borderId="0" xfId="0" applyFill="1" applyAlignment="1">
      <alignment horizontal="center"/>
    </xf>
    <xf numFmtId="0" fontId="12" fillId="36" borderId="0" xfId="0" applyFont="1" applyFill="1" applyAlignment="1">
      <alignment/>
    </xf>
    <xf numFmtId="167" fontId="28" fillId="36" borderId="0" xfId="44" applyNumberFormat="1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0" xfId="0" applyFont="1" applyFill="1" applyBorder="1" applyAlignment="1">
      <alignment horizontal="left"/>
    </xf>
    <xf numFmtId="167" fontId="0" fillId="36" borderId="0" xfId="44" applyNumberFormat="1" applyFont="1" applyFill="1" applyBorder="1" applyAlignment="1">
      <alignment vertical="center"/>
    </xf>
    <xf numFmtId="172" fontId="0" fillId="36" borderId="0" xfId="0" applyNumberFormat="1" applyFill="1" applyBorder="1" applyAlignment="1">
      <alignment/>
    </xf>
    <xf numFmtId="167" fontId="2" fillId="36" borderId="0" xfId="0" applyNumberFormat="1" applyFont="1" applyFill="1" applyBorder="1" applyAlignment="1">
      <alignment/>
    </xf>
    <xf numFmtId="172" fontId="7" fillId="36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33" xfId="0" applyFont="1" applyFill="1" applyBorder="1" applyAlignment="1">
      <alignment horizontal="left"/>
    </xf>
    <xf numFmtId="0" fontId="2" fillId="36" borderId="20" xfId="0" applyFont="1" applyFill="1" applyBorder="1" applyAlignment="1">
      <alignment/>
    </xf>
    <xf numFmtId="0" fontId="2" fillId="36" borderId="33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4" fontId="2" fillId="36" borderId="20" xfId="42" applyNumberFormat="1" applyFont="1" applyFill="1" applyBorder="1" applyAlignment="1">
      <alignment/>
    </xf>
    <xf numFmtId="4" fontId="2" fillId="36" borderId="20" xfId="42" applyNumberFormat="1" applyFont="1" applyFill="1" applyBorder="1" applyAlignment="1">
      <alignment horizontal="right"/>
    </xf>
    <xf numFmtId="167" fontId="4" fillId="36" borderId="20" xfId="44" applyNumberFormat="1" applyFont="1" applyFill="1" applyBorder="1" applyAlignment="1">
      <alignment/>
    </xf>
    <xf numFmtId="0" fontId="0" fillId="36" borderId="0" xfId="0" applyFill="1" applyBorder="1" applyAlignment="1">
      <alignment horizontal="left"/>
    </xf>
    <xf numFmtId="0" fontId="0" fillId="36" borderId="0" xfId="0" applyFont="1" applyFill="1" applyBorder="1" applyAlignment="1">
      <alignment horizontal="center"/>
    </xf>
    <xf numFmtId="167" fontId="49" fillId="36" borderId="0" xfId="44" applyNumberFormat="1" applyFont="1" applyFill="1" applyBorder="1" applyAlignment="1">
      <alignment horizontal="right" vertical="center"/>
    </xf>
    <xf numFmtId="0" fontId="90" fillId="36" borderId="0" xfId="0" applyFont="1" applyFill="1" applyBorder="1" applyAlignment="1">
      <alignment/>
    </xf>
    <xf numFmtId="0" fontId="32" fillId="36" borderId="0" xfId="0" applyFont="1" applyFill="1" applyBorder="1" applyAlignment="1">
      <alignment horizontal="center"/>
    </xf>
    <xf numFmtId="0" fontId="85" fillId="36" borderId="0" xfId="0" applyFont="1" applyFill="1" applyBorder="1" applyAlignment="1">
      <alignment/>
    </xf>
    <xf numFmtId="167" fontId="2" fillId="36" borderId="0" xfId="44" applyNumberFormat="1" applyFont="1" applyFill="1" applyBorder="1" applyAlignment="1">
      <alignment/>
    </xf>
    <xf numFmtId="0" fontId="35" fillId="36" borderId="0" xfId="0" applyFont="1" applyFill="1" applyBorder="1" applyAlignment="1">
      <alignment horizontal="right"/>
    </xf>
    <xf numFmtId="167" fontId="0" fillId="36" borderId="0" xfId="44" applyNumberFormat="1" applyFont="1" applyFill="1" applyAlignment="1">
      <alignment/>
    </xf>
    <xf numFmtId="0" fontId="11" fillId="36" borderId="0" xfId="0" applyFont="1" applyFill="1" applyBorder="1" applyAlignment="1">
      <alignment horizontal="left" vertical="center"/>
    </xf>
    <xf numFmtId="0" fontId="11" fillId="36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neks_bilanci__per_fitimin_e_realizuar_viti_20078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neks_bilanci__per_fitimin_e_realizuar_viti_20078" xfId="57"/>
    <cellStyle name="Normal_Shen.Spjeg.ne vazhdim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BILANCI%20DAST%20Sh.A.%202010\1.%20BILANCI%20DAST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2%20BILANCI%20DAST%202010\1.Bilanci%202009-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.Amortizimi%20DAST%202011...%20-%20Cop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 2010"/>
      <sheetName val="AKTIVI 2010"/>
      <sheetName val="PASIVI 2010"/>
      <sheetName val="PASH 2010"/>
      <sheetName val="FDP TAT FITIMI 2010"/>
      <sheetName val="FLUKSI MONETAR 2010"/>
      <sheetName val="NDRYSH KAPIT 2010"/>
      <sheetName val="NDRYSHIMI GJEND AAM 2010"/>
      <sheetName val="PASQYRA AMORTIZIMIT 2010"/>
      <sheetName val="SHENIMET SHPJEGUESE FQ1"/>
      <sheetName val="SHENIMET SHPJEGUESE Fq2"/>
    </sheetNames>
    <sheetDataSet>
      <sheetData sheetId="1">
        <row r="7">
          <cell r="G7">
            <v>2701118</v>
          </cell>
          <cell r="H7">
            <v>2984441</v>
          </cell>
        </row>
        <row r="11">
          <cell r="J11">
            <v>-31782503</v>
          </cell>
        </row>
        <row r="19">
          <cell r="J19">
            <v>-26873282.439999998</v>
          </cell>
        </row>
      </sheetData>
      <sheetData sheetId="2">
        <row r="6">
          <cell r="M6">
            <v>408767</v>
          </cell>
        </row>
        <row r="9">
          <cell r="M9">
            <v>80443833.69</v>
          </cell>
        </row>
        <row r="22">
          <cell r="M22">
            <v>10308377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Aktivet"/>
      <sheetName val="QKR"/>
      <sheetName val="Pasivet"/>
      <sheetName val="PASH.1"/>
      <sheetName val="Fluksi 2"/>
      <sheetName val="Kapitali 2"/>
      <sheetName val="Pasq.per AAM 2  09"/>
      <sheetName val="Pasq. Amort 09"/>
      <sheetName val="FDP"/>
      <sheetName val="Shen.Spjeg.faqa 1"/>
      <sheetName val="Shen.Spjeg.ne vazhdi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JENDJA DHE NDRYSH AQ 2011"/>
      <sheetName val="GJEND DHE NDRYSH AQ 10"/>
      <sheetName val="PASQYRA AMORTIZ 11"/>
      <sheetName val="Amortizimi 10"/>
      <sheetName val="205  09"/>
      <sheetName val="205"/>
      <sheetName val="211   09"/>
      <sheetName val="Llog.211"/>
      <sheetName val="212   09"/>
      <sheetName val="212"/>
      <sheetName val="213    09"/>
      <sheetName val="213"/>
      <sheetName val="215   09"/>
      <sheetName val="215"/>
      <sheetName val="218   09"/>
      <sheetName val="218"/>
      <sheetName val="28"/>
      <sheetName val="Sheet1"/>
      <sheetName val="Sheet2"/>
      <sheetName val="Sheet3"/>
    </sheetNames>
    <sheetDataSet>
      <sheetData sheetId="4">
        <row r="10">
          <cell r="X10">
            <v>912632.4750000001</v>
          </cell>
        </row>
      </sheetData>
      <sheetData sheetId="5">
        <row r="10">
          <cell r="I10">
            <v>203737.52500000002</v>
          </cell>
          <cell r="P10">
            <v>91263.2475</v>
          </cell>
        </row>
      </sheetData>
      <sheetData sheetId="9">
        <row r="15">
          <cell r="R15">
            <v>798351.8615125</v>
          </cell>
        </row>
      </sheetData>
      <sheetData sheetId="11">
        <row r="35">
          <cell r="J35">
            <v>10229664.313125001</v>
          </cell>
          <cell r="Q35">
            <v>4685601.367827997</v>
          </cell>
        </row>
        <row r="81">
          <cell r="J81">
            <v>4606556.648000001</v>
          </cell>
          <cell r="Q81">
            <v>2528101.43264836</v>
          </cell>
        </row>
      </sheetData>
      <sheetData sheetId="13">
        <row r="28">
          <cell r="J28">
            <v>2813222</v>
          </cell>
          <cell r="Q28">
            <v>5639795.9</v>
          </cell>
        </row>
      </sheetData>
      <sheetData sheetId="15">
        <row r="62">
          <cell r="K62">
            <v>584429.4358333333</v>
          </cell>
          <cell r="R62">
            <v>1840568.6913933174</v>
          </cell>
        </row>
        <row r="112">
          <cell r="K112">
            <v>232974.734375</v>
          </cell>
          <cell r="R112">
            <v>856659.65140625</v>
          </cell>
        </row>
        <row r="116">
          <cell r="H116">
            <v>1279344</v>
          </cell>
        </row>
        <row r="117">
          <cell r="H117">
            <v>1279344</v>
          </cell>
        </row>
        <row r="118">
          <cell r="H118">
            <v>480000</v>
          </cell>
        </row>
        <row r="119">
          <cell r="H119">
            <v>560000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2.57421875" style="20" customWidth="1"/>
    <col min="2" max="16384" width="9.140625" style="20" customWidth="1"/>
  </cols>
  <sheetData>
    <row r="1" s="1" customFormat="1" ht="12.75"/>
    <row r="2" spans="2:11" s="1" customFormat="1" ht="12.75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s="5" customFormat="1" ht="12.75">
      <c r="B3" s="6"/>
      <c r="C3" s="7" t="s">
        <v>0</v>
      </c>
      <c r="D3" s="7"/>
      <c r="E3" s="7"/>
      <c r="F3" s="8" t="s">
        <v>1</v>
      </c>
      <c r="G3" s="9"/>
      <c r="H3" s="10"/>
      <c r="I3" s="11"/>
      <c r="J3" s="7"/>
      <c r="K3" s="12"/>
    </row>
    <row r="4" spans="2:11" s="5" customFormat="1" ht="12">
      <c r="B4" s="6"/>
      <c r="C4" s="7" t="s">
        <v>2</v>
      </c>
      <c r="D4" s="7"/>
      <c r="E4" s="7"/>
      <c r="F4" s="11" t="s">
        <v>3</v>
      </c>
      <c r="G4" s="13"/>
      <c r="H4" s="14"/>
      <c r="I4" s="15"/>
      <c r="J4" s="15"/>
      <c r="K4" s="12"/>
    </row>
    <row r="5" spans="2:11" s="5" customFormat="1" ht="12">
      <c r="B5" s="6"/>
      <c r="C5" s="7" t="s">
        <v>4</v>
      </c>
      <c r="D5" s="7"/>
      <c r="E5" s="7"/>
      <c r="F5" s="16" t="s">
        <v>5</v>
      </c>
      <c r="G5" s="11"/>
      <c r="H5" s="11"/>
      <c r="I5" s="11"/>
      <c r="J5" s="11"/>
      <c r="K5" s="12"/>
    </row>
    <row r="6" spans="2:11" s="5" customFormat="1" ht="12">
      <c r="B6" s="6"/>
      <c r="C6" s="7"/>
      <c r="D6" s="7"/>
      <c r="E6" s="7"/>
      <c r="F6" s="7"/>
      <c r="G6" s="7"/>
      <c r="H6" s="17" t="s">
        <v>6</v>
      </c>
      <c r="I6" s="17"/>
      <c r="J6" s="15"/>
      <c r="K6" s="12"/>
    </row>
    <row r="7" spans="2:11" s="5" customFormat="1" ht="12">
      <c r="B7" s="6"/>
      <c r="C7" s="7" t="s">
        <v>7</v>
      </c>
      <c r="D7" s="7"/>
      <c r="E7" s="7"/>
      <c r="F7" s="11" t="s">
        <v>8</v>
      </c>
      <c r="G7" s="18"/>
      <c r="H7" s="7"/>
      <c r="I7" s="7"/>
      <c r="J7" s="7"/>
      <c r="K7" s="12"/>
    </row>
    <row r="8" spans="2:11" s="5" customFormat="1" ht="12">
      <c r="B8" s="6"/>
      <c r="C8" s="7" t="s">
        <v>9</v>
      </c>
      <c r="D8" s="7"/>
      <c r="E8" s="7"/>
      <c r="F8" s="16"/>
      <c r="G8" s="19"/>
      <c r="H8" s="7"/>
      <c r="I8" s="7"/>
      <c r="J8" s="7"/>
      <c r="K8" s="12"/>
    </row>
    <row r="9" spans="2:11" s="5" customFormat="1" ht="12">
      <c r="B9" s="6"/>
      <c r="C9" s="7"/>
      <c r="D9" s="7"/>
      <c r="E9" s="7"/>
      <c r="F9" s="7"/>
      <c r="G9" s="7"/>
      <c r="H9" s="7"/>
      <c r="I9" s="7"/>
      <c r="J9" s="7"/>
      <c r="K9" s="12"/>
    </row>
    <row r="10" spans="2:11" s="5" customFormat="1" ht="12">
      <c r="B10" s="6"/>
      <c r="C10" s="7" t="s">
        <v>10</v>
      </c>
      <c r="D10" s="7"/>
      <c r="E10" s="7"/>
      <c r="F10" s="11" t="s">
        <v>11</v>
      </c>
      <c r="G10" s="11"/>
      <c r="H10" s="11"/>
      <c r="I10" s="11"/>
      <c r="J10" s="11"/>
      <c r="K10" s="12"/>
    </row>
    <row r="11" spans="2:11" s="5" customFormat="1" ht="12">
      <c r="B11" s="6"/>
      <c r="C11" s="7"/>
      <c r="D11" s="7"/>
      <c r="E11" s="7"/>
      <c r="F11" s="16" t="s">
        <v>12</v>
      </c>
      <c r="G11" s="16"/>
      <c r="H11" s="16"/>
      <c r="I11" s="16"/>
      <c r="J11" s="16"/>
      <c r="K11" s="12"/>
    </row>
    <row r="12" spans="2:11" s="5" customFormat="1" ht="12">
      <c r="B12" s="6"/>
      <c r="C12" s="7"/>
      <c r="D12" s="7"/>
      <c r="E12" s="7"/>
      <c r="F12" s="16"/>
      <c r="G12" s="16"/>
      <c r="H12" s="16"/>
      <c r="I12" s="16"/>
      <c r="J12" s="16"/>
      <c r="K12" s="12"/>
    </row>
    <row r="13" spans="2:11" ht="12.75">
      <c r="B13" s="21"/>
      <c r="C13" s="22"/>
      <c r="D13" s="22"/>
      <c r="E13" s="22"/>
      <c r="F13" s="22"/>
      <c r="G13" s="22"/>
      <c r="H13" s="22"/>
      <c r="I13" s="22"/>
      <c r="J13" s="22"/>
      <c r="K13" s="23"/>
    </row>
    <row r="14" spans="2:11" ht="12.75">
      <c r="B14" s="21"/>
      <c r="C14" s="22"/>
      <c r="D14" s="22"/>
      <c r="E14" s="22"/>
      <c r="F14" s="22"/>
      <c r="G14" s="22"/>
      <c r="H14" s="22"/>
      <c r="I14" s="22"/>
      <c r="J14" s="22"/>
      <c r="K14" s="23"/>
    </row>
    <row r="15" spans="2:11" ht="12.75">
      <c r="B15" s="21"/>
      <c r="C15" s="22"/>
      <c r="D15" s="22"/>
      <c r="E15" s="22"/>
      <c r="F15" s="22"/>
      <c r="G15" s="22"/>
      <c r="H15" s="22"/>
      <c r="I15" s="22"/>
      <c r="J15" s="22"/>
      <c r="K15" s="23"/>
    </row>
    <row r="16" spans="2:11" ht="12.75"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2:11" ht="12.75">
      <c r="B17" s="21"/>
      <c r="D17" s="22"/>
      <c r="E17" s="22"/>
      <c r="F17" s="22"/>
      <c r="G17" s="22"/>
      <c r="H17" s="22"/>
      <c r="I17" s="22"/>
      <c r="J17" s="22"/>
      <c r="K17" s="23"/>
    </row>
    <row r="18" spans="2:11" ht="12.75">
      <c r="B18" s="21"/>
      <c r="C18" s="22"/>
      <c r="D18" s="22"/>
      <c r="E18" s="22"/>
      <c r="F18" s="22"/>
      <c r="G18" s="22"/>
      <c r="H18" s="22"/>
      <c r="I18" s="22"/>
      <c r="J18" s="22"/>
      <c r="K18" s="23"/>
    </row>
    <row r="19" spans="2:11" ht="12.75">
      <c r="B19" s="21"/>
      <c r="C19" s="22"/>
      <c r="D19" s="22"/>
      <c r="E19" s="22"/>
      <c r="F19" s="22"/>
      <c r="G19" s="22"/>
      <c r="H19" s="22"/>
      <c r="I19" s="22"/>
      <c r="J19" s="22"/>
      <c r="K19" s="23"/>
    </row>
    <row r="20" spans="2:11" ht="12.75"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2:11" ht="33.75">
      <c r="B21" s="501" t="s">
        <v>13</v>
      </c>
      <c r="C21" s="502"/>
      <c r="D21" s="502"/>
      <c r="E21" s="502"/>
      <c r="F21" s="502"/>
      <c r="G21" s="502"/>
      <c r="H21" s="502"/>
      <c r="I21" s="502"/>
      <c r="J21" s="502"/>
      <c r="K21" s="503"/>
    </row>
    <row r="22" spans="2:11" ht="12.75">
      <c r="B22" s="21"/>
      <c r="C22" s="499" t="s">
        <v>14</v>
      </c>
      <c r="D22" s="499"/>
      <c r="E22" s="499"/>
      <c r="F22" s="499"/>
      <c r="G22" s="499"/>
      <c r="H22" s="499"/>
      <c r="I22" s="499"/>
      <c r="J22" s="499"/>
      <c r="K22" s="23"/>
    </row>
    <row r="23" spans="2:11" ht="12.75">
      <c r="B23" s="21"/>
      <c r="C23" s="499" t="s">
        <v>15</v>
      </c>
      <c r="D23" s="499"/>
      <c r="E23" s="499"/>
      <c r="F23" s="499"/>
      <c r="G23" s="499"/>
      <c r="H23" s="499"/>
      <c r="I23" s="499"/>
      <c r="J23" s="499"/>
      <c r="K23" s="23"/>
    </row>
    <row r="24" spans="2:11" ht="12.75"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2:11" ht="12.75">
      <c r="B25" s="21"/>
      <c r="C25" s="22"/>
      <c r="D25" s="22"/>
      <c r="E25" s="22"/>
      <c r="F25" s="22"/>
      <c r="G25" s="22"/>
      <c r="H25" s="22"/>
      <c r="I25" s="22"/>
      <c r="J25" s="22"/>
      <c r="K25" s="23"/>
    </row>
    <row r="26" spans="2:11" ht="33.75">
      <c r="B26" s="21"/>
      <c r="C26" s="22"/>
      <c r="D26" s="22"/>
      <c r="E26" s="22"/>
      <c r="F26" s="24" t="s">
        <v>437</v>
      </c>
      <c r="G26" s="22"/>
      <c r="H26" s="22"/>
      <c r="I26" s="22"/>
      <c r="J26" s="22"/>
      <c r="K26" s="23"/>
    </row>
    <row r="27" spans="2:11" ht="12.75">
      <c r="B27" s="21"/>
      <c r="C27" s="22"/>
      <c r="D27" s="22"/>
      <c r="E27" s="22"/>
      <c r="F27" s="22"/>
      <c r="G27" s="22"/>
      <c r="H27" s="22"/>
      <c r="I27" s="22"/>
      <c r="J27" s="22"/>
      <c r="K27" s="23"/>
    </row>
    <row r="28" spans="2:11" ht="12.75"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2:11" ht="12.75">
      <c r="B29" s="21"/>
      <c r="C29" s="22"/>
      <c r="D29" s="22"/>
      <c r="E29" s="22"/>
      <c r="F29" s="22"/>
      <c r="G29" s="22"/>
      <c r="H29" s="22"/>
      <c r="I29" s="22"/>
      <c r="J29" s="22"/>
      <c r="K29" s="23"/>
    </row>
    <row r="30" spans="2:11" ht="12.75">
      <c r="B30" s="21"/>
      <c r="C30" s="22"/>
      <c r="D30" s="22"/>
      <c r="E30" s="22"/>
      <c r="F30" s="22"/>
      <c r="G30" s="22"/>
      <c r="H30" s="22"/>
      <c r="I30" s="22"/>
      <c r="J30" s="22"/>
      <c r="K30" s="23"/>
    </row>
    <row r="31" spans="2:11" ht="12.75">
      <c r="B31" s="21"/>
      <c r="C31" s="22"/>
      <c r="D31" s="22"/>
      <c r="E31" s="22"/>
      <c r="F31" s="22"/>
      <c r="G31" s="22"/>
      <c r="H31" s="22"/>
      <c r="I31" s="22"/>
      <c r="J31" s="22"/>
      <c r="K31" s="23"/>
    </row>
    <row r="32" spans="2:11" ht="12.75"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2:11" ht="12.75">
      <c r="B33" s="21"/>
      <c r="C33" s="22"/>
      <c r="D33" s="22"/>
      <c r="E33" s="22"/>
      <c r="F33" s="22"/>
      <c r="G33" s="22"/>
      <c r="H33" s="22"/>
      <c r="I33" s="22"/>
      <c r="J33" s="22"/>
      <c r="K33" s="23"/>
    </row>
    <row r="34" spans="2:11" ht="12.75">
      <c r="B34" s="21"/>
      <c r="C34" s="22"/>
      <c r="D34" s="22"/>
      <c r="E34" s="22"/>
      <c r="F34" s="22"/>
      <c r="G34" s="22"/>
      <c r="H34" s="22"/>
      <c r="I34" s="22"/>
      <c r="J34" s="22"/>
      <c r="K34" s="23"/>
    </row>
    <row r="35" spans="2:11" ht="12.75">
      <c r="B35" s="21"/>
      <c r="C35" s="22"/>
      <c r="D35" s="22"/>
      <c r="E35" s="22"/>
      <c r="F35" s="22"/>
      <c r="G35" s="22"/>
      <c r="H35" s="22"/>
      <c r="I35" s="22"/>
      <c r="J35" s="22"/>
      <c r="K35" s="23"/>
    </row>
    <row r="36" spans="2:11" ht="12.75"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2:11" ht="12.75">
      <c r="B37" s="21"/>
      <c r="C37" s="22"/>
      <c r="D37" s="22"/>
      <c r="E37" s="22"/>
      <c r="F37" s="22"/>
      <c r="G37" s="22"/>
      <c r="H37" s="22"/>
      <c r="I37" s="22"/>
      <c r="J37" s="22"/>
      <c r="K37" s="23"/>
    </row>
    <row r="38" spans="2:11" ht="12.75">
      <c r="B38" s="21"/>
      <c r="C38" s="22"/>
      <c r="D38" s="22"/>
      <c r="E38" s="22"/>
      <c r="F38" s="22"/>
      <c r="G38" s="22"/>
      <c r="H38" s="22"/>
      <c r="I38" s="22"/>
      <c r="J38" s="22"/>
      <c r="K38" s="23"/>
    </row>
    <row r="39" spans="2:11" ht="12.75">
      <c r="B39" s="21"/>
      <c r="C39" s="22"/>
      <c r="D39" s="22"/>
      <c r="E39" s="22"/>
      <c r="F39" s="22"/>
      <c r="G39" s="22"/>
      <c r="H39" s="22"/>
      <c r="I39" s="22"/>
      <c r="J39" s="22"/>
      <c r="K39" s="23"/>
    </row>
    <row r="40" spans="2:11" ht="12.75"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2:11" s="5" customFormat="1" ht="12">
      <c r="B41" s="6"/>
      <c r="C41" s="7"/>
      <c r="D41" s="7"/>
      <c r="E41" s="7"/>
      <c r="F41" s="7"/>
      <c r="G41" s="7"/>
      <c r="H41" s="499"/>
      <c r="I41" s="499"/>
      <c r="J41" s="7"/>
      <c r="K41" s="12"/>
    </row>
    <row r="42" spans="2:11" s="5" customFormat="1" ht="12">
      <c r="B42" s="6"/>
      <c r="C42" s="7"/>
      <c r="D42" s="7"/>
      <c r="E42" s="7"/>
      <c r="F42" s="7"/>
      <c r="G42" s="7"/>
      <c r="H42" s="499"/>
      <c r="I42" s="499"/>
      <c r="J42" s="7"/>
      <c r="K42" s="12"/>
    </row>
    <row r="43" spans="2:11" s="5" customFormat="1" ht="12">
      <c r="B43" s="6"/>
      <c r="C43" s="7" t="s">
        <v>16</v>
      </c>
      <c r="D43" s="7"/>
      <c r="E43" s="7"/>
      <c r="F43" s="7"/>
      <c r="G43" s="7"/>
      <c r="H43" s="504" t="s">
        <v>17</v>
      </c>
      <c r="I43" s="504"/>
      <c r="J43" s="7"/>
      <c r="K43" s="12"/>
    </row>
    <row r="44" spans="2:11" s="5" customFormat="1" ht="12">
      <c r="B44" s="6"/>
      <c r="C44" s="7" t="s">
        <v>18</v>
      </c>
      <c r="D44" s="7"/>
      <c r="E44" s="7"/>
      <c r="F44" s="7"/>
      <c r="G44" s="7"/>
      <c r="H44" s="497" t="s">
        <v>19</v>
      </c>
      <c r="I44" s="497"/>
      <c r="J44" s="7"/>
      <c r="K44" s="12"/>
    </row>
    <row r="45" spans="2:11" ht="12.75">
      <c r="B45" s="21"/>
      <c r="C45" s="22"/>
      <c r="D45" s="22"/>
      <c r="E45" s="22"/>
      <c r="F45" s="22"/>
      <c r="G45" s="22"/>
      <c r="H45" s="22"/>
      <c r="I45" s="22"/>
      <c r="J45" s="22"/>
      <c r="K45" s="23"/>
    </row>
    <row r="46" spans="2:11" s="25" customFormat="1" ht="15">
      <c r="B46" s="26"/>
      <c r="C46" s="27" t="s">
        <v>20</v>
      </c>
      <c r="D46" s="7"/>
      <c r="E46" s="7"/>
      <c r="F46" s="7"/>
      <c r="G46" s="19" t="s">
        <v>21</v>
      </c>
      <c r="H46" s="498" t="s">
        <v>438</v>
      </c>
      <c r="I46" s="499"/>
      <c r="J46" s="28"/>
      <c r="K46" s="29"/>
    </row>
    <row r="47" spans="2:11" s="25" customFormat="1" ht="15">
      <c r="B47" s="26"/>
      <c r="C47" s="7"/>
      <c r="D47" s="7"/>
      <c r="E47" s="7"/>
      <c r="F47" s="7"/>
      <c r="G47" s="19" t="s">
        <v>22</v>
      </c>
      <c r="H47" s="500" t="s">
        <v>439</v>
      </c>
      <c r="I47" s="499"/>
      <c r="J47" s="28"/>
      <c r="K47" s="29"/>
    </row>
    <row r="48" spans="2:11" s="25" customFormat="1" ht="15">
      <c r="B48" s="26"/>
      <c r="C48" s="7"/>
      <c r="D48" s="7"/>
      <c r="E48" s="7"/>
      <c r="F48" s="7"/>
      <c r="G48" s="19"/>
      <c r="H48" s="19"/>
      <c r="I48" s="19"/>
      <c r="J48" s="28"/>
      <c r="K48" s="29"/>
    </row>
    <row r="49" spans="2:11" s="25" customFormat="1" ht="15">
      <c r="B49" s="26"/>
      <c r="C49" s="398" t="s">
        <v>23</v>
      </c>
      <c r="D49" s="398"/>
      <c r="E49" s="398"/>
      <c r="F49" s="399"/>
      <c r="G49" s="398"/>
      <c r="H49" s="400" t="s">
        <v>436</v>
      </c>
      <c r="I49" s="400"/>
      <c r="J49" s="28"/>
      <c r="K49" s="29"/>
    </row>
    <row r="50" spans="2:11" ht="12.75">
      <c r="B50" s="30"/>
      <c r="C50" s="31"/>
      <c r="D50" s="31"/>
      <c r="E50" s="31"/>
      <c r="F50" s="31"/>
      <c r="G50" s="31"/>
      <c r="H50" s="31"/>
      <c r="I50" s="31"/>
      <c r="J50" s="31"/>
      <c r="K50" s="32"/>
    </row>
  </sheetData>
  <sheetProtection/>
  <mergeCells count="9">
    <mergeCell ref="H44:I44"/>
    <mergeCell ref="H46:I46"/>
    <mergeCell ref="H47:I47"/>
    <mergeCell ref="B21:K21"/>
    <mergeCell ref="C22:J22"/>
    <mergeCell ref="C23:J23"/>
    <mergeCell ref="H41:I41"/>
    <mergeCell ref="H42:I42"/>
    <mergeCell ref="H43:I43"/>
  </mergeCells>
  <printOptions/>
  <pageMargins left="0.17" right="0.7" top="0.75" bottom="0.75" header="0.3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54"/>
  <sheetViews>
    <sheetView zoomScalePageLayoutView="0" workbookViewId="0" topLeftCell="A7">
      <selection activeCell="M6" sqref="M6"/>
    </sheetView>
  </sheetViews>
  <sheetFormatPr defaultColWidth="9.140625" defaultRowHeight="15"/>
  <cols>
    <col min="1" max="1" width="9.140625" style="0" customWidth="1"/>
    <col min="2" max="2" width="0.13671875" style="0" customWidth="1"/>
    <col min="3" max="4" width="9.140625" style="0" customWidth="1"/>
    <col min="5" max="5" width="73.8515625" style="0" customWidth="1"/>
  </cols>
  <sheetData>
    <row r="2" spans="2:5" ht="15">
      <c r="B2" s="119"/>
      <c r="C2" s="120"/>
      <c r="D2" s="120"/>
      <c r="E2" s="121"/>
    </row>
    <row r="3" spans="2:5" s="122" customFormat="1" ht="18">
      <c r="B3" s="611" t="s">
        <v>197</v>
      </c>
      <c r="C3" s="612"/>
      <c r="D3" s="612"/>
      <c r="E3" s="613"/>
    </row>
    <row r="4" spans="2:5" ht="15">
      <c r="B4" s="123"/>
      <c r="C4" s="124"/>
      <c r="D4" s="124"/>
      <c r="E4" s="125"/>
    </row>
    <row r="5" spans="2:5" ht="15.75">
      <c r="B5" s="123"/>
      <c r="C5" s="126" t="s">
        <v>198</v>
      </c>
      <c r="D5" s="127" t="s">
        <v>199</v>
      </c>
      <c r="E5" s="125"/>
    </row>
    <row r="6" spans="2:5" ht="15">
      <c r="B6" s="123"/>
      <c r="C6" s="128"/>
      <c r="E6" s="125"/>
    </row>
    <row r="7" spans="2:5" ht="15">
      <c r="B7" s="123"/>
      <c r="C7" s="40">
        <v>1</v>
      </c>
      <c r="D7" s="129" t="s">
        <v>200</v>
      </c>
      <c r="E7" s="125"/>
    </row>
    <row r="8" spans="2:5" ht="15">
      <c r="B8" s="123"/>
      <c r="C8" s="40">
        <v>2</v>
      </c>
      <c r="D8" s="20" t="s">
        <v>201</v>
      </c>
      <c r="E8" s="125"/>
    </row>
    <row r="9" spans="2:5" ht="15">
      <c r="B9" s="123"/>
      <c r="C9" s="22">
        <v>3</v>
      </c>
      <c r="D9" s="20" t="s">
        <v>202</v>
      </c>
      <c r="E9" s="125"/>
    </row>
    <row r="10" spans="2:5" s="20" customFormat="1" ht="12.75">
      <c r="B10" s="21"/>
      <c r="C10" s="22">
        <v>4</v>
      </c>
      <c r="D10" s="22" t="s">
        <v>203</v>
      </c>
      <c r="E10" s="23"/>
    </row>
    <row r="11" spans="2:5" s="20" customFormat="1" ht="12.75">
      <c r="B11" s="21"/>
      <c r="C11" s="22"/>
      <c r="D11" s="130" t="s">
        <v>204</v>
      </c>
      <c r="E11" s="23"/>
    </row>
    <row r="12" spans="2:5" s="20" customFormat="1" ht="12.75">
      <c r="B12" s="21"/>
      <c r="C12" s="22" t="s">
        <v>205</v>
      </c>
      <c r="D12" s="22"/>
      <c r="E12" s="23"/>
    </row>
    <row r="13" spans="2:5" s="20" customFormat="1" ht="12.75">
      <c r="B13" s="21"/>
      <c r="C13" s="22"/>
      <c r="D13" s="130" t="s">
        <v>206</v>
      </c>
      <c r="E13" s="23"/>
    </row>
    <row r="14" spans="2:5" s="20" customFormat="1" ht="12.75">
      <c r="B14" s="21"/>
      <c r="C14" s="22" t="s">
        <v>207</v>
      </c>
      <c r="D14" s="22"/>
      <c r="E14" s="23"/>
    </row>
    <row r="15" spans="2:5" s="20" customFormat="1" ht="12.75">
      <c r="B15" s="21"/>
      <c r="C15" s="22"/>
      <c r="D15" s="130" t="s">
        <v>208</v>
      </c>
      <c r="E15" s="23"/>
    </row>
    <row r="16" spans="2:5" s="20" customFormat="1" ht="12.75">
      <c r="B16" s="21"/>
      <c r="C16" s="22" t="s">
        <v>209</v>
      </c>
      <c r="D16" s="22"/>
      <c r="E16" s="23"/>
    </row>
    <row r="17" spans="2:5" s="20" customFormat="1" ht="12.75">
      <c r="B17" s="21"/>
      <c r="C17" s="22"/>
      <c r="D17" s="22" t="s">
        <v>210</v>
      </c>
      <c r="E17" s="23"/>
    </row>
    <row r="18" spans="2:5" s="20" customFormat="1" ht="12.75">
      <c r="B18" s="21"/>
      <c r="C18" s="22" t="s">
        <v>211</v>
      </c>
      <c r="D18" s="22"/>
      <c r="E18" s="23"/>
    </row>
    <row r="19" spans="2:5" s="20" customFormat="1" ht="12.75">
      <c r="B19" s="21"/>
      <c r="C19" s="130" t="s">
        <v>212</v>
      </c>
      <c r="D19" s="22"/>
      <c r="E19" s="23"/>
    </row>
    <row r="20" spans="2:5" s="20" customFormat="1" ht="12.75">
      <c r="B20" s="21"/>
      <c r="C20" s="22"/>
      <c r="D20" s="22" t="s">
        <v>213</v>
      </c>
      <c r="E20" s="23"/>
    </row>
    <row r="21" spans="2:5" s="20" customFormat="1" ht="12.75">
      <c r="B21" s="21"/>
      <c r="C21" s="130" t="s">
        <v>214</v>
      </c>
      <c r="D21" s="22"/>
      <c r="E21" s="23"/>
    </row>
    <row r="22" spans="2:5" s="20" customFormat="1" ht="12.75">
      <c r="B22" s="21"/>
      <c r="C22" s="22"/>
      <c r="D22" s="22" t="s">
        <v>215</v>
      </c>
      <c r="E22" s="23"/>
    </row>
    <row r="23" spans="2:5" s="20" customFormat="1" ht="12.75">
      <c r="B23" s="21"/>
      <c r="C23" s="130" t="s">
        <v>216</v>
      </c>
      <c r="D23" s="22"/>
      <c r="E23" s="23"/>
    </row>
    <row r="24" spans="2:5" s="20" customFormat="1" ht="12.75">
      <c r="B24" s="21"/>
      <c r="C24" s="22" t="s">
        <v>217</v>
      </c>
      <c r="D24" s="22" t="s">
        <v>218</v>
      </c>
      <c r="E24" s="23"/>
    </row>
    <row r="25" spans="2:5" s="20" customFormat="1" ht="12.75">
      <c r="B25" s="21"/>
      <c r="C25" s="22"/>
      <c r="D25" s="130" t="s">
        <v>219</v>
      </c>
      <c r="E25" s="23"/>
    </row>
    <row r="26" spans="2:5" s="20" customFormat="1" ht="12.75">
      <c r="B26" s="21"/>
      <c r="C26" s="22"/>
      <c r="D26" s="130" t="s">
        <v>220</v>
      </c>
      <c r="E26" s="23"/>
    </row>
    <row r="27" spans="2:5" s="20" customFormat="1" ht="12.75">
      <c r="B27" s="21"/>
      <c r="C27" s="22"/>
      <c r="D27" s="130" t="s">
        <v>221</v>
      </c>
      <c r="E27" s="23"/>
    </row>
    <row r="28" spans="2:5" s="20" customFormat="1" ht="12.75">
      <c r="B28" s="21"/>
      <c r="C28" s="22"/>
      <c r="D28" s="130" t="s">
        <v>222</v>
      </c>
      <c r="E28" s="23"/>
    </row>
    <row r="29" spans="2:5" s="20" customFormat="1" ht="12.75">
      <c r="B29" s="21"/>
      <c r="C29" s="22"/>
      <c r="D29" s="130" t="s">
        <v>223</v>
      </c>
      <c r="E29" s="23"/>
    </row>
    <row r="30" spans="2:5" s="20" customFormat="1" ht="12.75">
      <c r="B30" s="21"/>
      <c r="C30" s="22"/>
      <c r="D30" s="130" t="s">
        <v>224</v>
      </c>
      <c r="E30" s="23"/>
    </row>
    <row r="31" spans="2:5" s="20" customFormat="1" ht="12.75">
      <c r="B31" s="21"/>
      <c r="C31" s="22"/>
      <c r="D31" s="22"/>
      <c r="E31" s="23"/>
    </row>
    <row r="32" spans="2:5" s="20" customFormat="1" ht="15.75">
      <c r="B32" s="21"/>
      <c r="C32" s="126" t="s">
        <v>225</v>
      </c>
      <c r="D32" s="127" t="s">
        <v>226</v>
      </c>
      <c r="E32" s="23"/>
    </row>
    <row r="33" spans="2:5" s="20" customFormat="1" ht="12.75">
      <c r="B33" s="21"/>
      <c r="C33" s="22"/>
      <c r="D33" s="22"/>
      <c r="E33" s="23"/>
    </row>
    <row r="34" spans="2:5" s="20" customFormat="1" ht="12.75">
      <c r="B34" s="21"/>
      <c r="C34" s="22"/>
      <c r="D34" s="130" t="s">
        <v>227</v>
      </c>
      <c r="E34" s="23"/>
    </row>
    <row r="35" spans="2:5" s="20" customFormat="1" ht="12.75">
      <c r="B35" s="21"/>
      <c r="C35" s="22" t="s">
        <v>228</v>
      </c>
      <c r="D35" s="22"/>
      <c r="E35" s="23"/>
    </row>
    <row r="36" spans="2:5" s="20" customFormat="1" ht="12.75">
      <c r="B36" s="21"/>
      <c r="C36" s="22"/>
      <c r="D36" s="22" t="s">
        <v>229</v>
      </c>
      <c r="E36" s="23"/>
    </row>
    <row r="37" spans="2:5" s="20" customFormat="1" ht="12.75">
      <c r="B37" s="21"/>
      <c r="C37" s="22" t="s">
        <v>230</v>
      </c>
      <c r="D37" s="22"/>
      <c r="E37" s="23"/>
    </row>
    <row r="38" spans="2:5" s="20" customFormat="1" ht="12.75">
      <c r="B38" s="21"/>
      <c r="C38" s="22"/>
      <c r="D38" s="22" t="s">
        <v>231</v>
      </c>
      <c r="E38" s="23"/>
    </row>
    <row r="39" spans="2:5" s="20" customFormat="1" ht="12.75">
      <c r="B39" s="21"/>
      <c r="C39" s="22" t="s">
        <v>232</v>
      </c>
      <c r="D39" s="22"/>
      <c r="E39" s="23"/>
    </row>
    <row r="40" spans="2:5" s="20" customFormat="1" ht="12.75">
      <c r="B40" s="21"/>
      <c r="C40" s="22"/>
      <c r="D40" s="22" t="s">
        <v>233</v>
      </c>
      <c r="E40" s="23"/>
    </row>
    <row r="41" spans="2:5" s="20" customFormat="1" ht="12.75">
      <c r="B41" s="21"/>
      <c r="C41" s="22" t="s">
        <v>234</v>
      </c>
      <c r="D41" s="22"/>
      <c r="E41" s="23"/>
    </row>
    <row r="42" spans="2:5" s="20" customFormat="1" ht="12.75">
      <c r="B42" s="21"/>
      <c r="D42" s="20" t="s">
        <v>235</v>
      </c>
      <c r="E42" s="23"/>
    </row>
    <row r="43" spans="2:5" s="20" customFormat="1" ht="12.75">
      <c r="B43" s="21"/>
      <c r="C43" s="20" t="s">
        <v>236</v>
      </c>
      <c r="E43" s="23"/>
    </row>
    <row r="44" spans="2:5" s="20" customFormat="1" ht="12.75">
      <c r="B44" s="21"/>
      <c r="C44" s="20" t="s">
        <v>237</v>
      </c>
      <c r="E44" s="23"/>
    </row>
    <row r="45" spans="2:5" s="20" customFormat="1" ht="12.75">
      <c r="B45" s="21"/>
      <c r="C45" s="20" t="s">
        <v>238</v>
      </c>
      <c r="D45" s="22"/>
      <c r="E45" s="23"/>
    </row>
    <row r="46" spans="2:5" s="20" customFormat="1" ht="12.75">
      <c r="B46" s="21"/>
      <c r="C46" s="22"/>
      <c r="D46" s="20" t="s">
        <v>239</v>
      </c>
      <c r="E46" s="23"/>
    </row>
    <row r="47" spans="2:5" s="20" customFormat="1" ht="12.75">
      <c r="B47" s="21"/>
      <c r="C47" s="22"/>
      <c r="D47" s="22" t="s">
        <v>240</v>
      </c>
      <c r="E47" s="23"/>
    </row>
    <row r="48" spans="2:5" s="20" customFormat="1" ht="12.75">
      <c r="B48" s="21"/>
      <c r="C48" s="22"/>
      <c r="D48" s="22" t="s">
        <v>241</v>
      </c>
      <c r="E48" s="23"/>
    </row>
    <row r="49" spans="2:5" ht="15">
      <c r="B49" s="123"/>
      <c r="C49" s="20"/>
      <c r="D49" s="20" t="s">
        <v>242</v>
      </c>
      <c r="E49" s="125"/>
    </row>
    <row r="50" spans="2:5" ht="15">
      <c r="B50" s="123"/>
      <c r="C50" s="20" t="s">
        <v>243</v>
      </c>
      <c r="D50" s="20"/>
      <c r="E50" s="125"/>
    </row>
    <row r="51" spans="2:5" ht="15">
      <c r="B51" s="123"/>
      <c r="C51" s="20"/>
      <c r="D51" s="20"/>
      <c r="E51" s="125"/>
    </row>
    <row r="52" spans="2:5" ht="15">
      <c r="B52" s="123"/>
      <c r="C52" s="20"/>
      <c r="D52" s="20"/>
      <c r="E52" s="125"/>
    </row>
    <row r="53" spans="2:5" ht="15">
      <c r="B53" s="123"/>
      <c r="C53" s="20"/>
      <c r="D53" s="20"/>
      <c r="E53" s="131">
        <v>1</v>
      </c>
    </row>
    <row r="54" spans="2:5" ht="15">
      <c r="B54" s="132"/>
      <c r="C54" s="133"/>
      <c r="D54" s="133"/>
      <c r="E54" s="134"/>
    </row>
  </sheetData>
  <sheetProtection/>
  <mergeCells count="1">
    <mergeCell ref="B3:E3"/>
  </mergeCells>
  <printOptions horizontalCentered="1" verticalCentered="1"/>
  <pageMargins left="0.35" right="0.23" top="0.75" bottom="0.75" header="0.3" footer="0.3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219"/>
  <sheetViews>
    <sheetView zoomScalePageLayoutView="0" workbookViewId="0" topLeftCell="A64">
      <selection activeCell="H221" sqref="H221"/>
    </sheetView>
  </sheetViews>
  <sheetFormatPr defaultColWidth="12.7109375" defaultRowHeight="15"/>
  <cols>
    <col min="1" max="1" width="2.28125" style="495" customWidth="1"/>
    <col min="2" max="2" width="3.28125" style="738" customWidth="1"/>
    <col min="3" max="3" width="3.00390625" style="495" customWidth="1"/>
    <col min="4" max="4" width="3.57421875" style="495" customWidth="1"/>
    <col min="5" max="5" width="33.57421875" style="495" customWidth="1"/>
    <col min="6" max="6" width="12.421875" style="495" customWidth="1"/>
    <col min="7" max="7" width="10.00390625" style="495" customWidth="1"/>
    <col min="8" max="8" width="18.421875" style="495" customWidth="1"/>
    <col min="9" max="9" width="22.00390625" style="495" customWidth="1"/>
    <col min="10" max="10" width="19.7109375" style="495" customWidth="1"/>
    <col min="11" max="11" width="20.7109375" style="763" customWidth="1"/>
    <col min="12" max="16384" width="12.7109375" style="495" customWidth="1"/>
  </cols>
  <sheetData>
    <row r="2" spans="1:13" ht="15">
      <c r="A2" s="652"/>
      <c r="B2" s="653"/>
      <c r="C2" s="654"/>
      <c r="D2" s="654"/>
      <c r="E2" s="654"/>
      <c r="F2" s="654"/>
      <c r="G2" s="654"/>
      <c r="H2" s="654"/>
      <c r="I2" s="654"/>
      <c r="J2" s="654"/>
      <c r="K2" s="655"/>
      <c r="L2" s="654"/>
      <c r="M2" s="656"/>
    </row>
    <row r="3" spans="1:13" ht="15">
      <c r="A3" s="657"/>
      <c r="B3" s="615"/>
      <c r="C3" s="616"/>
      <c r="D3" s="616"/>
      <c r="E3" s="616"/>
      <c r="F3" s="616"/>
      <c r="G3" s="616"/>
      <c r="H3" s="616"/>
      <c r="I3" s="616"/>
      <c r="J3" s="616"/>
      <c r="K3" s="658"/>
      <c r="L3" s="616"/>
      <c r="M3" s="659"/>
    </row>
    <row r="4" spans="1:13" s="663" customFormat="1" ht="18">
      <c r="A4" s="660" t="s">
        <v>197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2"/>
    </row>
    <row r="5" spans="1:13" s="663" customFormat="1" ht="18">
      <c r="A5" s="664"/>
      <c r="B5" s="665"/>
      <c r="C5" s="665"/>
      <c r="D5" s="665"/>
      <c r="E5" s="665"/>
      <c r="F5" s="665"/>
      <c r="G5" s="665"/>
      <c r="H5" s="665"/>
      <c r="I5" s="665"/>
      <c r="J5" s="665"/>
      <c r="K5" s="666"/>
      <c r="L5" s="665"/>
      <c r="M5" s="667"/>
    </row>
    <row r="6" spans="1:13" ht="15.75">
      <c r="A6" s="657"/>
      <c r="B6" s="615"/>
      <c r="C6" s="668" t="s">
        <v>188</v>
      </c>
      <c r="D6" s="668"/>
      <c r="E6" s="669" t="s">
        <v>244</v>
      </c>
      <c r="F6" s="616"/>
      <c r="G6" s="616"/>
      <c r="H6" s="616"/>
      <c r="I6" s="616"/>
      <c r="J6" s="670"/>
      <c r="K6" s="671" t="s">
        <v>434</v>
      </c>
      <c r="L6" s="649">
        <v>2011</v>
      </c>
      <c r="M6" s="659"/>
    </row>
    <row r="7" spans="1:13" ht="15">
      <c r="A7" s="657"/>
      <c r="B7" s="615"/>
      <c r="C7" s="616"/>
      <c r="D7" s="616"/>
      <c r="E7" s="616"/>
      <c r="F7" s="616"/>
      <c r="G7" s="616"/>
      <c r="H7" s="616"/>
      <c r="I7" s="616"/>
      <c r="J7" s="670"/>
      <c r="K7" s="672"/>
      <c r="L7" s="616"/>
      <c r="M7" s="659"/>
    </row>
    <row r="8" spans="1:15" ht="15">
      <c r="A8" s="657"/>
      <c r="B8" s="615"/>
      <c r="C8" s="616"/>
      <c r="D8" s="673" t="s">
        <v>30</v>
      </c>
      <c r="E8" s="674" t="s">
        <v>245</v>
      </c>
      <c r="F8" s="674"/>
      <c r="G8" s="675"/>
      <c r="H8" s="616"/>
      <c r="I8" s="616"/>
      <c r="J8" s="616"/>
      <c r="K8" s="676" t="s">
        <v>17</v>
      </c>
      <c r="L8" s="677">
        <f>+L30+L38+K44+K76+K96</f>
        <v>222857578.9659</v>
      </c>
      <c r="M8" s="659"/>
      <c r="O8" s="678">
        <f>L8+K100</f>
        <v>390529774.1934</v>
      </c>
    </row>
    <row r="9" spans="1:13" ht="15">
      <c r="A9" s="657"/>
      <c r="B9" s="615"/>
      <c r="C9" s="616"/>
      <c r="D9" s="673"/>
      <c r="E9" s="674"/>
      <c r="F9" s="674"/>
      <c r="G9" s="675"/>
      <c r="H9" s="616"/>
      <c r="I9" s="616"/>
      <c r="J9" s="616"/>
      <c r="K9" s="658"/>
      <c r="L9" s="616"/>
      <c r="M9" s="659"/>
    </row>
    <row r="10" spans="1:13" ht="15">
      <c r="A10" s="614"/>
      <c r="B10" s="647"/>
      <c r="C10" s="648"/>
      <c r="D10" s="679">
        <v>1</v>
      </c>
      <c r="E10" s="680" t="s">
        <v>32</v>
      </c>
      <c r="F10" s="681"/>
      <c r="G10" s="616"/>
      <c r="H10" s="616"/>
      <c r="I10" s="616"/>
      <c r="J10" s="616"/>
      <c r="K10" s="658"/>
      <c r="L10" s="616"/>
      <c r="M10" s="659"/>
    </row>
    <row r="11" spans="1:13" ht="15">
      <c r="A11" s="657"/>
      <c r="B11" s="615">
        <v>3</v>
      </c>
      <c r="C11" s="616"/>
      <c r="D11" s="616"/>
      <c r="E11" s="615" t="s">
        <v>34</v>
      </c>
      <c r="F11" s="670"/>
      <c r="G11" s="670"/>
      <c r="H11" s="670"/>
      <c r="I11" s="670"/>
      <c r="J11" s="670"/>
      <c r="K11" s="672"/>
      <c r="L11" s="616"/>
      <c r="M11" s="659"/>
    </row>
    <row r="12" spans="1:13" ht="15">
      <c r="A12" s="657"/>
      <c r="B12" s="615"/>
      <c r="C12" s="616"/>
      <c r="D12" s="682" t="s">
        <v>24</v>
      </c>
      <c r="E12" s="682" t="s">
        <v>246</v>
      </c>
      <c r="F12" s="682"/>
      <c r="G12" s="682" t="s">
        <v>247</v>
      </c>
      <c r="H12" s="682" t="s">
        <v>248</v>
      </c>
      <c r="I12" s="682"/>
      <c r="J12" s="683" t="s">
        <v>249</v>
      </c>
      <c r="K12" s="684" t="s">
        <v>250</v>
      </c>
      <c r="L12" s="683" t="s">
        <v>249</v>
      </c>
      <c r="M12" s="659"/>
    </row>
    <row r="13" spans="1:13" ht="15">
      <c r="A13" s="657"/>
      <c r="B13" s="615"/>
      <c r="C13" s="616"/>
      <c r="D13" s="682"/>
      <c r="E13" s="682"/>
      <c r="F13" s="682"/>
      <c r="G13" s="682"/>
      <c r="H13" s="682"/>
      <c r="I13" s="682"/>
      <c r="J13" s="685" t="s">
        <v>251</v>
      </c>
      <c r="K13" s="686" t="s">
        <v>252</v>
      </c>
      <c r="L13" s="685" t="s">
        <v>253</v>
      </c>
      <c r="M13" s="659"/>
    </row>
    <row r="14" spans="1:13" ht="15">
      <c r="A14" s="657"/>
      <c r="B14" s="615"/>
      <c r="C14" s="616"/>
      <c r="D14" s="630"/>
      <c r="E14" s="687" t="s">
        <v>254</v>
      </c>
      <c r="F14" s="688"/>
      <c r="G14" s="689" t="s">
        <v>255</v>
      </c>
      <c r="H14" s="690">
        <v>14465011000223</v>
      </c>
      <c r="I14" s="691"/>
      <c r="J14" s="494"/>
      <c r="K14" s="494">
        <v>0</v>
      </c>
      <c r="L14" s="494">
        <v>3092</v>
      </c>
      <c r="M14" s="659"/>
    </row>
    <row r="15" spans="1:13" ht="15">
      <c r="A15" s="657"/>
      <c r="B15" s="615"/>
      <c r="C15" s="616"/>
      <c r="D15" s="630"/>
      <c r="E15" s="687" t="s">
        <v>254</v>
      </c>
      <c r="F15" s="688"/>
      <c r="G15" s="689" t="s">
        <v>256</v>
      </c>
      <c r="H15" s="690">
        <v>14425011000112</v>
      </c>
      <c r="I15" s="691"/>
      <c r="J15" s="494">
        <v>268.15</v>
      </c>
      <c r="K15" s="494">
        <v>138.93</v>
      </c>
      <c r="L15" s="494">
        <f>J15*K15</f>
        <v>37254.0795</v>
      </c>
      <c r="M15" s="659"/>
    </row>
    <row r="16" spans="1:13" ht="15">
      <c r="A16" s="657"/>
      <c r="B16" s="615"/>
      <c r="C16" s="616"/>
      <c r="D16" s="630"/>
      <c r="E16" s="687" t="s">
        <v>257</v>
      </c>
      <c r="F16" s="688"/>
      <c r="G16" s="689" t="s">
        <v>255</v>
      </c>
      <c r="H16" s="687">
        <v>5500181921</v>
      </c>
      <c r="I16" s="688"/>
      <c r="J16" s="494"/>
      <c r="K16" s="494">
        <v>0</v>
      </c>
      <c r="L16" s="494">
        <v>7718.92</v>
      </c>
      <c r="M16" s="659"/>
    </row>
    <row r="17" spans="1:13" ht="15">
      <c r="A17" s="657"/>
      <c r="B17" s="615"/>
      <c r="C17" s="616"/>
      <c r="D17" s="630"/>
      <c r="E17" s="687" t="s">
        <v>257</v>
      </c>
      <c r="F17" s="688"/>
      <c r="G17" s="689" t="s">
        <v>256</v>
      </c>
      <c r="H17" s="687">
        <v>3181921</v>
      </c>
      <c r="I17" s="688"/>
      <c r="J17" s="494">
        <v>700.29</v>
      </c>
      <c r="K17" s="494">
        <v>138.93</v>
      </c>
      <c r="L17" s="494">
        <f>J17*K17</f>
        <v>97291.2897</v>
      </c>
      <c r="M17" s="659"/>
    </row>
    <row r="18" spans="1:13" ht="15">
      <c r="A18" s="657"/>
      <c r="B18" s="615"/>
      <c r="C18" s="616"/>
      <c r="D18" s="630"/>
      <c r="E18" s="687" t="s">
        <v>257</v>
      </c>
      <c r="F18" s="688"/>
      <c r="G18" s="689" t="s">
        <v>259</v>
      </c>
      <c r="H18" s="687">
        <v>2181921</v>
      </c>
      <c r="I18" s="688"/>
      <c r="J18" s="494">
        <v>9.41</v>
      </c>
      <c r="K18" s="494">
        <v>107.54</v>
      </c>
      <c r="L18" s="494">
        <f>J18*K18</f>
        <v>1011.9514</v>
      </c>
      <c r="M18" s="659"/>
    </row>
    <row r="19" spans="1:13" ht="15">
      <c r="A19" s="657"/>
      <c r="B19" s="615"/>
      <c r="C19" s="616"/>
      <c r="D19" s="630"/>
      <c r="E19" s="687" t="s">
        <v>260</v>
      </c>
      <c r="F19" s="688"/>
      <c r="G19" s="689" t="s">
        <v>255</v>
      </c>
      <c r="H19" s="687">
        <v>53040535301</v>
      </c>
      <c r="I19" s="688"/>
      <c r="J19" s="494"/>
      <c r="K19" s="494">
        <v>0</v>
      </c>
      <c r="L19" s="494">
        <v>31271.42</v>
      </c>
      <c r="M19" s="659"/>
    </row>
    <row r="20" spans="1:13" ht="15">
      <c r="A20" s="657"/>
      <c r="B20" s="615"/>
      <c r="C20" s="616"/>
      <c r="D20" s="630"/>
      <c r="E20" s="687" t="s">
        <v>260</v>
      </c>
      <c r="F20" s="688"/>
      <c r="G20" s="689" t="s">
        <v>256</v>
      </c>
      <c r="H20" s="687">
        <v>53040535302</v>
      </c>
      <c r="I20" s="688"/>
      <c r="J20" s="494">
        <v>383.83</v>
      </c>
      <c r="K20" s="494">
        <v>138.93</v>
      </c>
      <c r="L20" s="494">
        <f>J20*K20</f>
        <v>53325.5019</v>
      </c>
      <c r="M20" s="659"/>
    </row>
    <row r="21" spans="1:13" ht="15">
      <c r="A21" s="657"/>
      <c r="B21" s="615"/>
      <c r="C21" s="616"/>
      <c r="D21" s="630"/>
      <c r="E21" s="687" t="s">
        <v>457</v>
      </c>
      <c r="F21" s="688"/>
      <c r="G21" s="689" t="s">
        <v>255</v>
      </c>
      <c r="H21" s="687">
        <v>402343819</v>
      </c>
      <c r="I21" s="688"/>
      <c r="J21" s="494"/>
      <c r="K21" s="494">
        <v>0</v>
      </c>
      <c r="L21" s="494">
        <v>145737.49</v>
      </c>
      <c r="M21" s="659"/>
    </row>
    <row r="22" spans="1:13" ht="15">
      <c r="A22" s="657"/>
      <c r="B22" s="615"/>
      <c r="C22" s="616"/>
      <c r="D22" s="630"/>
      <c r="E22" s="687" t="s">
        <v>457</v>
      </c>
      <c r="F22" s="688"/>
      <c r="G22" s="689" t="s">
        <v>256</v>
      </c>
      <c r="H22" s="687">
        <v>402343819</v>
      </c>
      <c r="I22" s="688"/>
      <c r="J22" s="494">
        <v>50.51</v>
      </c>
      <c r="K22" s="494">
        <v>138.93</v>
      </c>
      <c r="L22" s="494">
        <f>J22*K22</f>
        <v>7017.3543</v>
      </c>
      <c r="M22" s="659"/>
    </row>
    <row r="23" spans="1:13" ht="15">
      <c r="A23" s="657"/>
      <c r="B23" s="615"/>
      <c r="C23" s="616"/>
      <c r="D23" s="630"/>
      <c r="E23" s="687" t="s">
        <v>458</v>
      </c>
      <c r="F23" s="688"/>
      <c r="G23" s="689" t="s">
        <v>255</v>
      </c>
      <c r="H23" s="687">
        <v>81020211</v>
      </c>
      <c r="I23" s="688"/>
      <c r="J23" s="494"/>
      <c r="K23" s="494">
        <v>0</v>
      </c>
      <c r="L23" s="494">
        <v>34413.08</v>
      </c>
      <c r="M23" s="659"/>
    </row>
    <row r="24" spans="1:13" ht="15">
      <c r="A24" s="657"/>
      <c r="B24" s="615"/>
      <c r="C24" s="616"/>
      <c r="D24" s="630"/>
      <c r="E24" s="687" t="s">
        <v>458</v>
      </c>
      <c r="F24" s="688"/>
      <c r="G24" s="689" t="s">
        <v>256</v>
      </c>
      <c r="H24" s="687">
        <v>81020120</v>
      </c>
      <c r="I24" s="688"/>
      <c r="J24" s="494"/>
      <c r="K24" s="494">
        <v>138.93</v>
      </c>
      <c r="L24" s="494">
        <f>J24*K24</f>
        <v>0</v>
      </c>
      <c r="M24" s="659"/>
    </row>
    <row r="25" spans="1:13" ht="15">
      <c r="A25" s="657"/>
      <c r="B25" s="615"/>
      <c r="C25" s="616"/>
      <c r="D25" s="630"/>
      <c r="E25" s="687" t="s">
        <v>459</v>
      </c>
      <c r="F25" s="688"/>
      <c r="G25" s="689" t="s">
        <v>255</v>
      </c>
      <c r="H25" s="687">
        <v>356830</v>
      </c>
      <c r="I25" s="688"/>
      <c r="J25" s="494"/>
      <c r="K25" s="494">
        <v>0</v>
      </c>
      <c r="L25" s="494">
        <v>1000</v>
      </c>
      <c r="M25" s="659"/>
    </row>
    <row r="26" spans="1:13" ht="15">
      <c r="A26" s="657"/>
      <c r="B26" s="615"/>
      <c r="C26" s="616"/>
      <c r="D26" s="630"/>
      <c r="E26" s="687" t="s">
        <v>460</v>
      </c>
      <c r="F26" s="688"/>
      <c r="G26" s="689" t="s">
        <v>255</v>
      </c>
      <c r="H26" s="687" t="s">
        <v>462</v>
      </c>
      <c r="I26" s="688"/>
      <c r="J26" s="494"/>
      <c r="K26" s="494">
        <v>0</v>
      </c>
      <c r="L26" s="494">
        <v>2907.02</v>
      </c>
      <c r="M26" s="659"/>
    </row>
    <row r="27" spans="1:13" ht="15">
      <c r="A27" s="657"/>
      <c r="B27" s="615"/>
      <c r="C27" s="616"/>
      <c r="D27" s="630"/>
      <c r="E27" s="687" t="s">
        <v>460</v>
      </c>
      <c r="F27" s="688"/>
      <c r="G27" s="689" t="s">
        <v>256</v>
      </c>
      <c r="H27" s="687" t="s">
        <v>463</v>
      </c>
      <c r="I27" s="688"/>
      <c r="J27" s="494">
        <v>1476.57</v>
      </c>
      <c r="K27" s="494">
        <v>138.93</v>
      </c>
      <c r="L27" s="494">
        <f>J27*K27</f>
        <v>205139.8701</v>
      </c>
      <c r="M27" s="659"/>
    </row>
    <row r="28" spans="1:13" ht="15">
      <c r="A28" s="657"/>
      <c r="B28" s="615"/>
      <c r="C28" s="616"/>
      <c r="D28" s="630"/>
      <c r="E28" s="687" t="s">
        <v>461</v>
      </c>
      <c r="F28" s="688"/>
      <c r="G28" s="689" t="s">
        <v>255</v>
      </c>
      <c r="H28" s="687" t="s">
        <v>464</v>
      </c>
      <c r="I28" s="688"/>
      <c r="J28" s="494"/>
      <c r="K28" s="494">
        <v>0</v>
      </c>
      <c r="L28" s="494">
        <v>864.44</v>
      </c>
      <c r="M28" s="659"/>
    </row>
    <row r="29" spans="1:13" ht="15">
      <c r="A29" s="657"/>
      <c r="B29" s="615"/>
      <c r="C29" s="616"/>
      <c r="D29" s="630"/>
      <c r="E29" s="687" t="s">
        <v>461</v>
      </c>
      <c r="F29" s="688"/>
      <c r="G29" s="689" t="s">
        <v>259</v>
      </c>
      <c r="H29" s="687" t="s">
        <v>465</v>
      </c>
      <c r="I29" s="688"/>
      <c r="J29" s="494">
        <v>127.85</v>
      </c>
      <c r="K29" s="494">
        <v>107.54</v>
      </c>
      <c r="L29" s="494">
        <f>J29*K29</f>
        <v>13748.989</v>
      </c>
      <c r="M29" s="659"/>
    </row>
    <row r="30" spans="1:13" s="663" customFormat="1" ht="15">
      <c r="A30" s="692"/>
      <c r="B30" s="693"/>
      <c r="C30" s="694"/>
      <c r="D30" s="695"/>
      <c r="E30" s="696" t="s">
        <v>261</v>
      </c>
      <c r="F30" s="697"/>
      <c r="G30" s="697"/>
      <c r="H30" s="697"/>
      <c r="I30" s="697"/>
      <c r="J30" s="697"/>
      <c r="K30" s="698"/>
      <c r="L30" s="699">
        <f>SUM(L14:L29)</f>
        <v>641793.4058999999</v>
      </c>
      <c r="M30" s="700"/>
    </row>
    <row r="31" spans="1:13" ht="15">
      <c r="A31" s="657"/>
      <c r="B31" s="615">
        <v>4</v>
      </c>
      <c r="C31" s="616"/>
      <c r="D31" s="701"/>
      <c r="E31" s="702" t="s">
        <v>35</v>
      </c>
      <c r="F31" s="701"/>
      <c r="G31" s="701"/>
      <c r="H31" s="701"/>
      <c r="I31" s="701"/>
      <c r="J31" s="701"/>
      <c r="K31" s="703"/>
      <c r="L31" s="616"/>
      <c r="M31" s="659"/>
    </row>
    <row r="32" spans="1:13" ht="15">
      <c r="A32" s="657"/>
      <c r="B32" s="615"/>
      <c r="C32" s="616"/>
      <c r="D32" s="682" t="s">
        <v>24</v>
      </c>
      <c r="E32" s="511" t="s">
        <v>262</v>
      </c>
      <c r="F32" s="512"/>
      <c r="G32" s="512"/>
      <c r="H32" s="512"/>
      <c r="I32" s="513"/>
      <c r="J32" s="683" t="s">
        <v>249</v>
      </c>
      <c r="K32" s="684" t="s">
        <v>250</v>
      </c>
      <c r="L32" s="683" t="s">
        <v>249</v>
      </c>
      <c r="M32" s="659"/>
    </row>
    <row r="33" spans="1:13" ht="15">
      <c r="A33" s="657"/>
      <c r="B33" s="615"/>
      <c r="C33" s="616"/>
      <c r="D33" s="682"/>
      <c r="E33" s="514"/>
      <c r="F33" s="515"/>
      <c r="G33" s="515"/>
      <c r="H33" s="515"/>
      <c r="I33" s="516"/>
      <c r="J33" s="685" t="s">
        <v>251</v>
      </c>
      <c r="K33" s="686" t="s">
        <v>252</v>
      </c>
      <c r="L33" s="685" t="s">
        <v>253</v>
      </c>
      <c r="M33" s="659"/>
    </row>
    <row r="34" spans="1:13" ht="15">
      <c r="A34" s="657"/>
      <c r="B34" s="615"/>
      <c r="C34" s="616"/>
      <c r="D34" s="630"/>
      <c r="E34" s="687" t="s">
        <v>263</v>
      </c>
      <c r="F34" s="704"/>
      <c r="G34" s="704"/>
      <c r="H34" s="704"/>
      <c r="I34" s="688"/>
      <c r="J34" s="705"/>
      <c r="K34" s="705"/>
      <c r="L34" s="706">
        <v>340178</v>
      </c>
      <c r="M34" s="659"/>
    </row>
    <row r="35" spans="1:13" ht="15">
      <c r="A35" s="657"/>
      <c r="B35" s="615"/>
      <c r="C35" s="616"/>
      <c r="D35" s="630"/>
      <c r="E35" s="687" t="s">
        <v>264</v>
      </c>
      <c r="F35" s="704"/>
      <c r="G35" s="704"/>
      <c r="H35" s="704"/>
      <c r="I35" s="688"/>
      <c r="J35" s="707">
        <v>0</v>
      </c>
      <c r="K35" s="708"/>
      <c r="L35" s="709">
        <f>+J35*K35</f>
        <v>0</v>
      </c>
      <c r="M35" s="659"/>
    </row>
    <row r="36" spans="1:13" ht="15">
      <c r="A36" s="657"/>
      <c r="B36" s="615"/>
      <c r="C36" s="616"/>
      <c r="D36" s="630"/>
      <c r="E36" s="687" t="s">
        <v>265</v>
      </c>
      <c r="F36" s="704"/>
      <c r="G36" s="704"/>
      <c r="H36" s="704"/>
      <c r="I36" s="688"/>
      <c r="J36" s="707">
        <v>0</v>
      </c>
      <c r="K36" s="707"/>
      <c r="L36" s="707">
        <v>0</v>
      </c>
      <c r="M36" s="659"/>
    </row>
    <row r="37" spans="1:13" ht="15">
      <c r="A37" s="657"/>
      <c r="B37" s="615"/>
      <c r="C37" s="616"/>
      <c r="D37" s="630"/>
      <c r="E37" s="687"/>
      <c r="F37" s="704"/>
      <c r="G37" s="704"/>
      <c r="H37" s="704"/>
      <c r="I37" s="688"/>
      <c r="J37" s="630"/>
      <c r="K37" s="709"/>
      <c r="L37" s="710"/>
      <c r="M37" s="659"/>
    </row>
    <row r="38" spans="1:13" ht="15">
      <c r="A38" s="657"/>
      <c r="B38" s="615"/>
      <c r="C38" s="616"/>
      <c r="D38" s="695"/>
      <c r="E38" s="696" t="s">
        <v>261</v>
      </c>
      <c r="F38" s="697"/>
      <c r="G38" s="697"/>
      <c r="H38" s="697"/>
      <c r="I38" s="697"/>
      <c r="J38" s="697"/>
      <c r="K38" s="698"/>
      <c r="L38" s="711">
        <f>SUM(L34:L37)</f>
        <v>340178</v>
      </c>
      <c r="M38" s="659"/>
    </row>
    <row r="39" spans="1:13" ht="15">
      <c r="A39" s="657"/>
      <c r="B39" s="615"/>
      <c r="C39" s="616"/>
      <c r="D39" s="616"/>
      <c r="E39" s="616"/>
      <c r="F39" s="616"/>
      <c r="G39" s="616"/>
      <c r="H39" s="616"/>
      <c r="I39" s="616"/>
      <c r="J39" s="616"/>
      <c r="K39" s="658"/>
      <c r="L39" s="616"/>
      <c r="M39" s="659"/>
    </row>
    <row r="40" spans="1:13" ht="15">
      <c r="A40" s="657"/>
      <c r="B40" s="615"/>
      <c r="C40" s="616"/>
      <c r="D40" s="616"/>
      <c r="E40" s="616"/>
      <c r="F40" s="616"/>
      <c r="G40" s="616"/>
      <c r="H40" s="616"/>
      <c r="I40" s="616"/>
      <c r="J40" s="616"/>
      <c r="K40" s="658"/>
      <c r="L40" s="712"/>
      <c r="M40" s="659"/>
    </row>
    <row r="41" spans="1:13" ht="15">
      <c r="A41" s="657"/>
      <c r="B41" s="615">
        <v>5</v>
      </c>
      <c r="C41" s="616"/>
      <c r="D41" s="679">
        <v>2</v>
      </c>
      <c r="E41" s="680" t="s">
        <v>36</v>
      </c>
      <c r="F41" s="681"/>
      <c r="G41" s="616"/>
      <c r="H41" s="616"/>
      <c r="I41" s="616"/>
      <c r="J41" s="616"/>
      <c r="K41" s="658"/>
      <c r="L41" s="616"/>
      <c r="M41" s="659"/>
    </row>
    <row r="42" spans="1:13" ht="15">
      <c r="A42" s="657"/>
      <c r="B42" s="615"/>
      <c r="C42" s="616"/>
      <c r="D42" s="616"/>
      <c r="E42" s="616"/>
      <c r="F42" s="616" t="s">
        <v>266</v>
      </c>
      <c r="G42" s="616"/>
      <c r="H42" s="616"/>
      <c r="I42" s="616"/>
      <c r="J42" s="616"/>
      <c r="K42" s="658"/>
      <c r="L42" s="616"/>
      <c r="M42" s="659"/>
    </row>
    <row r="43" spans="1:13" ht="15">
      <c r="A43" s="657"/>
      <c r="B43" s="615"/>
      <c r="C43" s="616"/>
      <c r="D43" s="616"/>
      <c r="E43" s="616"/>
      <c r="F43" s="616"/>
      <c r="G43" s="616"/>
      <c r="H43" s="616"/>
      <c r="I43" s="616"/>
      <c r="J43" s="616"/>
      <c r="K43" s="658"/>
      <c r="L43" s="616"/>
      <c r="M43" s="659"/>
    </row>
    <row r="44" spans="1:13" ht="15">
      <c r="A44" s="657"/>
      <c r="B44" s="615">
        <v>6</v>
      </c>
      <c r="C44" s="616"/>
      <c r="D44" s="679">
        <v>3</v>
      </c>
      <c r="E44" s="680" t="s">
        <v>37</v>
      </c>
      <c r="F44" s="681"/>
      <c r="G44" s="616"/>
      <c r="H44" s="616"/>
      <c r="I44" s="616"/>
      <c r="J44" s="647" t="s">
        <v>17</v>
      </c>
      <c r="K44" s="650">
        <f>+K46+K56+K64+K49+K52</f>
        <v>105960715.56</v>
      </c>
      <c r="L44" s="616"/>
      <c r="M44" s="659"/>
    </row>
    <row r="45" spans="1:13" ht="15">
      <c r="A45" s="657"/>
      <c r="B45" s="615"/>
      <c r="C45" s="616"/>
      <c r="D45" s="713"/>
      <c r="E45" s="714"/>
      <c r="F45" s="681"/>
      <c r="G45" s="616"/>
      <c r="H45" s="616"/>
      <c r="I45" s="616"/>
      <c r="J45" s="616"/>
      <c r="K45" s="658"/>
      <c r="L45" s="616"/>
      <c r="M45" s="659"/>
    </row>
    <row r="46" spans="1:13" ht="16.5">
      <c r="A46" s="657"/>
      <c r="B46" s="615">
        <v>7</v>
      </c>
      <c r="C46" s="616"/>
      <c r="D46" s="713" t="s">
        <v>33</v>
      </c>
      <c r="E46" s="715" t="s">
        <v>38</v>
      </c>
      <c r="F46" s="616"/>
      <c r="G46" s="616"/>
      <c r="H46" s="616"/>
      <c r="I46" s="616"/>
      <c r="J46" s="647" t="s">
        <v>17</v>
      </c>
      <c r="K46" s="716">
        <f>'AKTIVI 2011'!G12</f>
        <v>73034207</v>
      </c>
      <c r="L46" s="616"/>
      <c r="M46" s="659"/>
    </row>
    <row r="47" spans="1:13" ht="15">
      <c r="A47" s="657"/>
      <c r="B47" s="615"/>
      <c r="C47" s="616"/>
      <c r="D47" s="616"/>
      <c r="E47" s="717" t="s">
        <v>267</v>
      </c>
      <c r="F47" s="717"/>
      <c r="G47" s="616"/>
      <c r="H47" s="615"/>
      <c r="I47" s="649"/>
      <c r="J47" s="615" t="s">
        <v>17</v>
      </c>
      <c r="K47" s="718">
        <f>'FDP TAT FITIMI 2011'!C8</f>
        <v>386326813</v>
      </c>
      <c r="L47" s="616"/>
      <c r="M47" s="659"/>
    </row>
    <row r="48" spans="1:13" ht="15">
      <c r="A48" s="657"/>
      <c r="B48" s="615"/>
      <c r="C48" s="616"/>
      <c r="D48" s="616"/>
      <c r="E48" s="616"/>
      <c r="F48" s="616"/>
      <c r="G48" s="616"/>
      <c r="H48" s="616"/>
      <c r="I48" s="616"/>
      <c r="J48" s="616"/>
      <c r="K48" s="658"/>
      <c r="L48" s="616"/>
      <c r="M48" s="659"/>
    </row>
    <row r="49" spans="1:13" ht="15">
      <c r="A49" s="657"/>
      <c r="B49" s="615">
        <v>8</v>
      </c>
      <c r="C49" s="616"/>
      <c r="D49" s="713" t="s">
        <v>33</v>
      </c>
      <c r="E49" s="715" t="s">
        <v>39</v>
      </c>
      <c r="F49" s="616"/>
      <c r="G49" s="616"/>
      <c r="H49" s="616"/>
      <c r="I49" s="616"/>
      <c r="J49" s="616"/>
      <c r="K49" s="658">
        <f>'AKTIVI 2011'!G13</f>
        <v>1553859</v>
      </c>
      <c r="L49" s="616"/>
      <c r="M49" s="659"/>
    </row>
    <row r="50" spans="1:13" ht="15">
      <c r="A50" s="657"/>
      <c r="B50" s="615"/>
      <c r="C50" s="616"/>
      <c r="D50" s="616"/>
      <c r="E50" s="616"/>
      <c r="F50" s="616"/>
      <c r="G50" s="616"/>
      <c r="H50" s="616"/>
      <c r="I50" s="616"/>
      <c r="J50" s="616"/>
      <c r="K50" s="658"/>
      <c r="L50" s="616"/>
      <c r="M50" s="659"/>
    </row>
    <row r="51" spans="1:13" ht="15">
      <c r="A51" s="657"/>
      <c r="B51" s="615">
        <v>9</v>
      </c>
      <c r="C51" s="616"/>
      <c r="D51" s="713" t="s">
        <v>33</v>
      </c>
      <c r="E51" s="715" t="s">
        <v>40</v>
      </c>
      <c r="F51" s="616"/>
      <c r="G51" s="719"/>
      <c r="H51" s="719"/>
      <c r="I51" s="616"/>
      <c r="J51" s="616"/>
      <c r="K51" s="658"/>
      <c r="L51" s="616"/>
      <c r="M51" s="659"/>
    </row>
    <row r="52" spans="1:13" ht="15">
      <c r="A52" s="657"/>
      <c r="B52" s="615"/>
      <c r="C52" s="616"/>
      <c r="D52" s="616"/>
      <c r="E52" s="616"/>
      <c r="F52" s="616" t="s">
        <v>268</v>
      </c>
      <c r="G52" s="616"/>
      <c r="H52" s="616"/>
      <c r="I52" s="616"/>
      <c r="J52" s="615" t="s">
        <v>17</v>
      </c>
      <c r="K52" s="720">
        <f>'FDP TAT FITIMI 2011'!C21</f>
        <v>3600636</v>
      </c>
      <c r="L52" s="616"/>
      <c r="M52" s="659"/>
    </row>
    <row r="53" spans="1:13" ht="15">
      <c r="A53" s="657"/>
      <c r="B53" s="615"/>
      <c r="C53" s="616"/>
      <c r="D53" s="616"/>
      <c r="E53" s="616"/>
      <c r="F53" s="616" t="s">
        <v>269</v>
      </c>
      <c r="G53" s="616"/>
      <c r="H53" s="616"/>
      <c r="I53" s="616"/>
      <c r="J53" s="615" t="s">
        <v>17</v>
      </c>
      <c r="K53" s="721">
        <f>'PASH 2011'!F29</f>
        <v>3980605.1</v>
      </c>
      <c r="L53" s="616"/>
      <c r="M53" s="659"/>
    </row>
    <row r="54" spans="1:13" s="723" customFormat="1" ht="15">
      <c r="A54" s="614"/>
      <c r="B54" s="647"/>
      <c r="C54" s="648"/>
      <c r="D54" s="648"/>
      <c r="E54" s="648"/>
      <c r="F54" s="648" t="s">
        <v>270</v>
      </c>
      <c r="G54" s="648"/>
      <c r="H54" s="648"/>
      <c r="I54" s="648"/>
      <c r="J54" s="615" t="s">
        <v>17</v>
      </c>
      <c r="K54" s="722"/>
      <c r="L54" s="648"/>
      <c r="M54" s="651"/>
    </row>
    <row r="55" spans="1:13" s="723" customFormat="1" ht="15">
      <c r="A55" s="614"/>
      <c r="B55" s="647"/>
      <c r="C55" s="648"/>
      <c r="D55" s="648"/>
      <c r="E55" s="648"/>
      <c r="F55" s="648" t="s">
        <v>271</v>
      </c>
      <c r="G55" s="648"/>
      <c r="H55" s="648"/>
      <c r="I55" s="648"/>
      <c r="J55" s="615" t="s">
        <v>17</v>
      </c>
      <c r="K55" s="721">
        <v>0</v>
      </c>
      <c r="L55" s="648"/>
      <c r="M55" s="651"/>
    </row>
    <row r="56" spans="1:13" s="723" customFormat="1" ht="15.75">
      <c r="A56" s="614"/>
      <c r="B56" s="647"/>
      <c r="C56" s="648"/>
      <c r="F56" s="648" t="s">
        <v>272</v>
      </c>
      <c r="G56" s="724"/>
      <c r="H56" s="724"/>
      <c r="I56" s="724"/>
      <c r="J56" s="615" t="s">
        <v>17</v>
      </c>
      <c r="K56" s="725">
        <v>347199</v>
      </c>
      <c r="L56" s="648"/>
      <c r="M56" s="651"/>
    </row>
    <row r="57" spans="1:13" s="723" customFormat="1" ht="15">
      <c r="A57" s="614"/>
      <c r="B57" s="647">
        <v>10</v>
      </c>
      <c r="C57" s="648"/>
      <c r="D57" s="713" t="s">
        <v>33</v>
      </c>
      <c r="E57" s="715" t="s">
        <v>273</v>
      </c>
      <c r="F57" s="724"/>
      <c r="G57" s="724"/>
      <c r="H57" s="724"/>
      <c r="I57" s="724"/>
      <c r="J57" s="724"/>
      <c r="K57" s="726"/>
      <c r="L57" s="648"/>
      <c r="M57" s="651"/>
    </row>
    <row r="58" spans="1:13" s="723" customFormat="1" ht="15">
      <c r="A58" s="614"/>
      <c r="B58" s="647"/>
      <c r="C58" s="648"/>
      <c r="D58" s="648"/>
      <c r="E58" s="648"/>
      <c r="F58" s="648" t="s">
        <v>274</v>
      </c>
      <c r="G58" s="648"/>
      <c r="H58" s="648"/>
      <c r="I58" s="648"/>
      <c r="J58" s="615" t="s">
        <v>17</v>
      </c>
      <c r="K58" s="658">
        <v>9866548</v>
      </c>
      <c r="L58" s="648"/>
      <c r="M58" s="651"/>
    </row>
    <row r="59" spans="1:13" s="723" customFormat="1" ht="15">
      <c r="A59" s="614"/>
      <c r="B59" s="647"/>
      <c r="C59" s="648"/>
      <c r="D59" s="648"/>
      <c r="E59" s="648"/>
      <c r="F59" s="648" t="s">
        <v>275</v>
      </c>
      <c r="G59" s="648"/>
      <c r="H59" s="648"/>
      <c r="I59" s="648"/>
      <c r="J59" s="615" t="s">
        <v>17</v>
      </c>
      <c r="K59" s="721">
        <v>81132885</v>
      </c>
      <c r="L59" s="648"/>
      <c r="M59" s="651"/>
    </row>
    <row r="60" spans="1:13" s="723" customFormat="1" ht="15">
      <c r="A60" s="614"/>
      <c r="B60" s="647"/>
      <c r="C60" s="648"/>
      <c r="D60" s="648"/>
      <c r="E60" s="648"/>
      <c r="F60" s="457" t="s">
        <v>431</v>
      </c>
      <c r="G60" s="648"/>
      <c r="H60" s="648"/>
      <c r="I60" s="648"/>
      <c r="J60" s="615" t="s">
        <v>17</v>
      </c>
      <c r="K60" s="721">
        <v>3710897</v>
      </c>
      <c r="L60" s="648"/>
      <c r="M60" s="651"/>
    </row>
    <row r="61" spans="1:13" s="723" customFormat="1" ht="15">
      <c r="A61" s="614"/>
      <c r="B61" s="647"/>
      <c r="C61" s="648"/>
      <c r="D61" s="648"/>
      <c r="E61" s="648"/>
      <c r="F61" s="727" t="s">
        <v>276</v>
      </c>
      <c r="G61" s="648"/>
      <c r="H61" s="648"/>
      <c r="I61" s="648"/>
      <c r="J61" s="615" t="s">
        <v>17</v>
      </c>
      <c r="K61" s="721">
        <v>66594861</v>
      </c>
      <c r="L61" s="648"/>
      <c r="M61" s="651"/>
    </row>
    <row r="62" spans="1:13" s="723" customFormat="1" ht="15">
      <c r="A62" s="614"/>
      <c r="B62" s="647"/>
      <c r="C62" s="648"/>
      <c r="D62" s="648"/>
      <c r="E62" s="648"/>
      <c r="F62" s="410" t="s">
        <v>432</v>
      </c>
      <c r="J62" s="615" t="s">
        <v>17</v>
      </c>
      <c r="K62" s="728">
        <v>20000</v>
      </c>
      <c r="L62" s="648"/>
      <c r="M62" s="651"/>
    </row>
    <row r="63" spans="1:13" s="723" customFormat="1" ht="15">
      <c r="A63" s="614"/>
      <c r="B63" s="647"/>
      <c r="C63" s="648"/>
      <c r="D63" s="648"/>
      <c r="E63" s="648"/>
      <c r="F63" s="729" t="s">
        <v>466</v>
      </c>
      <c r="G63" s="648"/>
      <c r="H63" s="648"/>
      <c r="J63" s="615" t="s">
        <v>17</v>
      </c>
      <c r="K63" s="728">
        <v>650654.44</v>
      </c>
      <c r="L63" s="648"/>
      <c r="M63" s="651"/>
    </row>
    <row r="64" spans="1:13" s="723" customFormat="1" ht="15">
      <c r="A64" s="614"/>
      <c r="B64" s="647"/>
      <c r="C64" s="648"/>
      <c r="D64" s="648"/>
      <c r="E64" s="649"/>
      <c r="F64" s="648" t="s">
        <v>277</v>
      </c>
      <c r="G64" s="649"/>
      <c r="H64" s="649"/>
      <c r="I64" s="649"/>
      <c r="J64" s="615" t="s">
        <v>17</v>
      </c>
      <c r="K64" s="722">
        <f>+K58+K59+K60-K61-K62-K63-20000</f>
        <v>27424814.56</v>
      </c>
      <c r="L64" s="648"/>
      <c r="M64" s="651"/>
    </row>
    <row r="65" spans="1:13" s="723" customFormat="1" ht="15">
      <c r="A65" s="614"/>
      <c r="B65" s="647"/>
      <c r="C65" s="648"/>
      <c r="D65" s="648"/>
      <c r="E65" s="649"/>
      <c r="F65" s="648"/>
      <c r="G65" s="649"/>
      <c r="H65" s="649"/>
      <c r="I65" s="649"/>
      <c r="J65" s="615"/>
      <c r="K65" s="650"/>
      <c r="L65" s="648"/>
      <c r="M65" s="651"/>
    </row>
    <row r="66" spans="1:13" s="723" customFormat="1" ht="15">
      <c r="A66" s="614"/>
      <c r="B66" s="647"/>
      <c r="C66" s="648"/>
      <c r="D66" s="648"/>
      <c r="E66" s="730" t="s">
        <v>435</v>
      </c>
      <c r="F66" s="648"/>
      <c r="G66" s="649"/>
      <c r="H66" s="649"/>
      <c r="I66" s="649"/>
      <c r="J66" s="615"/>
      <c r="K66" s="650"/>
      <c r="L66" s="648"/>
      <c r="M66" s="651"/>
    </row>
    <row r="67" spans="1:13" s="723" customFormat="1" ht="15">
      <c r="A67" s="614"/>
      <c r="B67" s="647"/>
      <c r="C67" s="648"/>
      <c r="D67" s="648"/>
      <c r="E67" s="730"/>
      <c r="F67" s="648"/>
      <c r="G67" s="649"/>
      <c r="H67" s="649"/>
      <c r="I67" s="649"/>
      <c r="J67" s="615"/>
      <c r="K67" s="650"/>
      <c r="L67" s="648"/>
      <c r="M67" s="651"/>
    </row>
    <row r="68" spans="1:13" s="723" customFormat="1" ht="15">
      <c r="A68" s="614"/>
      <c r="B68" s="647"/>
      <c r="C68" s="648"/>
      <c r="D68" s="648"/>
      <c r="E68" s="649"/>
      <c r="F68" s="648"/>
      <c r="G68" s="649"/>
      <c r="H68" s="649"/>
      <c r="I68" s="649"/>
      <c r="J68" s="615"/>
      <c r="K68" s="650"/>
      <c r="L68" s="648"/>
      <c r="M68" s="651"/>
    </row>
    <row r="69" spans="1:13" ht="15">
      <c r="A69" s="614"/>
      <c r="B69" s="647"/>
      <c r="C69" s="648"/>
      <c r="D69" s="648"/>
      <c r="E69" s="649"/>
      <c r="F69" s="649"/>
      <c r="G69" s="649"/>
      <c r="H69" s="649"/>
      <c r="I69" s="649"/>
      <c r="J69" s="647"/>
      <c r="K69" s="650"/>
      <c r="L69" s="731"/>
      <c r="M69" s="651"/>
    </row>
    <row r="70" spans="1:16" ht="15">
      <c r="A70" s="614"/>
      <c r="B70" s="713">
        <v>11</v>
      </c>
      <c r="C70" s="732"/>
      <c r="D70" s="713" t="s">
        <v>33</v>
      </c>
      <c r="E70" s="715" t="s">
        <v>43</v>
      </c>
      <c r="F70" s="674"/>
      <c r="G70" s="675"/>
      <c r="H70" s="616"/>
      <c r="J70" s="615" t="s">
        <v>278</v>
      </c>
      <c r="K70" s="658">
        <v>0</v>
      </c>
      <c r="L70" s="648"/>
      <c r="M70" s="651"/>
      <c r="P70" s="495" t="s">
        <v>162</v>
      </c>
    </row>
    <row r="71" spans="1:13" ht="15">
      <c r="A71" s="614"/>
      <c r="B71" s="647"/>
      <c r="C71" s="648"/>
      <c r="E71" s="715"/>
      <c r="F71" s="681"/>
      <c r="G71" s="616"/>
      <c r="H71" s="616"/>
      <c r="J71" s="615"/>
      <c r="K71" s="658"/>
      <c r="L71" s="648"/>
      <c r="M71" s="651"/>
    </row>
    <row r="72" spans="1:13" ht="15">
      <c r="A72" s="614"/>
      <c r="B72" s="615">
        <v>12</v>
      </c>
      <c r="C72" s="616"/>
      <c r="D72" s="713" t="s">
        <v>33</v>
      </c>
      <c r="E72" s="715"/>
      <c r="F72" s="670"/>
      <c r="G72" s="670"/>
      <c r="H72" s="670"/>
      <c r="J72" s="615" t="s">
        <v>278</v>
      </c>
      <c r="K72" s="672">
        <v>0</v>
      </c>
      <c r="L72" s="648"/>
      <c r="M72" s="651"/>
    </row>
    <row r="73" spans="1:13" ht="15">
      <c r="A73" s="614"/>
      <c r="B73" s="615"/>
      <c r="C73" s="616"/>
      <c r="E73" s="694"/>
      <c r="F73" s="694"/>
      <c r="G73" s="694"/>
      <c r="H73" s="694"/>
      <c r="J73" s="615"/>
      <c r="K73" s="733"/>
      <c r="L73" s="648"/>
      <c r="M73" s="651"/>
    </row>
    <row r="74" spans="1:13" ht="15">
      <c r="A74" s="614"/>
      <c r="B74" s="615">
        <v>13</v>
      </c>
      <c r="C74" s="616"/>
      <c r="D74" s="713" t="s">
        <v>33</v>
      </c>
      <c r="E74" s="694"/>
      <c r="F74" s="694"/>
      <c r="G74" s="694"/>
      <c r="H74" s="694"/>
      <c r="J74" s="615" t="s">
        <v>278</v>
      </c>
      <c r="K74" s="733">
        <v>0</v>
      </c>
      <c r="L74" s="648"/>
      <c r="M74" s="651"/>
    </row>
    <row r="75" spans="1:13" ht="15">
      <c r="A75" s="614"/>
      <c r="B75" s="615"/>
      <c r="C75" s="616"/>
      <c r="E75" s="670"/>
      <c r="F75" s="670"/>
      <c r="G75" s="670"/>
      <c r="H75" s="670"/>
      <c r="J75" s="615"/>
      <c r="K75" s="672"/>
      <c r="L75" s="648"/>
      <c r="M75" s="651"/>
    </row>
    <row r="76" spans="1:13" ht="15">
      <c r="A76" s="614"/>
      <c r="B76" s="615">
        <v>14</v>
      </c>
      <c r="C76" s="616"/>
      <c r="D76" s="673">
        <v>4</v>
      </c>
      <c r="E76" s="734" t="s">
        <v>44</v>
      </c>
      <c r="F76" s="670"/>
      <c r="G76" s="670"/>
      <c r="H76" s="670"/>
      <c r="J76" s="647" t="s">
        <v>17</v>
      </c>
      <c r="K76" s="650">
        <f>K78+K80+K84</f>
        <v>114257081</v>
      </c>
      <c r="L76" s="648"/>
      <c r="M76" s="651"/>
    </row>
    <row r="77" spans="1:13" ht="15">
      <c r="A77" s="614"/>
      <c r="B77" s="615"/>
      <c r="C77" s="616"/>
      <c r="D77" s="616"/>
      <c r="E77" s="670"/>
      <c r="F77" s="670"/>
      <c r="G77" s="670"/>
      <c r="H77" s="670"/>
      <c r="J77" s="615"/>
      <c r="K77" s="658"/>
      <c r="L77" s="648"/>
      <c r="M77" s="651"/>
    </row>
    <row r="78" spans="1:16" ht="15">
      <c r="A78" s="614"/>
      <c r="B78" s="615">
        <v>15</v>
      </c>
      <c r="C78" s="616"/>
      <c r="D78" s="648" t="s">
        <v>33</v>
      </c>
      <c r="E78" s="735" t="s">
        <v>45</v>
      </c>
      <c r="F78" s="670"/>
      <c r="G78" s="670"/>
      <c r="H78" s="670"/>
      <c r="J78" s="615" t="s">
        <v>17</v>
      </c>
      <c r="K78" s="736">
        <f>'AKTIVI 2011'!G20</f>
        <v>104790753</v>
      </c>
      <c r="L78" s="648"/>
      <c r="M78" s="651"/>
      <c r="P78" s="737">
        <v>0</v>
      </c>
    </row>
    <row r="79" spans="1:13" ht="15">
      <c r="A79" s="614"/>
      <c r="C79" s="616"/>
      <c r="D79" s="723"/>
      <c r="E79" s="739"/>
      <c r="F79" s="670"/>
      <c r="G79" s="670"/>
      <c r="H79" s="670"/>
      <c r="J79" s="615"/>
      <c r="K79" s="740"/>
      <c r="L79" s="648"/>
      <c r="M79" s="651"/>
    </row>
    <row r="80" spans="1:13" ht="15">
      <c r="A80" s="614"/>
      <c r="B80" s="615">
        <v>16</v>
      </c>
      <c r="C80" s="694"/>
      <c r="D80" s="648" t="s">
        <v>33</v>
      </c>
      <c r="E80" s="735" t="s">
        <v>467</v>
      </c>
      <c r="F80" s="694"/>
      <c r="G80" s="694"/>
      <c r="H80" s="694"/>
      <c r="J80" s="615" t="s">
        <v>278</v>
      </c>
      <c r="K80" s="736">
        <f>'AKTIVI 2011'!G21</f>
        <v>1727405</v>
      </c>
      <c r="L80" s="648"/>
      <c r="M80" s="651"/>
    </row>
    <row r="81" spans="1:13" ht="15">
      <c r="A81" s="614"/>
      <c r="C81" s="616"/>
      <c r="D81" s="723"/>
      <c r="E81" s="739"/>
      <c r="F81" s="701"/>
      <c r="G81" s="701"/>
      <c r="H81" s="701"/>
      <c r="J81" s="615"/>
      <c r="K81" s="703"/>
      <c r="L81" s="648"/>
      <c r="M81" s="651"/>
    </row>
    <row r="82" spans="1:13" ht="15">
      <c r="A82" s="614"/>
      <c r="B82" s="693">
        <v>17</v>
      </c>
      <c r="C82" s="616"/>
      <c r="D82" s="681" t="s">
        <v>33</v>
      </c>
      <c r="E82" s="715" t="s">
        <v>46</v>
      </c>
      <c r="F82" s="701"/>
      <c r="G82" s="701"/>
      <c r="H82" s="701"/>
      <c r="J82" s="615" t="s">
        <v>278</v>
      </c>
      <c r="K82" s="703">
        <v>0</v>
      </c>
      <c r="L82" s="648"/>
      <c r="M82" s="651"/>
    </row>
    <row r="83" spans="1:13" ht="15">
      <c r="A83" s="614"/>
      <c r="B83" s="615"/>
      <c r="C83" s="616"/>
      <c r="D83" s="723"/>
      <c r="E83" s="739"/>
      <c r="F83" s="694"/>
      <c r="G83" s="694"/>
      <c r="H83" s="694"/>
      <c r="J83" s="615"/>
      <c r="K83" s="733"/>
      <c r="L83" s="648"/>
      <c r="M83" s="651"/>
    </row>
    <row r="84" spans="1:13" ht="15">
      <c r="A84" s="614"/>
      <c r="B84" s="615">
        <v>18</v>
      </c>
      <c r="C84" s="616"/>
      <c r="D84" s="648" t="s">
        <v>33</v>
      </c>
      <c r="E84" s="741" t="s">
        <v>47</v>
      </c>
      <c r="F84" s="694"/>
      <c r="G84" s="694"/>
      <c r="H84" s="694"/>
      <c r="J84" s="647" t="s">
        <v>17</v>
      </c>
      <c r="K84" s="736">
        <f>'AKTIVI 2011'!G23</f>
        <v>7738923</v>
      </c>
      <c r="L84" s="648"/>
      <c r="M84" s="651"/>
    </row>
    <row r="85" spans="1:13" ht="15">
      <c r="A85" s="614"/>
      <c r="B85" s="615"/>
      <c r="C85" s="616"/>
      <c r="D85" s="723"/>
      <c r="E85" s="739"/>
      <c r="F85" s="670"/>
      <c r="G85" s="670"/>
      <c r="H85" s="670"/>
      <c r="J85" s="615"/>
      <c r="K85" s="672"/>
      <c r="L85" s="648"/>
      <c r="M85" s="651"/>
    </row>
    <row r="86" spans="1:13" ht="15">
      <c r="A86" s="614"/>
      <c r="B86" s="615">
        <v>19</v>
      </c>
      <c r="C86" s="616"/>
      <c r="D86" s="648" t="s">
        <v>33</v>
      </c>
      <c r="E86" s="742" t="s">
        <v>48</v>
      </c>
      <c r="F86" s="742"/>
      <c r="G86" s="670"/>
      <c r="H86" s="670"/>
      <c r="J86" s="615" t="s">
        <v>278</v>
      </c>
      <c r="K86" s="658">
        <f>'AKTIVI 2011'!G24</f>
        <v>2929689</v>
      </c>
      <c r="L86" s="648"/>
      <c r="M86" s="651"/>
    </row>
    <row r="87" spans="1:13" ht="15">
      <c r="A87" s="614"/>
      <c r="B87" s="615"/>
      <c r="C87" s="616"/>
      <c r="D87" s="723"/>
      <c r="E87" s="739"/>
      <c r="F87" s="670"/>
      <c r="G87" s="670"/>
      <c r="H87" s="670"/>
      <c r="J87" s="615"/>
      <c r="K87" s="658"/>
      <c r="L87" s="648"/>
      <c r="M87" s="651"/>
    </row>
    <row r="88" spans="1:13" ht="15">
      <c r="A88" s="614"/>
      <c r="B88" s="615">
        <v>20</v>
      </c>
      <c r="C88" s="616"/>
      <c r="D88" s="681" t="s">
        <v>33</v>
      </c>
      <c r="E88" s="715" t="s">
        <v>49</v>
      </c>
      <c r="F88" s="670"/>
      <c r="G88" s="670"/>
      <c r="H88" s="670"/>
      <c r="J88" s="615" t="s">
        <v>278</v>
      </c>
      <c r="K88" s="658">
        <f>'AKTIVI 2011'!G25</f>
        <v>2984914</v>
      </c>
      <c r="L88" s="648"/>
      <c r="M88" s="651"/>
    </row>
    <row r="89" spans="1:13" ht="15">
      <c r="A89" s="614"/>
      <c r="B89" s="615"/>
      <c r="C89" s="616"/>
      <c r="D89" s="723"/>
      <c r="E89" s="739"/>
      <c r="F89" s="694"/>
      <c r="G89" s="694"/>
      <c r="H89" s="694"/>
      <c r="J89" s="615"/>
      <c r="K89" s="743"/>
      <c r="L89" s="648"/>
      <c r="M89" s="651"/>
    </row>
    <row r="90" spans="1:13" ht="15">
      <c r="A90" s="614"/>
      <c r="B90" s="615">
        <v>21</v>
      </c>
      <c r="C90" s="616"/>
      <c r="D90" s="681" t="s">
        <v>33</v>
      </c>
      <c r="E90" s="715"/>
      <c r="F90" s="616"/>
      <c r="G90" s="616"/>
      <c r="H90" s="616"/>
      <c r="J90" s="615" t="s">
        <v>278</v>
      </c>
      <c r="K90" s="658">
        <v>0</v>
      </c>
      <c r="L90" s="648"/>
      <c r="M90" s="651"/>
    </row>
    <row r="91" spans="1:13" ht="15">
      <c r="A91" s="614"/>
      <c r="B91" s="615"/>
      <c r="C91" s="616"/>
      <c r="D91" s="713"/>
      <c r="E91" s="714"/>
      <c r="F91" s="681"/>
      <c r="G91" s="616"/>
      <c r="H91" s="616"/>
      <c r="J91" s="615"/>
      <c r="K91" s="658"/>
      <c r="L91" s="648"/>
      <c r="M91" s="651"/>
    </row>
    <row r="92" spans="1:13" ht="15">
      <c r="A92" s="614"/>
      <c r="B92" s="615">
        <v>22</v>
      </c>
      <c r="C92" s="616"/>
      <c r="D92" s="673">
        <v>5</v>
      </c>
      <c r="E92" s="734" t="s">
        <v>50</v>
      </c>
      <c r="F92" s="681"/>
      <c r="G92" s="616"/>
      <c r="H92" s="616"/>
      <c r="J92" s="615" t="s">
        <v>278</v>
      </c>
      <c r="K92" s="658">
        <v>0</v>
      </c>
      <c r="L92" s="648"/>
      <c r="M92" s="651"/>
    </row>
    <row r="93" spans="1:13" ht="15">
      <c r="A93" s="614"/>
      <c r="B93" s="615"/>
      <c r="C93" s="616"/>
      <c r="D93" s="616"/>
      <c r="E93" s="616"/>
      <c r="F93" s="616"/>
      <c r="G93" s="616"/>
      <c r="H93" s="616"/>
      <c r="J93" s="615"/>
      <c r="K93" s="658"/>
      <c r="L93" s="648"/>
      <c r="M93" s="651"/>
    </row>
    <row r="94" spans="1:13" ht="15">
      <c r="A94" s="614"/>
      <c r="B94" s="615">
        <v>23</v>
      </c>
      <c r="C94" s="616"/>
      <c r="D94" s="673">
        <v>6</v>
      </c>
      <c r="E94" s="734" t="s">
        <v>51</v>
      </c>
      <c r="F94" s="681"/>
      <c r="G94" s="616"/>
      <c r="H94" s="616"/>
      <c r="J94" s="615" t="s">
        <v>278</v>
      </c>
      <c r="K94" s="658">
        <v>0</v>
      </c>
      <c r="L94" s="648"/>
      <c r="M94" s="651"/>
    </row>
    <row r="95" spans="1:13" ht="15">
      <c r="A95" s="614"/>
      <c r="B95" s="615"/>
      <c r="C95" s="616"/>
      <c r="G95" s="616"/>
      <c r="H95" s="616"/>
      <c r="J95" s="615"/>
      <c r="K95" s="658"/>
      <c r="L95" s="648"/>
      <c r="M95" s="651"/>
    </row>
    <row r="96" spans="1:13" ht="15">
      <c r="A96" s="614"/>
      <c r="B96" s="615">
        <v>24</v>
      </c>
      <c r="C96" s="616"/>
      <c r="D96" s="673">
        <v>7</v>
      </c>
      <c r="E96" s="734" t="s">
        <v>52</v>
      </c>
      <c r="F96" s="681"/>
      <c r="G96" s="616"/>
      <c r="H96" s="616"/>
      <c r="J96" s="647" t="s">
        <v>17</v>
      </c>
      <c r="K96" s="650">
        <f>'AKTIVI 2011'!G29</f>
        <v>1657811</v>
      </c>
      <c r="L96" s="648"/>
      <c r="M96" s="651"/>
    </row>
    <row r="97" spans="1:13" ht="15">
      <c r="A97" s="614"/>
      <c r="B97" s="615"/>
      <c r="G97" s="616"/>
      <c r="H97" s="615"/>
      <c r="J97" s="615"/>
      <c r="K97" s="658"/>
      <c r="L97" s="648"/>
      <c r="M97" s="651"/>
    </row>
    <row r="98" spans="1:13" ht="15">
      <c r="A98" s="614"/>
      <c r="B98" s="615">
        <v>25</v>
      </c>
      <c r="C98" s="616"/>
      <c r="D98" s="713" t="s">
        <v>33</v>
      </c>
      <c r="E98" s="681" t="s">
        <v>53</v>
      </c>
      <c r="G98" s="616"/>
      <c r="H98" s="615"/>
      <c r="J98" s="647" t="s">
        <v>17</v>
      </c>
      <c r="K98" s="650">
        <f>'[2]Aktivet'!G31</f>
        <v>0</v>
      </c>
      <c r="L98" s="648"/>
      <c r="M98" s="651"/>
    </row>
    <row r="99" spans="1:13" ht="15">
      <c r="A99" s="614"/>
      <c r="C99" s="616"/>
      <c r="D99" s="616"/>
      <c r="E99" s="616"/>
      <c r="F99" s="616"/>
      <c r="G99" s="616"/>
      <c r="H99" s="615"/>
      <c r="J99" s="615"/>
      <c r="K99" s="658"/>
      <c r="L99" s="648"/>
      <c r="M99" s="651"/>
    </row>
    <row r="100" spans="1:13" ht="15">
      <c r="A100" s="614"/>
      <c r="B100" s="615">
        <v>26</v>
      </c>
      <c r="C100" s="616"/>
      <c r="D100" s="649" t="s">
        <v>54</v>
      </c>
      <c r="E100" s="649" t="s">
        <v>279</v>
      </c>
      <c r="F100" s="616"/>
      <c r="G100" s="616"/>
      <c r="H100" s="615"/>
      <c r="J100" s="647" t="s">
        <v>17</v>
      </c>
      <c r="K100" s="650">
        <f>+K102+K104+J114+K117+K119+K121+K123</f>
        <v>167672195.2275</v>
      </c>
      <c r="L100" s="648"/>
      <c r="M100" s="651"/>
    </row>
    <row r="101" spans="1:13" ht="15">
      <c r="A101" s="614"/>
      <c r="B101" s="615"/>
      <c r="C101" s="616"/>
      <c r="D101" s="616"/>
      <c r="E101" s="670"/>
      <c r="F101" s="670"/>
      <c r="G101" s="616"/>
      <c r="H101" s="615"/>
      <c r="J101" s="615"/>
      <c r="K101" s="658"/>
      <c r="L101" s="648"/>
      <c r="M101" s="651"/>
    </row>
    <row r="102" spans="1:13" ht="15">
      <c r="A102" s="614"/>
      <c r="B102" s="615">
        <v>27</v>
      </c>
      <c r="C102" s="616"/>
      <c r="D102" s="649">
        <v>1</v>
      </c>
      <c r="E102" s="649" t="s">
        <v>56</v>
      </c>
      <c r="F102" s="616"/>
      <c r="G102" s="616"/>
      <c r="H102" s="615"/>
      <c r="J102" s="615" t="s">
        <v>17</v>
      </c>
      <c r="K102" s="650">
        <v>35000</v>
      </c>
      <c r="L102" s="648"/>
      <c r="M102" s="651"/>
    </row>
    <row r="103" spans="1:13" ht="15">
      <c r="A103" s="614"/>
      <c r="B103" s="615"/>
      <c r="C103" s="616"/>
      <c r="D103" s="649"/>
      <c r="E103" s="649"/>
      <c r="F103" s="616"/>
      <c r="G103" s="616"/>
      <c r="H103" s="615"/>
      <c r="J103" s="615"/>
      <c r="K103" s="658"/>
      <c r="L103" s="648"/>
      <c r="M103" s="651"/>
    </row>
    <row r="104" spans="1:13" ht="15">
      <c r="A104" s="614"/>
      <c r="B104" s="615">
        <v>28</v>
      </c>
      <c r="C104" s="616"/>
      <c r="D104" s="649">
        <v>2</v>
      </c>
      <c r="E104" s="649" t="s">
        <v>58</v>
      </c>
      <c r="F104" s="616"/>
      <c r="G104" s="616"/>
      <c r="H104" s="616"/>
      <c r="J104" s="615" t="s">
        <v>278</v>
      </c>
      <c r="K104" s="658">
        <v>0</v>
      </c>
      <c r="L104" s="648"/>
      <c r="M104" s="651"/>
    </row>
    <row r="105" spans="1:13" ht="15">
      <c r="A105" s="614"/>
      <c r="B105" s="615"/>
      <c r="C105" s="616"/>
      <c r="D105" s="616"/>
      <c r="E105" s="616"/>
      <c r="F105" s="616"/>
      <c r="G105" s="616"/>
      <c r="H105" s="616"/>
      <c r="I105" s="616"/>
      <c r="J105" s="616"/>
      <c r="K105" s="658"/>
      <c r="L105" s="648"/>
      <c r="M105" s="651"/>
    </row>
    <row r="106" spans="1:13" ht="15">
      <c r="A106" s="614"/>
      <c r="B106" s="615"/>
      <c r="C106" s="616"/>
      <c r="D106" s="616"/>
      <c r="E106" s="616"/>
      <c r="F106" s="616" t="s">
        <v>280</v>
      </c>
      <c r="G106" s="616"/>
      <c r="H106" s="616"/>
      <c r="I106" s="616"/>
      <c r="J106" s="616"/>
      <c r="K106" s="658"/>
      <c r="L106" s="648"/>
      <c r="M106" s="651"/>
    </row>
    <row r="107" spans="1:11" ht="15">
      <c r="A107" s="614"/>
      <c r="B107" s="615"/>
      <c r="C107" s="616"/>
      <c r="D107" s="617" t="s">
        <v>24</v>
      </c>
      <c r="E107" s="617" t="s">
        <v>281</v>
      </c>
      <c r="F107" s="618" t="s">
        <v>433</v>
      </c>
      <c r="G107" s="619"/>
      <c r="H107" s="619"/>
      <c r="I107" s="619"/>
      <c r="J107" s="620"/>
      <c r="K107" s="495"/>
    </row>
    <row r="108" spans="1:11" ht="15">
      <c r="A108" s="614"/>
      <c r="B108" s="615"/>
      <c r="C108" s="616"/>
      <c r="D108" s="617"/>
      <c r="E108" s="617"/>
      <c r="F108" s="621" t="s">
        <v>468</v>
      </c>
      <c r="G108" s="622" t="s">
        <v>471</v>
      </c>
      <c r="H108" s="622" t="s">
        <v>469</v>
      </c>
      <c r="I108" s="623" t="s">
        <v>283</v>
      </c>
      <c r="J108" s="624" t="s">
        <v>470</v>
      </c>
      <c r="K108" s="495"/>
    </row>
    <row r="109" spans="1:11" ht="15">
      <c r="A109" s="614"/>
      <c r="B109" s="615">
        <v>29</v>
      </c>
      <c r="C109" s="616"/>
      <c r="D109" s="625"/>
      <c r="E109" s="626" t="s">
        <v>284</v>
      </c>
      <c r="F109" s="627">
        <f>'[3]205  09'!$X$10</f>
        <v>912632.4750000001</v>
      </c>
      <c r="G109" s="628">
        <v>0</v>
      </c>
      <c r="H109" s="629">
        <f>'[3]205'!$P$10</f>
        <v>91263.2475</v>
      </c>
      <c r="I109" s="630"/>
      <c r="J109" s="631">
        <f>F109-H109</f>
        <v>821369.2275</v>
      </c>
      <c r="K109" s="495"/>
    </row>
    <row r="110" spans="1:11" ht="15">
      <c r="A110" s="614"/>
      <c r="B110" s="615">
        <v>30</v>
      </c>
      <c r="C110" s="616"/>
      <c r="D110" s="623"/>
      <c r="E110" s="495" t="s">
        <v>59</v>
      </c>
      <c r="F110" s="632">
        <v>0</v>
      </c>
      <c r="G110" s="628">
        <v>0</v>
      </c>
      <c r="H110" s="633">
        <v>0</v>
      </c>
      <c r="I110" s="630"/>
      <c r="J110" s="634">
        <v>0</v>
      </c>
      <c r="K110" s="495"/>
    </row>
    <row r="111" spans="1:11" ht="15">
      <c r="A111" s="614"/>
      <c r="B111" s="615">
        <v>31</v>
      </c>
      <c r="C111" s="616"/>
      <c r="D111" s="623"/>
      <c r="E111" s="635" t="s">
        <v>60</v>
      </c>
      <c r="F111" s="636">
        <v>15843377</v>
      </c>
      <c r="G111" s="637">
        <v>164880</v>
      </c>
      <c r="H111" s="638">
        <v>798352</v>
      </c>
      <c r="I111" s="630"/>
      <c r="J111" s="639">
        <f>F111+G111-H111</f>
        <v>15209905</v>
      </c>
      <c r="K111" s="495"/>
    </row>
    <row r="112" spans="1:13" ht="15">
      <c r="A112" s="614"/>
      <c r="B112" s="615">
        <v>32</v>
      </c>
      <c r="C112" s="616"/>
      <c r="D112" s="623"/>
      <c r="E112" s="640" t="s">
        <v>285</v>
      </c>
      <c r="F112" s="636">
        <v>134960534</v>
      </c>
      <c r="G112" s="641">
        <v>25069242</v>
      </c>
      <c r="H112" s="638">
        <v>12853498</v>
      </c>
      <c r="I112" s="630"/>
      <c r="J112" s="639">
        <f>F112+G112-H112</f>
        <v>147176278</v>
      </c>
      <c r="K112" s="495"/>
      <c r="M112" s="496"/>
    </row>
    <row r="113" spans="1:13" ht="15">
      <c r="A113" s="614"/>
      <c r="B113" s="615">
        <v>33</v>
      </c>
      <c r="C113" s="616"/>
      <c r="D113" s="630"/>
      <c r="E113" s="635" t="s">
        <v>286</v>
      </c>
      <c r="F113" s="636">
        <v>1115056</v>
      </c>
      <c r="G113" s="641">
        <v>2697229</v>
      </c>
      <c r="H113" s="638">
        <v>2697229</v>
      </c>
      <c r="I113" s="623"/>
      <c r="J113" s="639">
        <v>3608274</v>
      </c>
      <c r="K113" s="495"/>
      <c r="M113" s="496"/>
    </row>
    <row r="114" spans="1:13" ht="15">
      <c r="A114" s="614"/>
      <c r="B114" s="615"/>
      <c r="C114" s="616"/>
      <c r="D114" s="630"/>
      <c r="E114" s="642" t="s">
        <v>261</v>
      </c>
      <c r="F114" s="643">
        <v>93604585</v>
      </c>
      <c r="G114" s="644">
        <v>41838114</v>
      </c>
      <c r="H114" s="645">
        <f>SUM(H109:H113)</f>
        <v>16440342.2475</v>
      </c>
      <c r="I114" s="630"/>
      <c r="J114" s="646">
        <f>SUM(J109:J113)</f>
        <v>166815826.2275</v>
      </c>
      <c r="K114" s="495"/>
      <c r="M114" s="496"/>
    </row>
    <row r="115" spans="1:16" ht="15">
      <c r="A115" s="614"/>
      <c r="B115" s="647"/>
      <c r="C115" s="648"/>
      <c r="D115" s="648"/>
      <c r="E115" s="649"/>
      <c r="F115" s="649"/>
      <c r="G115" s="649"/>
      <c r="H115" s="649"/>
      <c r="I115" s="649"/>
      <c r="J115" s="647"/>
      <c r="K115" s="650"/>
      <c r="L115" s="648"/>
      <c r="M115" s="651"/>
      <c r="P115" s="496"/>
    </row>
    <row r="116" spans="1:16" ht="15">
      <c r="A116" s="614"/>
      <c r="B116" s="647"/>
      <c r="C116" s="648"/>
      <c r="D116" s="648"/>
      <c r="E116" s="649"/>
      <c r="F116" s="649"/>
      <c r="G116" s="649"/>
      <c r="H116" s="649"/>
      <c r="I116" s="649"/>
      <c r="J116" s="647"/>
      <c r="K116" s="650"/>
      <c r="L116" s="648"/>
      <c r="M116" s="651"/>
      <c r="P116" s="496"/>
    </row>
    <row r="117" spans="1:16" ht="15">
      <c r="A117" s="614"/>
      <c r="B117" s="615">
        <v>34</v>
      </c>
      <c r="C117" s="616"/>
      <c r="D117" s="649">
        <v>3</v>
      </c>
      <c r="E117" s="649" t="s">
        <v>287</v>
      </c>
      <c r="F117" s="616"/>
      <c r="G117" s="616"/>
      <c r="H117" s="616"/>
      <c r="J117" s="615" t="s">
        <v>278</v>
      </c>
      <c r="K117" s="650">
        <v>0</v>
      </c>
      <c r="L117" s="648"/>
      <c r="M117" s="651"/>
      <c r="P117" s="496"/>
    </row>
    <row r="118" spans="1:13" ht="15">
      <c r="A118" s="614"/>
      <c r="B118" s="615"/>
      <c r="C118" s="616"/>
      <c r="D118" s="649"/>
      <c r="E118" s="649"/>
      <c r="F118" s="616"/>
      <c r="G118" s="744"/>
      <c r="H118" s="616"/>
      <c r="J118" s="615"/>
      <c r="K118" s="650"/>
      <c r="L118" s="648"/>
      <c r="M118" s="651"/>
    </row>
    <row r="119" spans="1:13" ht="15">
      <c r="A119" s="614"/>
      <c r="B119" s="615">
        <v>35</v>
      </c>
      <c r="C119" s="648"/>
      <c r="D119" s="649">
        <v>4</v>
      </c>
      <c r="E119" s="649" t="s">
        <v>63</v>
      </c>
      <c r="F119" s="648"/>
      <c r="G119" s="745"/>
      <c r="H119" s="648"/>
      <c r="J119" s="647" t="s">
        <v>278</v>
      </c>
      <c r="K119" s="650">
        <f>'AKTIVI 2011'!G41</f>
        <v>821369</v>
      </c>
      <c r="L119" s="648"/>
      <c r="M119" s="651"/>
    </row>
    <row r="120" spans="1:13" ht="15">
      <c r="A120" s="614"/>
      <c r="B120" s="615"/>
      <c r="C120" s="648"/>
      <c r="D120" s="649"/>
      <c r="E120" s="649"/>
      <c r="F120" s="648"/>
      <c r="G120" s="745"/>
      <c r="H120" s="648"/>
      <c r="J120" s="647"/>
      <c r="K120" s="650"/>
      <c r="L120" s="648"/>
      <c r="M120" s="651"/>
    </row>
    <row r="121" spans="1:13" ht="15.75">
      <c r="A121" s="614"/>
      <c r="B121" s="615">
        <v>36</v>
      </c>
      <c r="C121" s="648"/>
      <c r="D121" s="649">
        <v>5</v>
      </c>
      <c r="E121" s="649" t="s">
        <v>64</v>
      </c>
      <c r="F121" s="648"/>
      <c r="G121" s="746"/>
      <c r="H121" s="724"/>
      <c r="J121" s="647" t="s">
        <v>278</v>
      </c>
      <c r="K121" s="650">
        <v>0</v>
      </c>
      <c r="L121" s="648"/>
      <c r="M121" s="651"/>
    </row>
    <row r="122" spans="1:13" ht="15.75">
      <c r="A122" s="614"/>
      <c r="B122" s="615"/>
      <c r="C122" s="648"/>
      <c r="D122" s="649"/>
      <c r="E122" s="649"/>
      <c r="F122" s="648"/>
      <c r="G122" s="724"/>
      <c r="H122" s="724"/>
      <c r="J122" s="647"/>
      <c r="K122" s="650"/>
      <c r="L122" s="648"/>
      <c r="M122" s="651"/>
    </row>
    <row r="123" spans="1:13" ht="15.75">
      <c r="A123" s="614"/>
      <c r="B123" s="615">
        <v>37</v>
      </c>
      <c r="C123" s="648"/>
      <c r="D123" s="649">
        <v>6</v>
      </c>
      <c r="E123" s="649" t="s">
        <v>65</v>
      </c>
      <c r="F123" s="724"/>
      <c r="G123" s="724"/>
      <c r="H123" s="724"/>
      <c r="J123" s="647" t="s">
        <v>278</v>
      </c>
      <c r="K123" s="650">
        <v>0</v>
      </c>
      <c r="L123" s="648"/>
      <c r="M123" s="651"/>
    </row>
    <row r="124" spans="1:13" ht="15.75">
      <c r="A124" s="614"/>
      <c r="B124" s="615"/>
      <c r="C124" s="648"/>
      <c r="D124" s="649"/>
      <c r="E124" s="649"/>
      <c r="F124" s="724"/>
      <c r="G124" s="724"/>
      <c r="H124" s="724"/>
      <c r="I124" s="648"/>
      <c r="J124" s="647"/>
      <c r="K124" s="650"/>
      <c r="L124" s="648"/>
      <c r="M124" s="651"/>
    </row>
    <row r="125" spans="1:16" ht="15">
      <c r="A125" s="614"/>
      <c r="B125" s="647"/>
      <c r="C125" s="648"/>
      <c r="D125" s="702" t="s">
        <v>30</v>
      </c>
      <c r="E125" s="674" t="s">
        <v>288</v>
      </c>
      <c r="F125" s="674"/>
      <c r="G125" s="747"/>
      <c r="H125" s="747"/>
      <c r="I125" s="648"/>
      <c r="J125" s="647" t="s">
        <v>17</v>
      </c>
      <c r="K125" s="650">
        <f>+K127+K129+L135+K140+K163+K165</f>
        <v>341132003.4073</v>
      </c>
      <c r="L125" s="648"/>
      <c r="M125" s="651"/>
      <c r="O125" s="678">
        <f>K125+K167+K181</f>
        <v>404558564.3073</v>
      </c>
      <c r="P125" s="678">
        <f>O125-O8</f>
        <v>14028790.113899946</v>
      </c>
    </row>
    <row r="126" spans="1:13" ht="15">
      <c r="A126" s="614"/>
      <c r="B126" s="647"/>
      <c r="C126" s="648"/>
      <c r="D126" s="702"/>
      <c r="E126" s="674"/>
      <c r="F126" s="674"/>
      <c r="G126" s="747"/>
      <c r="H126" s="747"/>
      <c r="I126" s="648"/>
      <c r="J126" s="647"/>
      <c r="K126" s="650"/>
      <c r="L126" s="648"/>
      <c r="M126" s="651"/>
    </row>
    <row r="127" spans="1:13" ht="15">
      <c r="A127" s="614"/>
      <c r="B127" s="647">
        <v>38</v>
      </c>
      <c r="C127" s="648"/>
      <c r="D127" s="673">
        <v>1</v>
      </c>
      <c r="E127" s="734" t="s">
        <v>69</v>
      </c>
      <c r="F127" s="681"/>
      <c r="G127" s="649"/>
      <c r="H127" s="649"/>
      <c r="I127" s="616"/>
      <c r="J127" s="647" t="s">
        <v>278</v>
      </c>
      <c r="K127" s="650">
        <v>0</v>
      </c>
      <c r="L127" s="648"/>
      <c r="M127" s="651"/>
    </row>
    <row r="128" spans="1:13" ht="15">
      <c r="A128" s="614"/>
      <c r="B128" s="647"/>
      <c r="C128" s="648"/>
      <c r="D128" s="673"/>
      <c r="E128" s="734"/>
      <c r="F128" s="681"/>
      <c r="G128" s="649"/>
      <c r="H128" s="649"/>
      <c r="I128" s="616"/>
      <c r="J128" s="647"/>
      <c r="K128" s="650"/>
      <c r="L128" s="648"/>
      <c r="M128" s="651"/>
    </row>
    <row r="129" spans="1:13" ht="15">
      <c r="A129" s="657"/>
      <c r="B129" s="647">
        <v>39</v>
      </c>
      <c r="C129" s="648"/>
      <c r="D129" s="673">
        <v>2</v>
      </c>
      <c r="E129" s="734" t="s">
        <v>70</v>
      </c>
      <c r="F129" s="681"/>
      <c r="G129" s="648"/>
      <c r="H129" s="648"/>
      <c r="I129" s="616"/>
      <c r="J129" s="647" t="s">
        <v>278</v>
      </c>
      <c r="K129" s="658">
        <v>0</v>
      </c>
      <c r="L129" s="616"/>
      <c r="M129" s="659"/>
    </row>
    <row r="130" spans="1:13" ht="15">
      <c r="A130" s="657"/>
      <c r="B130" s="647"/>
      <c r="C130" s="648"/>
      <c r="D130" s="673"/>
      <c r="E130" s="734"/>
      <c r="F130" s="681"/>
      <c r="G130" s="648"/>
      <c r="H130" s="648"/>
      <c r="I130" s="616"/>
      <c r="J130" s="647"/>
      <c r="K130" s="658"/>
      <c r="L130" s="616"/>
      <c r="M130" s="659"/>
    </row>
    <row r="131" spans="1:13" ht="15">
      <c r="A131" s="657"/>
      <c r="B131" s="647">
        <v>40</v>
      </c>
      <c r="C131" s="648"/>
      <c r="D131" s="713" t="s">
        <v>33</v>
      </c>
      <c r="E131" s="715" t="s">
        <v>71</v>
      </c>
      <c r="F131" s="648"/>
      <c r="G131" s="648"/>
      <c r="H131" s="648"/>
      <c r="I131" s="616"/>
      <c r="J131" s="647" t="s">
        <v>17</v>
      </c>
      <c r="K131" s="658">
        <f>'PASIVI 2011'!H7</f>
        <v>138414932.31</v>
      </c>
      <c r="L131" s="616"/>
      <c r="M131" s="659"/>
    </row>
    <row r="132" spans="1:13" ht="15">
      <c r="A132" s="657"/>
      <c r="B132" s="647"/>
      <c r="C132" s="648"/>
      <c r="D132" s="713"/>
      <c r="E132" s="715"/>
      <c r="F132" s="648"/>
      <c r="G132" s="648"/>
      <c r="H132" s="648"/>
      <c r="I132" s="616"/>
      <c r="J132" s="647"/>
      <c r="K132" s="658"/>
      <c r="L132" s="616"/>
      <c r="M132" s="659"/>
    </row>
    <row r="133" spans="1:13" ht="15">
      <c r="A133" s="657"/>
      <c r="B133" s="647"/>
      <c r="C133" s="648"/>
      <c r="D133" s="682" t="s">
        <v>24</v>
      </c>
      <c r="E133" s="682" t="s">
        <v>246</v>
      </c>
      <c r="F133" s="682"/>
      <c r="G133" s="682" t="s">
        <v>247</v>
      </c>
      <c r="H133" s="682" t="s">
        <v>248</v>
      </c>
      <c r="I133" s="682"/>
      <c r="J133" s="683" t="s">
        <v>249</v>
      </c>
      <c r="K133" s="684" t="s">
        <v>250</v>
      </c>
      <c r="L133" s="683" t="s">
        <v>249</v>
      </c>
      <c r="M133" s="659"/>
    </row>
    <row r="134" spans="1:13" ht="15">
      <c r="A134" s="657"/>
      <c r="B134" s="647"/>
      <c r="C134" s="648"/>
      <c r="D134" s="682"/>
      <c r="E134" s="682"/>
      <c r="F134" s="682"/>
      <c r="G134" s="682"/>
      <c r="H134" s="682"/>
      <c r="I134" s="682"/>
      <c r="J134" s="685" t="s">
        <v>251</v>
      </c>
      <c r="K134" s="686" t="s">
        <v>252</v>
      </c>
      <c r="L134" s="685" t="s">
        <v>253</v>
      </c>
      <c r="M134" s="659"/>
    </row>
    <row r="135" spans="1:13" ht="15">
      <c r="A135" s="657"/>
      <c r="B135" s="647"/>
      <c r="C135" s="648"/>
      <c r="D135" s="630"/>
      <c r="E135" s="748" t="s">
        <v>257</v>
      </c>
      <c r="F135" s="688"/>
      <c r="G135" s="749" t="s">
        <v>256</v>
      </c>
      <c r="H135" s="750" t="s">
        <v>258</v>
      </c>
      <c r="I135" s="751"/>
      <c r="J135" s="752">
        <v>996292.61</v>
      </c>
      <c r="K135" s="753">
        <v>138.93</v>
      </c>
      <c r="L135" s="754">
        <f>J135*K135</f>
        <v>138414932.3073</v>
      </c>
      <c r="M135" s="659"/>
    </row>
    <row r="136" spans="1:13" ht="15">
      <c r="A136" s="657"/>
      <c r="B136" s="647"/>
      <c r="C136" s="648"/>
      <c r="D136" s="616"/>
      <c r="E136" s="727"/>
      <c r="F136" s="755"/>
      <c r="G136" s="670"/>
      <c r="H136" s="647"/>
      <c r="I136" s="615"/>
      <c r="J136" s="670"/>
      <c r="K136" s="672"/>
      <c r="L136" s="658"/>
      <c r="M136" s="659"/>
    </row>
    <row r="137" spans="1:13" ht="15">
      <c r="A137" s="657"/>
      <c r="B137" s="647"/>
      <c r="C137" s="648"/>
      <c r="D137" s="616"/>
      <c r="E137" s="727"/>
      <c r="F137" s="755"/>
      <c r="G137" s="670"/>
      <c r="H137" s="647"/>
      <c r="I137" s="615"/>
      <c r="J137" s="670"/>
      <c r="K137" s="672"/>
      <c r="L137" s="658"/>
      <c r="M137" s="659"/>
    </row>
    <row r="138" spans="1:13" ht="15">
      <c r="A138" s="657"/>
      <c r="B138" s="647">
        <v>41</v>
      </c>
      <c r="C138" s="648"/>
      <c r="D138" s="713" t="s">
        <v>33</v>
      </c>
      <c r="E138" s="715" t="s">
        <v>72</v>
      </c>
      <c r="F138" s="648"/>
      <c r="G138" s="648"/>
      <c r="H138" s="648"/>
      <c r="I138" s="616"/>
      <c r="J138" s="647" t="s">
        <v>278</v>
      </c>
      <c r="K138" s="658">
        <v>0</v>
      </c>
      <c r="L138" s="616"/>
      <c r="M138" s="659"/>
    </row>
    <row r="139" spans="1:13" ht="15">
      <c r="A139" s="657"/>
      <c r="B139" s="647"/>
      <c r="C139" s="648"/>
      <c r="D139" s="713"/>
      <c r="E139" s="715"/>
      <c r="F139" s="648"/>
      <c r="G139" s="648"/>
      <c r="H139" s="648"/>
      <c r="I139" s="616"/>
      <c r="J139" s="647"/>
      <c r="K139" s="658"/>
      <c r="L139" s="616"/>
      <c r="M139" s="659"/>
    </row>
    <row r="140" spans="1:13" ht="15">
      <c r="A140" s="657"/>
      <c r="B140" s="647">
        <v>42</v>
      </c>
      <c r="C140" s="648"/>
      <c r="D140" s="673">
        <v>3</v>
      </c>
      <c r="E140" s="734" t="s">
        <v>289</v>
      </c>
      <c r="F140" s="681"/>
      <c r="G140" s="648"/>
      <c r="H140" s="648"/>
      <c r="I140" s="616"/>
      <c r="J140" s="647" t="s">
        <v>278</v>
      </c>
      <c r="K140" s="650">
        <f>+K142+K144+K146+K148+K150+K152+K154+K156+K159+K161</f>
        <v>202717071.1</v>
      </c>
      <c r="L140" s="616"/>
      <c r="M140" s="659"/>
    </row>
    <row r="141" spans="1:13" ht="15">
      <c r="A141" s="657"/>
      <c r="B141" s="647"/>
      <c r="C141" s="648"/>
      <c r="D141" s="673"/>
      <c r="E141" s="734"/>
      <c r="F141" s="681"/>
      <c r="G141" s="648"/>
      <c r="H141" s="648"/>
      <c r="I141" s="616"/>
      <c r="J141" s="647"/>
      <c r="K141" s="658"/>
      <c r="L141" s="616"/>
      <c r="M141" s="659"/>
    </row>
    <row r="142" spans="1:13" ht="15">
      <c r="A142" s="657"/>
      <c r="B142" s="647">
        <v>43</v>
      </c>
      <c r="C142" s="648"/>
      <c r="D142" s="713" t="s">
        <v>33</v>
      </c>
      <c r="E142" s="715" t="s">
        <v>74</v>
      </c>
      <c r="F142" s="648"/>
      <c r="G142" s="648"/>
      <c r="H142" s="648"/>
      <c r="I142" s="616"/>
      <c r="J142" s="647" t="s">
        <v>17</v>
      </c>
      <c r="K142" s="658">
        <f>'PASIVI 2011'!H10</f>
        <v>108558623</v>
      </c>
      <c r="L142" s="616"/>
      <c r="M142" s="659"/>
    </row>
    <row r="143" spans="1:13" ht="15">
      <c r="A143" s="657"/>
      <c r="B143" s="647"/>
      <c r="C143" s="648"/>
      <c r="D143" s="713"/>
      <c r="E143" s="715"/>
      <c r="F143" s="648"/>
      <c r="G143" s="648"/>
      <c r="H143" s="648"/>
      <c r="I143" s="616"/>
      <c r="J143" s="648"/>
      <c r="K143" s="658"/>
      <c r="L143" s="616"/>
      <c r="M143" s="659"/>
    </row>
    <row r="144" spans="1:13" ht="15">
      <c r="A144" s="657"/>
      <c r="B144" s="647">
        <v>44</v>
      </c>
      <c r="C144" s="648"/>
      <c r="D144" s="713" t="s">
        <v>33</v>
      </c>
      <c r="E144" s="715" t="s">
        <v>75</v>
      </c>
      <c r="F144" s="648"/>
      <c r="G144" s="648"/>
      <c r="H144" s="648"/>
      <c r="I144" s="616"/>
      <c r="J144" s="647" t="s">
        <v>17</v>
      </c>
      <c r="K144" s="658">
        <f>'PASIVI 2011'!H11</f>
        <v>839739</v>
      </c>
      <c r="L144" s="616"/>
      <c r="M144" s="659"/>
    </row>
    <row r="145" spans="1:13" ht="15">
      <c r="A145" s="657"/>
      <c r="B145" s="647"/>
      <c r="C145" s="648"/>
      <c r="D145" s="713"/>
      <c r="E145" s="715"/>
      <c r="F145" s="648"/>
      <c r="G145" s="648"/>
      <c r="H145" s="648"/>
      <c r="I145" s="616"/>
      <c r="J145" s="648"/>
      <c r="K145" s="658"/>
      <c r="L145" s="616"/>
      <c r="M145" s="659"/>
    </row>
    <row r="146" spans="1:13" ht="15">
      <c r="A146" s="657"/>
      <c r="B146" s="647">
        <v>45</v>
      </c>
      <c r="C146" s="648"/>
      <c r="D146" s="713" t="s">
        <v>33</v>
      </c>
      <c r="E146" s="715" t="s">
        <v>76</v>
      </c>
      <c r="F146" s="648"/>
      <c r="G146" s="648"/>
      <c r="H146" s="648"/>
      <c r="I146" s="616"/>
      <c r="J146" s="756" t="s">
        <v>17</v>
      </c>
      <c r="K146" s="658">
        <f>'PASIVI 2011'!H12</f>
        <v>284504</v>
      </c>
      <c r="L146" s="616"/>
      <c r="M146" s="659"/>
    </row>
    <row r="147" spans="1:13" ht="15">
      <c r="A147" s="657"/>
      <c r="B147" s="647"/>
      <c r="C147" s="648"/>
      <c r="D147" s="713"/>
      <c r="E147" s="715"/>
      <c r="F147" s="648"/>
      <c r="G147" s="648"/>
      <c r="H147" s="648"/>
      <c r="I147" s="616"/>
      <c r="J147" s="648"/>
      <c r="K147" s="658"/>
      <c r="L147" s="616"/>
      <c r="M147" s="659"/>
    </row>
    <row r="148" spans="1:13" ht="15">
      <c r="A148" s="657"/>
      <c r="B148" s="647">
        <v>46</v>
      </c>
      <c r="C148" s="648"/>
      <c r="D148" s="713" t="s">
        <v>33</v>
      </c>
      <c r="E148" s="715" t="s">
        <v>77</v>
      </c>
      <c r="F148" s="648"/>
      <c r="G148" s="648"/>
      <c r="H148" s="648"/>
      <c r="I148" s="616"/>
      <c r="J148" s="647" t="s">
        <v>17</v>
      </c>
      <c r="K148" s="658">
        <f>'PASIVI 2011'!H13</f>
        <v>65765</v>
      </c>
      <c r="L148" s="616"/>
      <c r="M148" s="659"/>
    </row>
    <row r="149" spans="1:13" ht="15">
      <c r="A149" s="657"/>
      <c r="B149" s="647"/>
      <c r="C149" s="648"/>
      <c r="D149" s="713"/>
      <c r="E149" s="715"/>
      <c r="F149" s="648"/>
      <c r="G149" s="648"/>
      <c r="H149" s="648"/>
      <c r="I149" s="616"/>
      <c r="J149" s="648"/>
      <c r="K149" s="658"/>
      <c r="L149" s="616"/>
      <c r="M149" s="659"/>
    </row>
    <row r="150" spans="1:13" ht="15">
      <c r="A150" s="657"/>
      <c r="B150" s="647">
        <v>47</v>
      </c>
      <c r="C150" s="648"/>
      <c r="D150" s="713" t="s">
        <v>33</v>
      </c>
      <c r="E150" s="715" t="s">
        <v>290</v>
      </c>
      <c r="F150" s="648"/>
      <c r="G150" s="648"/>
      <c r="H150" s="648"/>
      <c r="I150" s="616"/>
      <c r="J150" s="647" t="s">
        <v>278</v>
      </c>
      <c r="K150" s="658">
        <f>'PASIVI 2011'!H14</f>
        <v>3980605.1</v>
      </c>
      <c r="L150" s="616"/>
      <c r="M150" s="659"/>
    </row>
    <row r="151" spans="1:13" ht="15">
      <c r="A151" s="657"/>
      <c r="B151" s="647"/>
      <c r="C151" s="648"/>
      <c r="D151" s="713"/>
      <c r="E151" s="715"/>
      <c r="F151" s="648"/>
      <c r="G151" s="648"/>
      <c r="H151" s="648"/>
      <c r="I151" s="616"/>
      <c r="J151" s="648"/>
      <c r="K151" s="658"/>
      <c r="L151" s="616"/>
      <c r="M151" s="659"/>
    </row>
    <row r="152" spans="1:13" ht="15">
      <c r="A152" s="657"/>
      <c r="B152" s="647">
        <v>48</v>
      </c>
      <c r="C152" s="648"/>
      <c r="D152" s="713" t="s">
        <v>33</v>
      </c>
      <c r="E152" s="715" t="s">
        <v>79</v>
      </c>
      <c r="F152" s="648"/>
      <c r="G152" s="648"/>
      <c r="H152" s="648"/>
      <c r="I152" s="616"/>
      <c r="J152" s="647" t="s">
        <v>278</v>
      </c>
      <c r="K152" s="658">
        <v>0</v>
      </c>
      <c r="L152" s="616"/>
      <c r="M152" s="659"/>
    </row>
    <row r="153" spans="1:13" ht="15">
      <c r="A153" s="657"/>
      <c r="B153" s="647"/>
      <c r="C153" s="648"/>
      <c r="D153" s="713"/>
      <c r="E153" s="715"/>
      <c r="F153" s="648"/>
      <c r="G153" s="648"/>
      <c r="H153" s="648"/>
      <c r="I153" s="616"/>
      <c r="J153" s="647"/>
      <c r="K153" s="658"/>
      <c r="L153" s="616"/>
      <c r="M153" s="659"/>
    </row>
    <row r="154" spans="1:13" ht="15">
      <c r="A154" s="657"/>
      <c r="B154" s="647">
        <v>49</v>
      </c>
      <c r="C154" s="648"/>
      <c r="D154" s="713" t="s">
        <v>33</v>
      </c>
      <c r="E154" s="715" t="s">
        <v>80</v>
      </c>
      <c r="F154" s="648"/>
      <c r="G154" s="648"/>
      <c r="H154" s="648"/>
      <c r="I154" s="616"/>
      <c r="J154" s="647" t="s">
        <v>278</v>
      </c>
      <c r="K154" s="658">
        <v>0</v>
      </c>
      <c r="L154" s="616"/>
      <c r="M154" s="659"/>
    </row>
    <row r="155" spans="1:13" ht="15">
      <c r="A155" s="657"/>
      <c r="B155" s="647"/>
      <c r="C155" s="648"/>
      <c r="D155" s="713"/>
      <c r="E155" s="715"/>
      <c r="F155" s="648"/>
      <c r="G155" s="648"/>
      <c r="H155" s="648"/>
      <c r="I155" s="616"/>
      <c r="J155" s="647"/>
      <c r="K155" s="658"/>
      <c r="L155" s="616"/>
      <c r="M155" s="659"/>
    </row>
    <row r="156" spans="1:13" ht="15">
      <c r="A156" s="657"/>
      <c r="B156" s="647">
        <v>50</v>
      </c>
      <c r="C156" s="648"/>
      <c r="D156" s="713" t="s">
        <v>33</v>
      </c>
      <c r="E156" s="715" t="s">
        <v>43</v>
      </c>
      <c r="F156" s="648"/>
      <c r="G156" s="648"/>
      <c r="H156" s="648"/>
      <c r="I156" s="616"/>
      <c r="J156" s="647" t="s">
        <v>17</v>
      </c>
      <c r="K156" s="757">
        <f>'PASIVI 2011'!H17</f>
        <v>59378183</v>
      </c>
      <c r="L156" s="616"/>
      <c r="M156" s="659"/>
    </row>
    <row r="157" spans="1:13" ht="15">
      <c r="A157" s="657"/>
      <c r="B157" s="647"/>
      <c r="C157" s="648"/>
      <c r="D157" s="713"/>
      <c r="E157" s="715"/>
      <c r="F157" s="730" t="s">
        <v>473</v>
      </c>
      <c r="G157" s="730"/>
      <c r="H157" s="730"/>
      <c r="I157" s="758"/>
      <c r="J157" s="759"/>
      <c r="K157" s="658"/>
      <c r="L157" s="616"/>
      <c r="M157" s="659"/>
    </row>
    <row r="158" spans="1:13" ht="15">
      <c r="A158" s="657"/>
      <c r="B158" s="647"/>
      <c r="C158" s="648"/>
      <c r="D158" s="713"/>
      <c r="E158" s="715"/>
      <c r="F158" s="649" t="s">
        <v>474</v>
      </c>
      <c r="G158" s="649"/>
      <c r="H158" s="649"/>
      <c r="I158" s="760"/>
      <c r="J158" s="702"/>
      <c r="K158" s="658"/>
      <c r="L158" s="616"/>
      <c r="M158" s="659"/>
    </row>
    <row r="159" spans="1:13" ht="15">
      <c r="A159" s="657"/>
      <c r="B159" s="647">
        <v>51</v>
      </c>
      <c r="C159" s="648"/>
      <c r="D159" s="713" t="s">
        <v>33</v>
      </c>
      <c r="E159" s="715" t="s">
        <v>81</v>
      </c>
      <c r="F159" s="648"/>
      <c r="G159" s="648"/>
      <c r="H159" s="648"/>
      <c r="I159" s="616"/>
      <c r="J159" s="647" t="s">
        <v>278</v>
      </c>
      <c r="K159" s="658">
        <v>0</v>
      </c>
      <c r="L159" s="616"/>
      <c r="M159" s="659"/>
    </row>
    <row r="160" spans="1:13" ht="15">
      <c r="A160" s="657"/>
      <c r="B160" s="647"/>
      <c r="C160" s="648"/>
      <c r="D160" s="713"/>
      <c r="E160" s="715"/>
      <c r="F160" s="648"/>
      <c r="G160" s="648"/>
      <c r="H160" s="648"/>
      <c r="I160" s="616"/>
      <c r="J160" s="647"/>
      <c r="K160" s="658"/>
      <c r="L160" s="616"/>
      <c r="M160" s="659"/>
    </row>
    <row r="161" spans="1:13" ht="15">
      <c r="A161" s="657"/>
      <c r="B161" s="647">
        <v>52</v>
      </c>
      <c r="C161" s="648"/>
      <c r="D161" s="713" t="s">
        <v>33</v>
      </c>
      <c r="E161" s="715" t="s">
        <v>82</v>
      </c>
      <c r="F161" s="648"/>
      <c r="G161" s="648"/>
      <c r="H161" s="648"/>
      <c r="I161" s="616"/>
      <c r="J161" s="647" t="s">
        <v>278</v>
      </c>
      <c r="K161" s="658">
        <f>'PASIVI 2011'!H19</f>
        <v>29609652</v>
      </c>
      <c r="L161" s="616"/>
      <c r="M161" s="659"/>
    </row>
    <row r="162" spans="1:13" ht="15">
      <c r="A162" s="657"/>
      <c r="B162" s="647"/>
      <c r="C162" s="648"/>
      <c r="D162" s="713"/>
      <c r="E162" s="715"/>
      <c r="F162" s="648"/>
      <c r="G162" s="648"/>
      <c r="H162" s="648"/>
      <c r="I162" s="616"/>
      <c r="J162" s="647"/>
      <c r="K162" s="658"/>
      <c r="L162" s="616"/>
      <c r="M162" s="659"/>
    </row>
    <row r="163" spans="1:13" ht="15">
      <c r="A163" s="657"/>
      <c r="B163" s="647">
        <v>53</v>
      </c>
      <c r="C163" s="648"/>
      <c r="D163" s="673">
        <v>4</v>
      </c>
      <c r="E163" s="734" t="s">
        <v>83</v>
      </c>
      <c r="F163" s="681"/>
      <c r="G163" s="648"/>
      <c r="H163" s="648"/>
      <c r="I163" s="616"/>
      <c r="J163" s="647" t="s">
        <v>278</v>
      </c>
      <c r="K163" s="658">
        <v>0</v>
      </c>
      <c r="L163" s="616"/>
      <c r="M163" s="659"/>
    </row>
    <row r="164" spans="1:13" ht="15">
      <c r="A164" s="657"/>
      <c r="B164" s="647"/>
      <c r="C164" s="648"/>
      <c r="D164" s="673"/>
      <c r="E164" s="734"/>
      <c r="F164" s="681"/>
      <c r="G164" s="648"/>
      <c r="H164" s="648"/>
      <c r="I164" s="616"/>
      <c r="J164" s="647"/>
      <c r="K164" s="658"/>
      <c r="L164" s="616"/>
      <c r="M164" s="659"/>
    </row>
    <row r="165" spans="1:13" ht="15">
      <c r="A165" s="657"/>
      <c r="B165" s="647">
        <v>54</v>
      </c>
      <c r="C165" s="648"/>
      <c r="D165" s="673">
        <v>5</v>
      </c>
      <c r="E165" s="734" t="s">
        <v>84</v>
      </c>
      <c r="F165" s="681"/>
      <c r="G165" s="648"/>
      <c r="H165" s="648"/>
      <c r="I165" s="616"/>
      <c r="J165" s="647" t="s">
        <v>278</v>
      </c>
      <c r="K165" s="658">
        <v>0</v>
      </c>
      <c r="L165" s="616"/>
      <c r="M165" s="659"/>
    </row>
    <row r="166" spans="1:13" ht="15">
      <c r="A166" s="657"/>
      <c r="B166" s="647"/>
      <c r="C166" s="648"/>
      <c r="D166" s="673"/>
      <c r="E166" s="734"/>
      <c r="F166" s="681"/>
      <c r="G166" s="648"/>
      <c r="H166" s="648"/>
      <c r="I166" s="616"/>
      <c r="J166" s="647"/>
      <c r="K166" s="658"/>
      <c r="L166" s="616"/>
      <c r="M166" s="659"/>
    </row>
    <row r="167" spans="1:13" ht="15">
      <c r="A167" s="657"/>
      <c r="B167" s="647"/>
      <c r="C167" s="648"/>
      <c r="D167" s="649" t="s">
        <v>54</v>
      </c>
      <c r="E167" s="674" t="s">
        <v>291</v>
      </c>
      <c r="F167" s="674"/>
      <c r="G167" s="648"/>
      <c r="H167" s="648"/>
      <c r="I167" s="616"/>
      <c r="J167" s="647" t="s">
        <v>17</v>
      </c>
      <c r="K167" s="650">
        <f>+K169+K175+K177+K179</f>
        <v>23313700</v>
      </c>
      <c r="L167" s="616"/>
      <c r="M167" s="659"/>
    </row>
    <row r="168" spans="1:13" ht="15">
      <c r="A168" s="657"/>
      <c r="B168" s="647"/>
      <c r="C168" s="648"/>
      <c r="D168" s="649"/>
      <c r="E168" s="674"/>
      <c r="F168" s="674"/>
      <c r="G168" s="648"/>
      <c r="H168" s="648"/>
      <c r="I168" s="616"/>
      <c r="J168" s="647"/>
      <c r="K168" s="658"/>
      <c r="L168" s="616"/>
      <c r="M168" s="659"/>
    </row>
    <row r="169" spans="1:13" ht="15">
      <c r="A169" s="657"/>
      <c r="B169" s="647">
        <v>55</v>
      </c>
      <c r="C169" s="648"/>
      <c r="D169" s="673">
        <v>1</v>
      </c>
      <c r="E169" s="734" t="s">
        <v>86</v>
      </c>
      <c r="F169" s="674"/>
      <c r="G169" s="648"/>
      <c r="H169" s="648"/>
      <c r="I169" s="616"/>
      <c r="J169" s="647" t="s">
        <v>278</v>
      </c>
      <c r="K169" s="658">
        <v>0</v>
      </c>
      <c r="L169" s="616"/>
      <c r="M169" s="659"/>
    </row>
    <row r="170" spans="1:13" ht="15">
      <c r="A170" s="657"/>
      <c r="B170" s="647"/>
      <c r="C170" s="648"/>
      <c r="D170" s="673"/>
      <c r="E170" s="734"/>
      <c r="F170" s="674"/>
      <c r="G170" s="648"/>
      <c r="H170" s="648"/>
      <c r="I170" s="616"/>
      <c r="J170" s="647"/>
      <c r="K170" s="658"/>
      <c r="L170" s="616"/>
      <c r="M170" s="659"/>
    </row>
    <row r="171" spans="1:13" ht="15">
      <c r="A171" s="657"/>
      <c r="B171" s="647">
        <v>56</v>
      </c>
      <c r="C171" s="648"/>
      <c r="D171" s="713" t="s">
        <v>33</v>
      </c>
      <c r="E171" s="715" t="s">
        <v>87</v>
      </c>
      <c r="F171" s="648"/>
      <c r="G171" s="648"/>
      <c r="H171" s="648"/>
      <c r="I171" s="616"/>
      <c r="J171" s="647" t="s">
        <v>278</v>
      </c>
      <c r="K171" s="658">
        <v>0</v>
      </c>
      <c r="L171" s="616"/>
      <c r="M171" s="659"/>
    </row>
    <row r="172" spans="1:13" ht="15">
      <c r="A172" s="657"/>
      <c r="B172" s="647"/>
      <c r="C172" s="648"/>
      <c r="D172" s="713"/>
      <c r="E172" s="715"/>
      <c r="F172" s="648"/>
      <c r="G172" s="648"/>
      <c r="H172" s="648"/>
      <c r="I172" s="616"/>
      <c r="J172" s="647"/>
      <c r="K172" s="658"/>
      <c r="L172" s="616"/>
      <c r="M172" s="659"/>
    </row>
    <row r="173" spans="1:13" ht="15">
      <c r="A173" s="657"/>
      <c r="B173" s="647">
        <v>57</v>
      </c>
      <c r="C173" s="648"/>
      <c r="D173" s="713" t="s">
        <v>33</v>
      </c>
      <c r="E173" s="715" t="s">
        <v>88</v>
      </c>
      <c r="F173" s="648"/>
      <c r="G173" s="648"/>
      <c r="H173" s="648"/>
      <c r="I173" s="616"/>
      <c r="J173" s="647" t="s">
        <v>278</v>
      </c>
      <c r="K173" s="658">
        <v>0</v>
      </c>
      <c r="L173" s="616"/>
      <c r="M173" s="659"/>
    </row>
    <row r="174" spans="1:13" ht="15">
      <c r="A174" s="657"/>
      <c r="B174" s="647"/>
      <c r="C174" s="648"/>
      <c r="D174" s="713"/>
      <c r="E174" s="715"/>
      <c r="F174" s="648"/>
      <c r="G174" s="648"/>
      <c r="H174" s="648"/>
      <c r="I174" s="616"/>
      <c r="J174" s="647"/>
      <c r="K174" s="658"/>
      <c r="L174" s="616"/>
      <c r="M174" s="659"/>
    </row>
    <row r="175" spans="1:13" ht="15">
      <c r="A175" s="657"/>
      <c r="B175" s="647">
        <v>58</v>
      </c>
      <c r="C175" s="648"/>
      <c r="D175" s="673">
        <v>2</v>
      </c>
      <c r="E175" s="734" t="s">
        <v>292</v>
      </c>
      <c r="F175" s="681"/>
      <c r="G175" s="648"/>
      <c r="H175" s="648"/>
      <c r="I175" s="616"/>
      <c r="J175" s="647" t="s">
        <v>17</v>
      </c>
      <c r="K175" s="658">
        <f>'PASIVI 2011'!H22</f>
        <v>23313700</v>
      </c>
      <c r="L175" s="616"/>
      <c r="M175" s="659"/>
    </row>
    <row r="176" spans="1:13" ht="15">
      <c r="A176" s="657"/>
      <c r="B176" s="647"/>
      <c r="C176" s="648"/>
      <c r="D176" s="673"/>
      <c r="E176" s="734"/>
      <c r="F176" s="681"/>
      <c r="G176" s="648"/>
      <c r="H176" s="648"/>
      <c r="I176" s="616"/>
      <c r="J176" s="647"/>
      <c r="K176" s="658"/>
      <c r="L176" s="616"/>
      <c r="M176" s="659"/>
    </row>
    <row r="177" spans="1:13" ht="15">
      <c r="A177" s="657"/>
      <c r="B177" s="647">
        <v>59</v>
      </c>
      <c r="C177" s="648"/>
      <c r="D177" s="673">
        <v>3</v>
      </c>
      <c r="E177" s="734" t="s">
        <v>83</v>
      </c>
      <c r="F177" s="681"/>
      <c r="G177" s="648"/>
      <c r="H177" s="648"/>
      <c r="I177" s="616"/>
      <c r="J177" s="647" t="s">
        <v>278</v>
      </c>
      <c r="K177" s="658">
        <v>0</v>
      </c>
      <c r="L177" s="616"/>
      <c r="M177" s="659"/>
    </row>
    <row r="178" spans="1:13" ht="15">
      <c r="A178" s="657"/>
      <c r="B178" s="647"/>
      <c r="C178" s="648"/>
      <c r="D178" s="673"/>
      <c r="E178" s="734"/>
      <c r="F178" s="681"/>
      <c r="G178" s="648"/>
      <c r="H178" s="648"/>
      <c r="I178" s="616"/>
      <c r="J178" s="647"/>
      <c r="K178" s="658"/>
      <c r="L178" s="616"/>
      <c r="M178" s="659"/>
    </row>
    <row r="179" spans="1:13" ht="15">
      <c r="A179" s="657"/>
      <c r="B179" s="647">
        <v>60</v>
      </c>
      <c r="C179" s="648"/>
      <c r="D179" s="673">
        <v>4</v>
      </c>
      <c r="E179" s="734" t="s">
        <v>90</v>
      </c>
      <c r="F179" s="681"/>
      <c r="G179" s="648"/>
      <c r="H179" s="648"/>
      <c r="I179" s="616"/>
      <c r="J179" s="647" t="s">
        <v>278</v>
      </c>
      <c r="K179" s="658">
        <v>0</v>
      </c>
      <c r="L179" s="616"/>
      <c r="M179" s="659"/>
    </row>
    <row r="180" spans="1:13" ht="15">
      <c r="A180" s="657"/>
      <c r="B180" s="647"/>
      <c r="C180" s="648"/>
      <c r="D180" s="673"/>
      <c r="E180" s="734"/>
      <c r="F180" s="681"/>
      <c r="G180" s="648"/>
      <c r="H180" s="648"/>
      <c r="I180" s="616"/>
      <c r="J180" s="647"/>
      <c r="K180" s="658"/>
      <c r="L180" s="616"/>
      <c r="M180" s="659"/>
    </row>
    <row r="181" spans="1:13" ht="15">
      <c r="A181" s="657"/>
      <c r="B181" s="647"/>
      <c r="C181" s="648"/>
      <c r="D181" s="649" t="s">
        <v>92</v>
      </c>
      <c r="E181" s="674" t="s">
        <v>293</v>
      </c>
      <c r="F181" s="674"/>
      <c r="G181" s="648"/>
      <c r="H181" s="648"/>
      <c r="I181" s="616"/>
      <c r="J181" s="647" t="s">
        <v>17</v>
      </c>
      <c r="K181" s="650">
        <f>+K183+K185+K187+K189+K191+K193+K195+K197+K199+K201</f>
        <v>40112860.9</v>
      </c>
      <c r="L181" s="616"/>
      <c r="M181" s="659"/>
    </row>
    <row r="182" spans="1:13" ht="15">
      <c r="A182" s="657"/>
      <c r="B182" s="647"/>
      <c r="C182" s="648"/>
      <c r="D182" s="649"/>
      <c r="E182" s="674"/>
      <c r="F182" s="674"/>
      <c r="G182" s="648"/>
      <c r="H182" s="648"/>
      <c r="I182" s="616"/>
      <c r="J182" s="647"/>
      <c r="K182" s="658"/>
      <c r="L182" s="616"/>
      <c r="M182" s="659"/>
    </row>
    <row r="183" spans="1:13" ht="15">
      <c r="A183" s="657"/>
      <c r="B183" s="647">
        <v>61</v>
      </c>
      <c r="C183" s="648"/>
      <c r="D183" s="673">
        <v>1</v>
      </c>
      <c r="E183" s="734" t="s">
        <v>94</v>
      </c>
      <c r="F183" s="681"/>
      <c r="G183" s="648"/>
      <c r="H183" s="648"/>
      <c r="I183" s="616"/>
      <c r="J183" s="647" t="s">
        <v>278</v>
      </c>
      <c r="K183" s="658"/>
      <c r="L183" s="616"/>
      <c r="M183" s="659"/>
    </row>
    <row r="184" spans="1:13" ht="15">
      <c r="A184" s="657"/>
      <c r="B184" s="647"/>
      <c r="C184" s="648"/>
      <c r="D184" s="673"/>
      <c r="E184" s="734"/>
      <c r="F184" s="681"/>
      <c r="G184" s="648"/>
      <c r="H184" s="648"/>
      <c r="I184" s="616"/>
      <c r="J184" s="647"/>
      <c r="K184" s="658"/>
      <c r="L184" s="616"/>
      <c r="M184" s="659"/>
    </row>
    <row r="185" spans="1:13" ht="15">
      <c r="A185" s="657"/>
      <c r="B185" s="647">
        <v>62</v>
      </c>
      <c r="C185" s="648"/>
      <c r="D185" s="673">
        <v>2</v>
      </c>
      <c r="E185" s="734" t="s">
        <v>95</v>
      </c>
      <c r="F185" s="681"/>
      <c r="G185" s="648"/>
      <c r="H185" s="648"/>
      <c r="I185" s="616"/>
      <c r="J185" s="647" t="s">
        <v>278</v>
      </c>
      <c r="K185" s="658"/>
      <c r="L185" s="616"/>
      <c r="M185" s="659"/>
    </row>
    <row r="186" spans="1:13" ht="15">
      <c r="A186" s="657"/>
      <c r="B186" s="647"/>
      <c r="C186" s="648"/>
      <c r="D186" s="673"/>
      <c r="E186" s="734"/>
      <c r="F186" s="681"/>
      <c r="G186" s="648"/>
      <c r="H186" s="648"/>
      <c r="I186" s="616"/>
      <c r="J186" s="647"/>
      <c r="K186" s="658"/>
      <c r="L186" s="616"/>
      <c r="M186" s="659"/>
    </row>
    <row r="187" spans="1:13" ht="15">
      <c r="A187" s="657"/>
      <c r="B187" s="647">
        <v>63</v>
      </c>
      <c r="C187" s="648"/>
      <c r="D187" s="673">
        <v>3</v>
      </c>
      <c r="E187" s="734" t="s">
        <v>96</v>
      </c>
      <c r="F187" s="681"/>
      <c r="G187" s="648"/>
      <c r="H187" s="648"/>
      <c r="I187" s="616"/>
      <c r="J187" s="647" t="s">
        <v>17</v>
      </c>
      <c r="K187" s="658">
        <v>4000000</v>
      </c>
      <c r="L187" s="616"/>
      <c r="M187" s="659"/>
    </row>
    <row r="188" spans="1:13" ht="15">
      <c r="A188" s="657"/>
      <c r="B188" s="647"/>
      <c r="C188" s="648"/>
      <c r="D188" s="673"/>
      <c r="E188" s="734"/>
      <c r="F188" s="681"/>
      <c r="G188" s="648"/>
      <c r="H188" s="648"/>
      <c r="I188" s="616"/>
      <c r="J188" s="647"/>
      <c r="K188" s="658"/>
      <c r="L188" s="616"/>
      <c r="M188" s="659"/>
    </row>
    <row r="189" spans="1:13" ht="15">
      <c r="A189" s="657"/>
      <c r="B189" s="647">
        <v>64</v>
      </c>
      <c r="C189" s="648"/>
      <c r="D189" s="673">
        <v>4</v>
      </c>
      <c r="E189" s="734" t="s">
        <v>97</v>
      </c>
      <c r="F189" s="681"/>
      <c r="G189" s="648"/>
      <c r="H189" s="648"/>
      <c r="I189" s="616"/>
      <c r="J189" s="647" t="s">
        <v>278</v>
      </c>
      <c r="K189" s="658"/>
      <c r="L189" s="616"/>
      <c r="M189" s="659"/>
    </row>
    <row r="190" spans="1:13" ht="15">
      <c r="A190" s="657"/>
      <c r="B190" s="647"/>
      <c r="C190" s="648"/>
      <c r="D190" s="673"/>
      <c r="E190" s="734"/>
      <c r="F190" s="681"/>
      <c r="G190" s="648"/>
      <c r="H190" s="648"/>
      <c r="I190" s="616"/>
      <c r="J190" s="647"/>
      <c r="K190" s="658"/>
      <c r="L190" s="616"/>
      <c r="M190" s="659"/>
    </row>
    <row r="191" spans="1:13" ht="15">
      <c r="A191" s="657"/>
      <c r="B191" s="647">
        <v>65</v>
      </c>
      <c r="C191" s="648"/>
      <c r="D191" s="673">
        <v>5</v>
      </c>
      <c r="E191" s="734" t="s">
        <v>98</v>
      </c>
      <c r="F191" s="681"/>
      <c r="G191" s="648"/>
      <c r="H191" s="648"/>
      <c r="I191" s="616"/>
      <c r="J191" s="647" t="s">
        <v>278</v>
      </c>
      <c r="K191" s="658"/>
      <c r="L191" s="616"/>
      <c r="M191" s="659"/>
    </row>
    <row r="192" spans="1:13" ht="15">
      <c r="A192" s="657"/>
      <c r="B192" s="647"/>
      <c r="C192" s="648"/>
      <c r="D192" s="673"/>
      <c r="E192" s="734"/>
      <c r="F192" s="681"/>
      <c r="G192" s="648"/>
      <c r="H192" s="648"/>
      <c r="I192" s="616"/>
      <c r="J192" s="647"/>
      <c r="K192" s="658"/>
      <c r="L192" s="616"/>
      <c r="M192" s="659"/>
    </row>
    <row r="193" spans="1:13" ht="15">
      <c r="A193" s="657"/>
      <c r="B193" s="647">
        <v>66</v>
      </c>
      <c r="C193" s="648"/>
      <c r="D193" s="673">
        <v>6</v>
      </c>
      <c r="E193" s="734" t="s">
        <v>100</v>
      </c>
      <c r="F193" s="681"/>
      <c r="G193" s="648"/>
      <c r="H193" s="648"/>
      <c r="I193" s="616"/>
      <c r="J193" s="647" t="s">
        <v>278</v>
      </c>
      <c r="K193" s="658"/>
      <c r="L193" s="616"/>
      <c r="M193" s="659"/>
    </row>
    <row r="194" spans="1:13" ht="15">
      <c r="A194" s="657"/>
      <c r="B194" s="647"/>
      <c r="C194" s="648"/>
      <c r="D194" s="673"/>
      <c r="E194" s="734"/>
      <c r="F194" s="681"/>
      <c r="G194" s="648"/>
      <c r="H194" s="648"/>
      <c r="I194" s="616"/>
      <c r="J194" s="647"/>
      <c r="K194" s="658"/>
      <c r="L194" s="616"/>
      <c r="M194" s="659"/>
    </row>
    <row r="195" spans="1:13" ht="15">
      <c r="A195" s="657"/>
      <c r="B195" s="647">
        <v>67</v>
      </c>
      <c r="C195" s="648"/>
      <c r="D195" s="673">
        <v>7</v>
      </c>
      <c r="E195" s="734" t="s">
        <v>101</v>
      </c>
      <c r="F195" s="681"/>
      <c r="G195" s="648"/>
      <c r="H195" s="648"/>
      <c r="I195" s="616"/>
      <c r="J195" s="647" t="s">
        <v>278</v>
      </c>
      <c r="K195" s="658">
        <f>'PASIVI 2011'!H39</f>
        <v>154156</v>
      </c>
      <c r="L195" s="616"/>
      <c r="M195" s="659"/>
    </row>
    <row r="196" spans="1:13" ht="15">
      <c r="A196" s="657"/>
      <c r="B196" s="647"/>
      <c r="C196" s="648"/>
      <c r="D196" s="673"/>
      <c r="E196" s="734"/>
      <c r="F196" s="681"/>
      <c r="G196" s="648"/>
      <c r="H196" s="648"/>
      <c r="I196" s="616"/>
      <c r="J196" s="647"/>
      <c r="K196" s="658"/>
      <c r="L196" s="616"/>
      <c r="M196" s="659"/>
    </row>
    <row r="197" spans="1:13" ht="15">
      <c r="A197" s="657"/>
      <c r="B197" s="647">
        <v>68</v>
      </c>
      <c r="C197" s="648"/>
      <c r="D197" s="673">
        <v>8</v>
      </c>
      <c r="E197" s="734" t="s">
        <v>102</v>
      </c>
      <c r="F197" s="681"/>
      <c r="G197" s="648"/>
      <c r="H197" s="648"/>
      <c r="I197" s="616"/>
      <c r="J197" s="647" t="s">
        <v>278</v>
      </c>
      <c r="K197" s="658">
        <f>'PASIVI 2011'!H38</f>
        <v>343533</v>
      </c>
      <c r="L197" s="616"/>
      <c r="M197" s="659"/>
    </row>
    <row r="198" spans="1:13" ht="15">
      <c r="A198" s="657"/>
      <c r="B198" s="647"/>
      <c r="C198" s="648"/>
      <c r="D198" s="673"/>
      <c r="E198" s="734"/>
      <c r="F198" s="681"/>
      <c r="G198" s="648"/>
      <c r="H198" s="648"/>
      <c r="I198" s="616"/>
      <c r="J198" s="647"/>
      <c r="K198" s="658"/>
      <c r="L198" s="616"/>
      <c r="M198" s="659"/>
    </row>
    <row r="199" spans="1:13" ht="15">
      <c r="A199" s="657"/>
      <c r="B199" s="647">
        <v>69</v>
      </c>
      <c r="C199" s="648"/>
      <c r="D199" s="673">
        <v>9</v>
      </c>
      <c r="E199" s="734" t="s">
        <v>294</v>
      </c>
      <c r="F199" s="681"/>
      <c r="G199" s="648"/>
      <c r="H199" s="648"/>
      <c r="I199" s="616"/>
      <c r="J199" s="647" t="s">
        <v>278</v>
      </c>
      <c r="K199" s="658"/>
      <c r="L199" s="616"/>
      <c r="M199" s="659"/>
    </row>
    <row r="200" spans="1:13" ht="15">
      <c r="A200" s="657"/>
      <c r="B200" s="647"/>
      <c r="C200" s="648"/>
      <c r="D200" s="673"/>
      <c r="E200" s="734"/>
      <c r="F200" s="681"/>
      <c r="G200" s="648"/>
      <c r="H200" s="648"/>
      <c r="I200" s="616"/>
      <c r="J200" s="647"/>
      <c r="K200" s="658"/>
      <c r="L200" s="616"/>
      <c r="M200" s="659"/>
    </row>
    <row r="201" spans="1:13" ht="15">
      <c r="A201" s="657"/>
      <c r="B201" s="647">
        <v>70</v>
      </c>
      <c r="C201" s="648"/>
      <c r="D201" s="673">
        <v>10</v>
      </c>
      <c r="E201" s="734" t="s">
        <v>104</v>
      </c>
      <c r="F201" s="681"/>
      <c r="G201" s="648"/>
      <c r="H201" s="648"/>
      <c r="I201" s="616"/>
      <c r="J201" s="647"/>
      <c r="K201" s="761">
        <f>'PASIVI 2011'!H41</f>
        <v>35615171.9</v>
      </c>
      <c r="L201" s="616"/>
      <c r="M201" s="659"/>
    </row>
    <row r="202" spans="1:13" ht="15">
      <c r="A202" s="657"/>
      <c r="B202" s="615"/>
      <c r="C202" s="616"/>
      <c r="D202" s="616"/>
      <c r="E202" s="616"/>
      <c r="F202" s="616"/>
      <c r="G202" s="616"/>
      <c r="H202" s="616"/>
      <c r="I202" s="616"/>
      <c r="J202" s="615"/>
      <c r="K202" s="658"/>
      <c r="L202" s="712"/>
      <c r="M202" s="659"/>
    </row>
    <row r="203" spans="1:13" ht="15">
      <c r="A203" s="657"/>
      <c r="B203" s="615"/>
      <c r="C203" s="616"/>
      <c r="D203" s="616"/>
      <c r="E203" s="762" t="s">
        <v>295</v>
      </c>
      <c r="F203" s="670" t="s">
        <v>296</v>
      </c>
      <c r="G203" s="616"/>
      <c r="H203" s="616"/>
      <c r="I203" s="616"/>
      <c r="J203" s="615" t="s">
        <v>17</v>
      </c>
      <c r="K203" s="763">
        <f>'PASH 2011'!F28</f>
        <v>39595777</v>
      </c>
      <c r="L203" s="616"/>
      <c r="M203" s="659"/>
    </row>
    <row r="204" spans="1:13" ht="15">
      <c r="A204" s="657"/>
      <c r="B204" s="615"/>
      <c r="C204" s="616"/>
      <c r="D204" s="616"/>
      <c r="E204" s="762" t="s">
        <v>295</v>
      </c>
      <c r="F204" s="616" t="s">
        <v>297</v>
      </c>
      <c r="G204" s="616"/>
      <c r="H204" s="616"/>
      <c r="I204" s="616"/>
      <c r="J204" s="615" t="s">
        <v>17</v>
      </c>
      <c r="K204" s="721">
        <f>'FDP TAT FITIMI 2011'!D10</f>
        <v>210274</v>
      </c>
      <c r="L204" s="712"/>
      <c r="M204" s="659"/>
    </row>
    <row r="205" spans="1:13" ht="15">
      <c r="A205" s="657"/>
      <c r="B205" s="615"/>
      <c r="C205" s="616"/>
      <c r="D205" s="616"/>
      <c r="E205" s="762" t="s">
        <v>295</v>
      </c>
      <c r="F205" s="616" t="s">
        <v>177</v>
      </c>
      <c r="G205" s="616"/>
      <c r="H205" s="616"/>
      <c r="I205" s="616"/>
      <c r="J205" s="615" t="s">
        <v>17</v>
      </c>
      <c r="K205" s="721">
        <f>K203+K204</f>
        <v>39806051</v>
      </c>
      <c r="L205" s="616"/>
      <c r="M205" s="659"/>
    </row>
    <row r="206" spans="1:13" ht="15">
      <c r="A206" s="657"/>
      <c r="B206" s="615"/>
      <c r="C206" s="616"/>
      <c r="D206" s="616"/>
      <c r="E206" s="762" t="s">
        <v>295</v>
      </c>
      <c r="F206" s="616" t="s">
        <v>298</v>
      </c>
      <c r="G206" s="616"/>
      <c r="H206" s="616"/>
      <c r="I206" s="616"/>
      <c r="J206" s="615" t="s">
        <v>17</v>
      </c>
      <c r="K206" s="721">
        <f>K205*0.1</f>
        <v>3980605.1</v>
      </c>
      <c r="L206" s="616"/>
      <c r="M206" s="659"/>
    </row>
    <row r="207" spans="1:13" ht="15">
      <c r="A207" s="657"/>
      <c r="B207" s="615"/>
      <c r="C207" s="616"/>
      <c r="D207" s="616"/>
      <c r="E207" s="762" t="s">
        <v>295</v>
      </c>
      <c r="F207" s="648" t="s">
        <v>299</v>
      </c>
      <c r="G207" s="616"/>
      <c r="H207" s="616"/>
      <c r="I207" s="616"/>
      <c r="J207" s="615" t="s">
        <v>17</v>
      </c>
      <c r="K207" s="721">
        <f>+K203-K206</f>
        <v>35615171.9</v>
      </c>
      <c r="L207" s="616"/>
      <c r="M207" s="659"/>
    </row>
    <row r="208" spans="1:13" ht="15">
      <c r="A208" s="657"/>
      <c r="B208" s="615"/>
      <c r="C208" s="616"/>
      <c r="D208" s="616"/>
      <c r="E208" s="616"/>
      <c r="F208" s="616"/>
      <c r="G208" s="616"/>
      <c r="H208" s="616"/>
      <c r="I208" s="616"/>
      <c r="J208" s="616"/>
      <c r="K208" s="658"/>
      <c r="L208" s="616"/>
      <c r="M208" s="659"/>
    </row>
    <row r="209" spans="1:13" ht="15.75">
      <c r="A209" s="657"/>
      <c r="B209" s="615"/>
      <c r="C209" s="764" t="s">
        <v>300</v>
      </c>
      <c r="D209" s="764"/>
      <c r="E209" s="765" t="s">
        <v>301</v>
      </c>
      <c r="F209" s="616"/>
      <c r="G209" s="616"/>
      <c r="H209" s="616"/>
      <c r="I209" s="616"/>
      <c r="J209" s="616"/>
      <c r="K209" s="658"/>
      <c r="L209" s="616"/>
      <c r="M209" s="659"/>
    </row>
    <row r="210" spans="1:13" ht="15">
      <c r="A210" s="657"/>
      <c r="B210" s="615"/>
      <c r="C210" s="616"/>
      <c r="D210" s="616"/>
      <c r="E210" s="616"/>
      <c r="F210" s="616"/>
      <c r="G210" s="616"/>
      <c r="H210" s="616"/>
      <c r="I210" s="616"/>
      <c r="J210" s="616"/>
      <c r="K210" s="658"/>
      <c r="L210" s="616"/>
      <c r="M210" s="659"/>
    </row>
    <row r="211" spans="1:13" ht="15">
      <c r="A211" s="657"/>
      <c r="B211" s="615"/>
      <c r="C211" s="616"/>
      <c r="D211" s="648"/>
      <c r="E211" s="648" t="s">
        <v>302</v>
      </c>
      <c r="F211" s="616"/>
      <c r="G211" s="616"/>
      <c r="H211" s="616"/>
      <c r="I211" s="616"/>
      <c r="J211" s="616"/>
      <c r="K211" s="658"/>
      <c r="L211" s="616"/>
      <c r="M211" s="659"/>
    </row>
    <row r="212" spans="1:13" ht="15">
      <c r="A212" s="657"/>
      <c r="B212" s="615"/>
      <c r="C212" s="616"/>
      <c r="D212" s="648" t="s">
        <v>303</v>
      </c>
      <c r="E212" s="648"/>
      <c r="F212" s="616"/>
      <c r="G212" s="616"/>
      <c r="H212" s="616"/>
      <c r="I212" s="616"/>
      <c r="J212" s="616"/>
      <c r="K212" s="658"/>
      <c r="L212" s="616"/>
      <c r="M212" s="659"/>
    </row>
    <row r="213" spans="1:13" ht="15">
      <c r="A213" s="657"/>
      <c r="B213" s="615"/>
      <c r="C213" s="616"/>
      <c r="D213" s="648"/>
      <c r="E213" s="648" t="s">
        <v>304</v>
      </c>
      <c r="F213" s="616"/>
      <c r="G213" s="616"/>
      <c r="H213" s="616"/>
      <c r="I213" s="616"/>
      <c r="J213" s="616"/>
      <c r="K213" s="658"/>
      <c r="L213" s="616"/>
      <c r="M213" s="659"/>
    </row>
    <row r="214" spans="1:13" ht="15">
      <c r="A214" s="657"/>
      <c r="B214" s="615"/>
      <c r="C214" s="616"/>
      <c r="D214" s="648" t="s">
        <v>305</v>
      </c>
      <c r="E214" s="648"/>
      <c r="F214" s="616"/>
      <c r="G214" s="616"/>
      <c r="H214" s="616"/>
      <c r="I214" s="616"/>
      <c r="J214" s="616"/>
      <c r="K214" s="658"/>
      <c r="L214" s="616"/>
      <c r="M214" s="659"/>
    </row>
    <row r="215" spans="1:13" ht="15">
      <c r="A215" s="657"/>
      <c r="B215" s="615"/>
      <c r="C215" s="616"/>
      <c r="D215" s="616"/>
      <c r="E215" s="616"/>
      <c r="F215" s="616"/>
      <c r="G215" s="616"/>
      <c r="H215" s="616"/>
      <c r="I215" s="616"/>
      <c r="J215" s="616"/>
      <c r="K215" s="658"/>
      <c r="L215" s="616"/>
      <c r="M215" s="659"/>
    </row>
    <row r="216" spans="1:13" ht="15">
      <c r="A216" s="657"/>
      <c r="B216" s="615"/>
      <c r="C216" s="616"/>
      <c r="D216" s="616"/>
      <c r="E216" s="616"/>
      <c r="F216" s="616"/>
      <c r="G216" s="616"/>
      <c r="H216" s="616"/>
      <c r="I216" s="616"/>
      <c r="J216" s="616"/>
      <c r="K216" s="658"/>
      <c r="L216" s="616"/>
      <c r="M216" s="659"/>
    </row>
    <row r="217" spans="1:13" ht="15">
      <c r="A217" s="657"/>
      <c r="B217" s="615"/>
      <c r="C217" s="616"/>
      <c r="D217" s="616"/>
      <c r="E217" s="616"/>
      <c r="F217" s="616"/>
      <c r="G217" s="616"/>
      <c r="H217" s="616"/>
      <c r="I217" s="616"/>
      <c r="J217" s="616"/>
      <c r="K217" s="658"/>
      <c r="L217" s="616"/>
      <c r="M217" s="659"/>
    </row>
    <row r="218" spans="1:13" ht="15.75">
      <c r="A218" s="657"/>
      <c r="B218" s="615"/>
      <c r="C218" s="616"/>
      <c r="D218" s="616"/>
      <c r="E218" s="616"/>
      <c r="F218" s="616"/>
      <c r="G218" s="616"/>
      <c r="H218" s="766" t="s">
        <v>306</v>
      </c>
      <c r="I218" s="766"/>
      <c r="J218" s="766"/>
      <c r="K218" s="766"/>
      <c r="L218" s="766"/>
      <c r="M218" s="659"/>
    </row>
    <row r="219" spans="8:12" ht="15.75">
      <c r="H219" s="767" t="s">
        <v>472</v>
      </c>
      <c r="I219" s="767"/>
      <c r="J219" s="767"/>
      <c r="K219" s="767"/>
      <c r="L219" s="767"/>
    </row>
  </sheetData>
  <sheetProtection/>
  <mergeCells count="61">
    <mergeCell ref="C209:D209"/>
    <mergeCell ref="H218:L218"/>
    <mergeCell ref="H219:L219"/>
    <mergeCell ref="D133:D134"/>
    <mergeCell ref="E133:F134"/>
    <mergeCell ref="G133:G134"/>
    <mergeCell ref="H133:I134"/>
    <mergeCell ref="E135:F135"/>
    <mergeCell ref="H135:I135"/>
    <mergeCell ref="E38:K38"/>
    <mergeCell ref="G51:H51"/>
    <mergeCell ref="E86:F86"/>
    <mergeCell ref="D107:D108"/>
    <mergeCell ref="E107:E108"/>
    <mergeCell ref="F107:J107"/>
    <mergeCell ref="E47:F47"/>
    <mergeCell ref="H21:I21"/>
    <mergeCell ref="H22:I22"/>
    <mergeCell ref="H23:I23"/>
    <mergeCell ref="H24:I24"/>
    <mergeCell ref="E30:K30"/>
    <mergeCell ref="E34:I34"/>
    <mergeCell ref="E23:F23"/>
    <mergeCell ref="E24:F24"/>
    <mergeCell ref="E25:F25"/>
    <mergeCell ref="E26:F26"/>
    <mergeCell ref="E35:I35"/>
    <mergeCell ref="E36:I36"/>
    <mergeCell ref="E37:I37"/>
    <mergeCell ref="H15:I15"/>
    <mergeCell ref="H16:I16"/>
    <mergeCell ref="D32:D33"/>
    <mergeCell ref="E32:I33"/>
    <mergeCell ref="E18:F18"/>
    <mergeCell ref="H18:I18"/>
    <mergeCell ref="E19:F19"/>
    <mergeCell ref="H17:I17"/>
    <mergeCell ref="A4:M4"/>
    <mergeCell ref="C6:D6"/>
    <mergeCell ref="D12:D13"/>
    <mergeCell ref="E12:F13"/>
    <mergeCell ref="G12:G13"/>
    <mergeCell ref="H12:I13"/>
    <mergeCell ref="E14:F14"/>
    <mergeCell ref="H14:I14"/>
    <mergeCell ref="E15:F15"/>
    <mergeCell ref="E16:F16"/>
    <mergeCell ref="E21:F21"/>
    <mergeCell ref="E22:F22"/>
    <mergeCell ref="E17:F17"/>
    <mergeCell ref="H19:I19"/>
    <mergeCell ref="E20:F20"/>
    <mergeCell ref="H20:I20"/>
    <mergeCell ref="E27:F27"/>
    <mergeCell ref="E28:F28"/>
    <mergeCell ref="E29:F29"/>
    <mergeCell ref="H25:I25"/>
    <mergeCell ref="H26:I26"/>
    <mergeCell ref="H27:I27"/>
    <mergeCell ref="H28:I28"/>
    <mergeCell ref="H29:I29"/>
  </mergeCells>
  <printOptions horizontalCentered="1" verticalCentered="1"/>
  <pageMargins left="0.16" right="0.16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7"/>
  <sheetViews>
    <sheetView zoomScalePageLayoutView="0" workbookViewId="0" topLeftCell="A22">
      <selection activeCell="E46" sqref="E46"/>
    </sheetView>
  </sheetViews>
  <sheetFormatPr defaultColWidth="9.140625" defaultRowHeight="15"/>
  <cols>
    <col min="1" max="1" width="4.7109375" style="410" customWidth="1"/>
    <col min="2" max="2" width="3.00390625" style="443" customWidth="1"/>
    <col min="3" max="3" width="3.140625" style="443" customWidth="1"/>
    <col min="4" max="4" width="9.140625" style="443" customWidth="1"/>
    <col min="5" max="5" width="34.57421875" style="410" customWidth="1"/>
    <col min="6" max="6" width="8.140625" style="410" customWidth="1"/>
    <col min="7" max="7" width="19.7109375" style="410" customWidth="1"/>
    <col min="8" max="8" width="15.8515625" style="409" customWidth="1"/>
    <col min="9" max="9" width="12.8515625" style="410" bestFit="1" customWidth="1"/>
    <col min="10" max="16384" width="9.140625" style="410" customWidth="1"/>
  </cols>
  <sheetData>
    <row r="1" spans="2:8" s="404" customFormat="1" ht="18">
      <c r="B1" s="401"/>
      <c r="C1" s="402"/>
      <c r="D1" s="402"/>
      <c r="E1" s="403" t="s">
        <v>1</v>
      </c>
      <c r="H1" s="405"/>
    </row>
    <row r="2" spans="2:8" s="404" customFormat="1" ht="15.75">
      <c r="B2" s="505" t="s">
        <v>440</v>
      </c>
      <c r="C2" s="505"/>
      <c r="D2" s="505"/>
      <c r="E2" s="505"/>
      <c r="F2" s="505"/>
      <c r="G2" s="505"/>
      <c r="H2" s="505"/>
    </row>
    <row r="4" spans="2:8" ht="12.75">
      <c r="B4" s="509" t="s">
        <v>24</v>
      </c>
      <c r="C4" s="511" t="s">
        <v>25</v>
      </c>
      <c r="D4" s="512"/>
      <c r="E4" s="513"/>
      <c r="F4" s="509" t="s">
        <v>26</v>
      </c>
      <c r="G4" s="407" t="s">
        <v>27</v>
      </c>
      <c r="H4" s="408" t="s">
        <v>27</v>
      </c>
    </row>
    <row r="5" spans="2:8" ht="12.75">
      <c r="B5" s="510"/>
      <c r="C5" s="514"/>
      <c r="D5" s="515"/>
      <c r="E5" s="516"/>
      <c r="F5" s="510"/>
      <c r="G5" s="413" t="s">
        <v>28</v>
      </c>
      <c r="H5" s="414" t="s">
        <v>29</v>
      </c>
    </row>
    <row r="6" spans="2:8" s="404" customFormat="1" ht="12.75">
      <c r="B6" s="415" t="s">
        <v>30</v>
      </c>
      <c r="C6" s="506" t="s">
        <v>31</v>
      </c>
      <c r="D6" s="507"/>
      <c r="E6" s="508"/>
      <c r="F6" s="416"/>
      <c r="G6" s="417">
        <f>+G7+G10+G11+G19+G27+G28+G29</f>
        <v>225171547.25</v>
      </c>
      <c r="H6" s="418">
        <f>+H7+H10+H11+H19+H27+H28+H29</f>
        <v>166986594.44</v>
      </c>
    </row>
    <row r="7" spans="2:8" s="404" customFormat="1" ht="12.75">
      <c r="B7" s="419"/>
      <c r="C7" s="420">
        <v>1</v>
      </c>
      <c r="D7" s="421" t="s">
        <v>32</v>
      </c>
      <c r="E7" s="422"/>
      <c r="F7" s="423"/>
      <c r="G7" s="424">
        <f>G8+G9</f>
        <v>981971</v>
      </c>
      <c r="H7" s="418">
        <f>+H8+H9</f>
        <v>2701118</v>
      </c>
    </row>
    <row r="8" spans="2:8" s="404" customFormat="1" ht="12.75">
      <c r="B8" s="419"/>
      <c r="C8" s="420"/>
      <c r="D8" s="425" t="s">
        <v>33</v>
      </c>
      <c r="E8" s="426" t="s">
        <v>34</v>
      </c>
      <c r="F8" s="423"/>
      <c r="G8" s="427">
        <v>641793</v>
      </c>
      <c r="H8" s="428">
        <v>2318047</v>
      </c>
    </row>
    <row r="9" spans="2:8" s="404" customFormat="1" ht="12.75">
      <c r="B9" s="419"/>
      <c r="C9" s="420"/>
      <c r="D9" s="425" t="s">
        <v>33</v>
      </c>
      <c r="E9" s="426" t="s">
        <v>35</v>
      </c>
      <c r="F9" s="423"/>
      <c r="G9" s="427">
        <v>340178</v>
      </c>
      <c r="H9" s="429">
        <v>383071</v>
      </c>
    </row>
    <row r="10" spans="2:8" s="404" customFormat="1" ht="12.75">
      <c r="B10" s="419"/>
      <c r="C10" s="420">
        <v>2</v>
      </c>
      <c r="D10" s="421" t="s">
        <v>36</v>
      </c>
      <c r="E10" s="422"/>
      <c r="F10" s="423"/>
      <c r="G10" s="423"/>
      <c r="H10" s="429">
        <v>0</v>
      </c>
    </row>
    <row r="11" spans="2:9" s="404" customFormat="1" ht="12.75">
      <c r="B11" s="419"/>
      <c r="C11" s="420">
        <v>3</v>
      </c>
      <c r="D11" s="421" t="s">
        <v>37</v>
      </c>
      <c r="E11" s="422"/>
      <c r="F11" s="423"/>
      <c r="G11" s="424">
        <f>G12+G13+G14+G15+G16+G17+G18</f>
        <v>102360081.25</v>
      </c>
      <c r="H11" s="430">
        <f>+H12+H13+H14+H15+H16+H17</f>
        <v>100042407</v>
      </c>
      <c r="I11" s="464"/>
    </row>
    <row r="12" spans="2:8" s="404" customFormat="1" ht="12.75">
      <c r="B12" s="419"/>
      <c r="C12" s="431"/>
      <c r="D12" s="425" t="s">
        <v>33</v>
      </c>
      <c r="E12" s="426" t="s">
        <v>38</v>
      </c>
      <c r="F12" s="423"/>
      <c r="G12" s="427">
        <v>73034207</v>
      </c>
      <c r="H12" s="429">
        <v>80477763</v>
      </c>
    </row>
    <row r="13" spans="2:8" s="404" customFormat="1" ht="12.75">
      <c r="B13" s="419"/>
      <c r="C13" s="431"/>
      <c r="D13" s="425" t="s">
        <v>33</v>
      </c>
      <c r="E13" s="426" t="s">
        <v>39</v>
      </c>
      <c r="F13" s="423"/>
      <c r="G13" s="427">
        <v>1553859</v>
      </c>
      <c r="H13" s="429">
        <v>5000000</v>
      </c>
    </row>
    <row r="14" spans="2:8" s="404" customFormat="1" ht="12.75">
      <c r="B14" s="419"/>
      <c r="C14" s="431"/>
      <c r="D14" s="425" t="s">
        <v>33</v>
      </c>
      <c r="E14" s="426" t="s">
        <v>40</v>
      </c>
      <c r="F14" s="423"/>
      <c r="G14" s="427">
        <v>347199</v>
      </c>
      <c r="H14" s="429">
        <f>640000+347199</f>
        <v>987199</v>
      </c>
    </row>
    <row r="15" spans="2:8" s="404" customFormat="1" ht="12.75">
      <c r="B15" s="419"/>
      <c r="C15" s="431"/>
      <c r="D15" s="425" t="s">
        <v>33</v>
      </c>
      <c r="E15" s="426" t="s">
        <v>41</v>
      </c>
      <c r="F15" s="423"/>
      <c r="G15" s="427">
        <f>24384572-650652.75-20000</f>
        <v>23713919.25</v>
      </c>
      <c r="H15" s="429">
        <v>9866548</v>
      </c>
    </row>
    <row r="16" spans="2:8" s="404" customFormat="1" ht="12.75">
      <c r="B16" s="419"/>
      <c r="C16" s="431"/>
      <c r="D16" s="425" t="s">
        <v>33</v>
      </c>
      <c r="E16" s="426" t="s">
        <v>42</v>
      </c>
      <c r="F16" s="423"/>
      <c r="G16" s="432">
        <v>3710897</v>
      </c>
      <c r="H16" s="429">
        <v>3710897</v>
      </c>
    </row>
    <row r="17" spans="2:8" s="404" customFormat="1" ht="12.75">
      <c r="B17" s="419"/>
      <c r="C17" s="431"/>
      <c r="D17" s="425" t="s">
        <v>33</v>
      </c>
      <c r="E17" s="426" t="s">
        <v>43</v>
      </c>
      <c r="F17" s="423"/>
      <c r="G17" s="433"/>
      <c r="H17" s="429"/>
    </row>
    <row r="18" spans="2:8" s="404" customFormat="1" ht="12.75">
      <c r="B18" s="419"/>
      <c r="C18" s="431"/>
      <c r="D18" s="425" t="s">
        <v>33</v>
      </c>
      <c r="E18" s="426"/>
      <c r="F18" s="423"/>
      <c r="G18" s="423"/>
      <c r="H18" s="429"/>
    </row>
    <row r="19" spans="2:8" s="404" customFormat="1" ht="12.75">
      <c r="B19" s="419"/>
      <c r="C19" s="420">
        <v>4</v>
      </c>
      <c r="D19" s="421" t="s">
        <v>44</v>
      </c>
      <c r="E19" s="422"/>
      <c r="F19" s="423"/>
      <c r="G19" s="434">
        <f>+G20+G21+G22+G23+G24+G25+G26</f>
        <v>120171684</v>
      </c>
      <c r="H19" s="430">
        <f>+H20+H21+H22+H23+H24+H25+H26</f>
        <v>59600344.44</v>
      </c>
    </row>
    <row r="20" spans="2:8" s="404" customFormat="1" ht="12.75">
      <c r="B20" s="419"/>
      <c r="C20" s="431"/>
      <c r="D20" s="425" t="s">
        <v>33</v>
      </c>
      <c r="E20" s="426" t="s">
        <v>45</v>
      </c>
      <c r="F20" s="423"/>
      <c r="G20" s="427">
        <v>104790753</v>
      </c>
      <c r="H20" s="429">
        <v>39496006.38</v>
      </c>
    </row>
    <row r="21" spans="2:8" s="404" customFormat="1" ht="12.75">
      <c r="B21" s="419"/>
      <c r="C21" s="431"/>
      <c r="D21" s="425" t="s">
        <v>33</v>
      </c>
      <c r="E21" s="426" t="s">
        <v>446</v>
      </c>
      <c r="F21" s="423"/>
      <c r="G21" s="427">
        <v>1727405</v>
      </c>
      <c r="H21" s="429">
        <v>1232439.61</v>
      </c>
    </row>
    <row r="22" spans="2:8" s="404" customFormat="1" ht="12.75">
      <c r="B22" s="419"/>
      <c r="C22" s="431"/>
      <c r="D22" s="425" t="s">
        <v>33</v>
      </c>
      <c r="E22" s="426" t="s">
        <v>46</v>
      </c>
      <c r="F22" s="423"/>
      <c r="G22" s="435">
        <v>0</v>
      </c>
      <c r="H22" s="429">
        <v>0</v>
      </c>
    </row>
    <row r="23" spans="2:8" s="404" customFormat="1" ht="12.75">
      <c r="B23" s="419"/>
      <c r="C23" s="431"/>
      <c r="D23" s="425" t="s">
        <v>33</v>
      </c>
      <c r="E23" s="426" t="s">
        <v>47</v>
      </c>
      <c r="F23" s="423"/>
      <c r="G23" s="427">
        <v>7738923</v>
      </c>
      <c r="H23" s="429">
        <f>12093205.85+4258742.15+2519950.45</f>
        <v>18871898.45</v>
      </c>
    </row>
    <row r="24" spans="2:8" s="404" customFormat="1" ht="12.75">
      <c r="B24" s="419"/>
      <c r="C24" s="431"/>
      <c r="D24" s="425" t="s">
        <v>33</v>
      </c>
      <c r="E24" s="426" t="s">
        <v>48</v>
      </c>
      <c r="F24" s="423"/>
      <c r="G24" s="435">
        <v>2929689</v>
      </c>
      <c r="H24" s="429"/>
    </row>
    <row r="25" spans="2:8" s="404" customFormat="1" ht="12.75">
      <c r="B25" s="419"/>
      <c r="C25" s="431"/>
      <c r="D25" s="425" t="s">
        <v>33</v>
      </c>
      <c r="E25" s="426" t="s">
        <v>49</v>
      </c>
      <c r="F25" s="423"/>
      <c r="G25" s="435">
        <v>2984914</v>
      </c>
      <c r="H25" s="429"/>
    </row>
    <row r="26" spans="2:8" s="404" customFormat="1" ht="12.75">
      <c r="B26" s="419"/>
      <c r="C26" s="431"/>
      <c r="D26" s="425" t="s">
        <v>33</v>
      </c>
      <c r="E26" s="426"/>
      <c r="F26" s="423"/>
      <c r="G26" s="423"/>
      <c r="H26" s="429"/>
    </row>
    <row r="27" spans="2:8" s="404" customFormat="1" ht="12.75">
      <c r="B27" s="419"/>
      <c r="C27" s="420">
        <v>5</v>
      </c>
      <c r="D27" s="421" t="s">
        <v>50</v>
      </c>
      <c r="E27" s="422"/>
      <c r="F27" s="423"/>
      <c r="G27" s="423"/>
      <c r="H27" s="429">
        <v>0</v>
      </c>
    </row>
    <row r="28" spans="2:8" s="404" customFormat="1" ht="12.75">
      <c r="B28" s="419"/>
      <c r="C28" s="420">
        <v>6</v>
      </c>
      <c r="D28" s="421" t="s">
        <v>51</v>
      </c>
      <c r="E28" s="422"/>
      <c r="F28" s="423"/>
      <c r="G28" s="423"/>
      <c r="H28" s="429">
        <v>0</v>
      </c>
    </row>
    <row r="29" spans="2:8" s="404" customFormat="1" ht="12.75">
      <c r="B29" s="419"/>
      <c r="C29" s="420">
        <v>7</v>
      </c>
      <c r="D29" s="421" t="s">
        <v>52</v>
      </c>
      <c r="E29" s="422"/>
      <c r="F29" s="423"/>
      <c r="G29" s="424">
        <f>G30</f>
        <v>1657811</v>
      </c>
      <c r="H29" s="430">
        <f>+H31+H30</f>
        <v>4642725</v>
      </c>
    </row>
    <row r="30" spans="2:8" s="404" customFormat="1" ht="12.75">
      <c r="B30" s="419"/>
      <c r="C30" s="420"/>
      <c r="D30" s="425" t="s">
        <v>33</v>
      </c>
      <c r="E30" s="422" t="s">
        <v>53</v>
      </c>
      <c r="F30" s="423"/>
      <c r="G30" s="427">
        <f>1657811</f>
        <v>1657811</v>
      </c>
      <c r="H30" s="429">
        <v>4642725</v>
      </c>
    </row>
    <row r="31" spans="2:8" s="404" customFormat="1" ht="12.75">
      <c r="B31" s="419"/>
      <c r="C31" s="420"/>
      <c r="D31" s="425" t="s">
        <v>33</v>
      </c>
      <c r="E31" s="422"/>
      <c r="F31" s="423"/>
      <c r="G31" s="423"/>
      <c r="H31" s="436"/>
    </row>
    <row r="32" spans="2:8" s="404" customFormat="1" ht="12.75">
      <c r="B32" s="437" t="s">
        <v>54</v>
      </c>
      <c r="C32" s="506" t="s">
        <v>55</v>
      </c>
      <c r="D32" s="507"/>
      <c r="E32" s="508"/>
      <c r="F32" s="423"/>
      <c r="G32" s="434">
        <f>+G33+G35+G40+G41+G42+G43</f>
        <v>179387017</v>
      </c>
      <c r="H32" s="430">
        <f>+H33+H35+H40+H41+H42+H43</f>
        <v>127296333</v>
      </c>
    </row>
    <row r="33" spans="2:8" s="404" customFormat="1" ht="12.75">
      <c r="B33" s="419"/>
      <c r="C33" s="420">
        <v>1</v>
      </c>
      <c r="D33" s="421" t="s">
        <v>56</v>
      </c>
      <c r="E33" s="422"/>
      <c r="F33" s="423"/>
      <c r="G33" s="424">
        <f>+G34</f>
        <v>35000</v>
      </c>
      <c r="H33" s="430">
        <f>+H34</f>
        <v>35000</v>
      </c>
    </row>
    <row r="34" spans="2:8" s="404" customFormat="1" ht="12.75">
      <c r="B34" s="419"/>
      <c r="C34" s="420"/>
      <c r="D34" s="425" t="s">
        <v>33</v>
      </c>
      <c r="E34" s="422" t="s">
        <v>57</v>
      </c>
      <c r="F34" s="423"/>
      <c r="G34" s="427">
        <v>35000</v>
      </c>
      <c r="H34" s="429">
        <v>35000</v>
      </c>
    </row>
    <row r="35" spans="2:8" s="404" customFormat="1" ht="12.75">
      <c r="B35" s="419"/>
      <c r="C35" s="420">
        <v>2</v>
      </c>
      <c r="D35" s="421" t="s">
        <v>58</v>
      </c>
      <c r="E35" s="438"/>
      <c r="F35" s="423"/>
      <c r="G35" s="434">
        <f>+G36+G37+G38+G39</f>
        <v>178530648</v>
      </c>
      <c r="H35" s="430">
        <f>+H36+H37+H38+H39</f>
        <v>126348701</v>
      </c>
    </row>
    <row r="36" spans="2:8" s="404" customFormat="1" ht="12.75">
      <c r="B36" s="419"/>
      <c r="C36" s="431"/>
      <c r="D36" s="425" t="s">
        <v>33</v>
      </c>
      <c r="E36" s="426" t="s">
        <v>59</v>
      </c>
      <c r="F36" s="423"/>
      <c r="G36" s="423"/>
      <c r="H36" s="429"/>
    </row>
    <row r="37" spans="2:8" s="404" customFormat="1" ht="12.75">
      <c r="B37" s="419"/>
      <c r="C37" s="431"/>
      <c r="D37" s="425" t="s">
        <v>33</v>
      </c>
      <c r="E37" s="426" t="s">
        <v>60</v>
      </c>
      <c r="F37" s="423"/>
      <c r="G37" s="427">
        <v>15209906</v>
      </c>
      <c r="H37" s="429">
        <v>15843378</v>
      </c>
    </row>
    <row r="38" spans="2:8" s="404" customFormat="1" ht="12.75">
      <c r="B38" s="419"/>
      <c r="C38" s="431"/>
      <c r="D38" s="425" t="s">
        <v>33</v>
      </c>
      <c r="E38" s="426" t="s">
        <v>61</v>
      </c>
      <c r="F38" s="423"/>
      <c r="G38" s="427">
        <f>112153778+35022500</f>
        <v>147176278</v>
      </c>
      <c r="H38" s="429">
        <v>106897049</v>
      </c>
    </row>
    <row r="39" spans="2:8" s="404" customFormat="1" ht="12.75">
      <c r="B39" s="419"/>
      <c r="C39" s="431"/>
      <c r="D39" s="425" t="s">
        <v>33</v>
      </c>
      <c r="E39" s="426" t="s">
        <v>447</v>
      </c>
      <c r="F39" s="423"/>
      <c r="G39" s="427">
        <v>16144464</v>
      </c>
      <c r="H39" s="429">
        <v>3608274</v>
      </c>
    </row>
    <row r="40" spans="2:8" s="404" customFormat="1" ht="12.75">
      <c r="B40" s="419"/>
      <c r="C40" s="420">
        <v>3</v>
      </c>
      <c r="D40" s="421" t="s">
        <v>62</v>
      </c>
      <c r="E40" s="422"/>
      <c r="F40" s="423"/>
      <c r="G40" s="435">
        <v>0</v>
      </c>
      <c r="H40" s="429"/>
    </row>
    <row r="41" spans="2:8" s="404" customFormat="1" ht="12.75">
      <c r="B41" s="419"/>
      <c r="C41" s="420">
        <v>4</v>
      </c>
      <c r="D41" s="421" t="s">
        <v>63</v>
      </c>
      <c r="E41" s="422"/>
      <c r="F41" s="423">
        <v>205</v>
      </c>
      <c r="G41" s="427">
        <v>821369</v>
      </c>
      <c r="H41" s="429">
        <v>912632</v>
      </c>
    </row>
    <row r="42" spans="2:8" s="404" customFormat="1" ht="12.75">
      <c r="B42" s="419"/>
      <c r="C42" s="420">
        <v>5</v>
      </c>
      <c r="D42" s="421" t="s">
        <v>64</v>
      </c>
      <c r="E42" s="422"/>
      <c r="F42" s="423"/>
      <c r="G42" s="435">
        <v>0</v>
      </c>
      <c r="H42" s="429"/>
    </row>
    <row r="43" spans="2:8" s="404" customFormat="1" ht="12.75">
      <c r="B43" s="419"/>
      <c r="C43" s="420">
        <v>6</v>
      </c>
      <c r="D43" s="421" t="s">
        <v>65</v>
      </c>
      <c r="E43" s="422"/>
      <c r="F43" s="423"/>
      <c r="G43" s="435"/>
      <c r="H43" s="429">
        <v>0</v>
      </c>
    </row>
    <row r="44" spans="2:8" s="404" customFormat="1" ht="12.75">
      <c r="B44" s="423"/>
      <c r="C44" s="506" t="s">
        <v>66</v>
      </c>
      <c r="D44" s="507"/>
      <c r="E44" s="508"/>
      <c r="F44" s="423"/>
      <c r="G44" s="439">
        <f>G32+G6</f>
        <v>404558564.25</v>
      </c>
      <c r="H44" s="430">
        <f>+H32+H6</f>
        <v>294282927.44</v>
      </c>
    </row>
    <row r="45" spans="2:8" s="404" customFormat="1" ht="12.75">
      <c r="B45" s="440"/>
      <c r="C45" s="440"/>
      <c r="D45" s="440"/>
      <c r="E45" s="440"/>
      <c r="F45" s="441"/>
      <c r="G45" s="441"/>
      <c r="H45" s="442"/>
    </row>
    <row r="46" spans="2:8" s="404" customFormat="1" ht="12.75">
      <c r="B46" s="440"/>
      <c r="C46" s="440"/>
      <c r="D46" s="440"/>
      <c r="E46" s="440"/>
      <c r="F46" s="441"/>
      <c r="G46" s="441"/>
      <c r="H46" s="442"/>
    </row>
    <row r="47" ht="12.75">
      <c r="G47" s="444"/>
    </row>
  </sheetData>
  <sheetProtection/>
  <mergeCells count="7">
    <mergeCell ref="B2:H2"/>
    <mergeCell ref="C44:E44"/>
    <mergeCell ref="B4:B5"/>
    <mergeCell ref="C4:E5"/>
    <mergeCell ref="F4:F5"/>
    <mergeCell ref="C6:E6"/>
    <mergeCell ref="C32:E3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2">
      <selection activeCell="H24" sqref="H24"/>
    </sheetView>
  </sheetViews>
  <sheetFormatPr defaultColWidth="9.140625" defaultRowHeight="15"/>
  <cols>
    <col min="1" max="1" width="6.7109375" style="410" customWidth="1"/>
    <col min="2" max="2" width="2.57421875" style="443" customWidth="1"/>
    <col min="3" max="3" width="2.8515625" style="443" customWidth="1"/>
    <col min="4" max="4" width="9.140625" style="443" customWidth="1"/>
    <col min="5" max="5" width="38.57421875" style="410" customWidth="1"/>
    <col min="6" max="6" width="9.28125" style="410" customWidth="1"/>
    <col min="7" max="7" width="4.421875" style="410" customWidth="1"/>
    <col min="8" max="8" width="12.7109375" style="410" customWidth="1"/>
    <col min="9" max="9" width="14.8515625" style="460" customWidth="1"/>
    <col min="10" max="10" width="10.140625" style="410" bestFit="1" customWidth="1"/>
    <col min="11" max="11" width="11.8515625" style="410" customWidth="1"/>
    <col min="12" max="16384" width="9.140625" style="410" customWidth="1"/>
  </cols>
  <sheetData>
    <row r="1" spans="2:9" s="404" customFormat="1" ht="15.75">
      <c r="B1" s="505" t="s">
        <v>441</v>
      </c>
      <c r="C1" s="505"/>
      <c r="D1" s="505"/>
      <c r="E1" s="505"/>
      <c r="F1" s="505"/>
      <c r="G1" s="505"/>
      <c r="H1" s="505"/>
      <c r="I1" s="505"/>
    </row>
    <row r="2" spans="2:9" s="404" customFormat="1" ht="12.75">
      <c r="B2" s="509" t="s">
        <v>24</v>
      </c>
      <c r="C2" s="511" t="s">
        <v>67</v>
      </c>
      <c r="D2" s="512"/>
      <c r="E2" s="513"/>
      <c r="F2" s="509" t="s">
        <v>26</v>
      </c>
      <c r="G2" s="406"/>
      <c r="H2" s="407" t="s">
        <v>27</v>
      </c>
      <c r="I2" s="407" t="s">
        <v>27</v>
      </c>
    </row>
    <row r="3" spans="2:9" s="404" customFormat="1" ht="12.75">
      <c r="B3" s="510"/>
      <c r="C3" s="514"/>
      <c r="D3" s="515"/>
      <c r="E3" s="516"/>
      <c r="F3" s="510"/>
      <c r="G3" s="412"/>
      <c r="H3" s="413" t="s">
        <v>28</v>
      </c>
      <c r="I3" s="413" t="s">
        <v>397</v>
      </c>
    </row>
    <row r="4" spans="2:11" s="404" customFormat="1" ht="12.75">
      <c r="B4" s="437" t="s">
        <v>30</v>
      </c>
      <c r="C4" s="506" t="s">
        <v>68</v>
      </c>
      <c r="D4" s="507"/>
      <c r="E4" s="508"/>
      <c r="F4" s="423"/>
      <c r="G4" s="423"/>
      <c r="H4" s="445">
        <f>+H5+H6+H9+H20+H21</f>
        <v>341132003.40999997</v>
      </c>
      <c r="I4" s="445">
        <f>+I5+I6+I9+I20+I21</f>
        <v>271548661</v>
      </c>
      <c r="K4" s="446"/>
    </row>
    <row r="5" spans="2:11" s="404" customFormat="1" ht="12.75">
      <c r="B5" s="419"/>
      <c r="C5" s="420">
        <v>1</v>
      </c>
      <c r="D5" s="421" t="s">
        <v>69</v>
      </c>
      <c r="E5" s="422"/>
      <c r="F5" s="423"/>
      <c r="G5" s="423"/>
      <c r="H5" s="447"/>
      <c r="I5" s="445">
        <v>0</v>
      </c>
      <c r="K5" s="446"/>
    </row>
    <row r="6" spans="2:10" s="404" customFormat="1" ht="12.75">
      <c r="B6" s="419"/>
      <c r="C6" s="420">
        <v>2</v>
      </c>
      <c r="D6" s="421" t="s">
        <v>70</v>
      </c>
      <c r="E6" s="422"/>
      <c r="F6" s="423"/>
      <c r="G6" s="423"/>
      <c r="H6" s="445">
        <f>+H7+H8</f>
        <v>138414932.31</v>
      </c>
      <c r="I6" s="445">
        <f>+I7+I8</f>
        <v>69388767</v>
      </c>
      <c r="J6" s="446"/>
    </row>
    <row r="7" spans="1:9" s="404" customFormat="1" ht="12.75">
      <c r="A7" s="448"/>
      <c r="B7" s="419"/>
      <c r="C7" s="431"/>
      <c r="D7" s="425" t="s">
        <v>33</v>
      </c>
      <c r="E7" s="426" t="s">
        <v>71</v>
      </c>
      <c r="F7" s="423"/>
      <c r="G7" s="423"/>
      <c r="H7" s="449">
        <v>138414932.31</v>
      </c>
      <c r="I7" s="449">
        <v>69388767</v>
      </c>
    </row>
    <row r="8" spans="2:9" s="404" customFormat="1" ht="12.75">
      <c r="B8" s="419"/>
      <c r="C8" s="431"/>
      <c r="D8" s="425" t="s">
        <v>33</v>
      </c>
      <c r="E8" s="426" t="s">
        <v>72</v>
      </c>
      <c r="F8" s="423"/>
      <c r="G8" s="423"/>
      <c r="H8" s="449"/>
      <c r="I8" s="449">
        <v>0</v>
      </c>
    </row>
    <row r="9" spans="2:10" s="404" customFormat="1" ht="12.75">
      <c r="B9" s="419"/>
      <c r="C9" s="420">
        <v>3</v>
      </c>
      <c r="D9" s="421" t="s">
        <v>73</v>
      </c>
      <c r="E9" s="422"/>
      <c r="F9" s="423"/>
      <c r="G9" s="423"/>
      <c r="H9" s="445">
        <f>+H10+H11+H12+H13+H14+H15+H16+H17+H18+H19</f>
        <v>202717071.1</v>
      </c>
      <c r="I9" s="445">
        <f>+I10+I11+I12+I13+I14+I15+I16+I17+I18+I19</f>
        <v>202159894</v>
      </c>
      <c r="J9" s="446"/>
    </row>
    <row r="10" spans="2:9" s="404" customFormat="1" ht="12.75">
      <c r="B10" s="419"/>
      <c r="C10" s="431"/>
      <c r="D10" s="425" t="s">
        <v>33</v>
      </c>
      <c r="E10" s="426" t="s">
        <v>74</v>
      </c>
      <c r="F10" s="423"/>
      <c r="G10" s="423"/>
      <c r="H10" s="449">
        <v>108558623</v>
      </c>
      <c r="I10" s="449">
        <v>95598356</v>
      </c>
    </row>
    <row r="11" spans="1:9" s="404" customFormat="1" ht="12.75">
      <c r="A11" s="450"/>
      <c r="B11" s="419"/>
      <c r="C11" s="431"/>
      <c r="D11" s="425" t="s">
        <v>33</v>
      </c>
      <c r="E11" s="426" t="s">
        <v>75</v>
      </c>
      <c r="F11" s="423"/>
      <c r="G11" s="423"/>
      <c r="H11" s="449">
        <v>839739</v>
      </c>
      <c r="I11" s="449">
        <v>603595</v>
      </c>
    </row>
    <row r="12" spans="2:9" s="404" customFormat="1" ht="12.75">
      <c r="B12" s="419"/>
      <c r="C12" s="431"/>
      <c r="D12" s="425" t="s">
        <v>33</v>
      </c>
      <c r="E12" s="426" t="s">
        <v>76</v>
      </c>
      <c r="F12" s="423"/>
      <c r="G12" s="423"/>
      <c r="H12" s="449">
        <v>284504</v>
      </c>
      <c r="I12" s="449">
        <v>191099</v>
      </c>
    </row>
    <row r="13" spans="2:11" s="404" customFormat="1" ht="12.75">
      <c r="B13" s="419"/>
      <c r="C13" s="431"/>
      <c r="D13" s="425" t="s">
        <v>33</v>
      </c>
      <c r="E13" s="426" t="s">
        <v>77</v>
      </c>
      <c r="F13" s="423"/>
      <c r="G13" s="423"/>
      <c r="H13" s="449">
        <v>65765</v>
      </c>
      <c r="I13" s="449">
        <v>45496</v>
      </c>
      <c r="K13" s="446"/>
    </row>
    <row r="14" spans="2:9" s="404" customFormat="1" ht="12.75">
      <c r="B14" s="419"/>
      <c r="C14" s="431"/>
      <c r="D14" s="425" t="s">
        <v>33</v>
      </c>
      <c r="E14" s="426" t="s">
        <v>78</v>
      </c>
      <c r="F14" s="423"/>
      <c r="G14" s="423"/>
      <c r="H14" s="449">
        <f>'PASH 2011'!F29</f>
        <v>3980605.1</v>
      </c>
      <c r="I14" s="449">
        <v>1181268</v>
      </c>
    </row>
    <row r="15" spans="2:9" s="404" customFormat="1" ht="12.75">
      <c r="B15" s="419"/>
      <c r="C15" s="431"/>
      <c r="D15" s="425" t="s">
        <v>33</v>
      </c>
      <c r="E15" s="426" t="s">
        <v>79</v>
      </c>
      <c r="F15" s="423"/>
      <c r="G15" s="423"/>
      <c r="H15" s="449"/>
      <c r="I15" s="449"/>
    </row>
    <row r="16" spans="2:9" s="404" customFormat="1" ht="12.75">
      <c r="B16" s="419"/>
      <c r="C16" s="431"/>
      <c r="D16" s="425" t="s">
        <v>33</v>
      </c>
      <c r="E16" s="426" t="s">
        <v>80</v>
      </c>
      <c r="F16" s="423"/>
      <c r="G16" s="423"/>
      <c r="H16" s="449"/>
      <c r="I16" s="449"/>
    </row>
    <row r="17" spans="2:9" s="404" customFormat="1" ht="12.75">
      <c r="B17" s="419"/>
      <c r="C17" s="431"/>
      <c r="D17" s="425" t="s">
        <v>33</v>
      </c>
      <c r="E17" s="426" t="s">
        <v>43</v>
      </c>
      <c r="F17" s="423"/>
      <c r="G17" s="423"/>
      <c r="H17" s="449">
        <v>59378183</v>
      </c>
      <c r="I17" s="449">
        <v>104540080</v>
      </c>
    </row>
    <row r="18" spans="2:9" s="404" customFormat="1" ht="12.75">
      <c r="B18" s="419"/>
      <c r="C18" s="431"/>
      <c r="D18" s="425" t="s">
        <v>33</v>
      </c>
      <c r="E18" s="426" t="s">
        <v>81</v>
      </c>
      <c r="F18" s="423"/>
      <c r="G18" s="423"/>
      <c r="H18" s="449"/>
      <c r="I18" s="449"/>
    </row>
    <row r="19" spans="2:9" s="404" customFormat="1" ht="12.75">
      <c r="B19" s="419"/>
      <c r="C19" s="431"/>
      <c r="D19" s="425" t="s">
        <v>33</v>
      </c>
      <c r="E19" s="426" t="s">
        <v>82</v>
      </c>
      <c r="F19" s="423"/>
      <c r="G19" s="423"/>
      <c r="H19" s="449">
        <v>29609652</v>
      </c>
      <c r="I19" s="449"/>
    </row>
    <row r="20" spans="2:9" s="404" customFormat="1" ht="12.75">
      <c r="B20" s="419"/>
      <c r="C20" s="420">
        <v>4</v>
      </c>
      <c r="D20" s="421" t="s">
        <v>83</v>
      </c>
      <c r="E20" s="422"/>
      <c r="F20" s="423"/>
      <c r="G20" s="423"/>
      <c r="H20" s="445"/>
      <c r="I20" s="445"/>
    </row>
    <row r="21" spans="2:9" s="404" customFormat="1" ht="12.75">
      <c r="B21" s="419"/>
      <c r="C21" s="420">
        <v>5</v>
      </c>
      <c r="D21" s="421" t="s">
        <v>84</v>
      </c>
      <c r="E21" s="422"/>
      <c r="F21" s="423"/>
      <c r="G21" s="423"/>
      <c r="H21" s="445"/>
      <c r="I21" s="445"/>
    </row>
    <row r="22" spans="2:10" s="404" customFormat="1" ht="12.75">
      <c r="B22" s="437" t="s">
        <v>54</v>
      </c>
      <c r="C22" s="506" t="s">
        <v>85</v>
      </c>
      <c r="D22" s="507"/>
      <c r="E22" s="508"/>
      <c r="F22" s="423"/>
      <c r="G22" s="423"/>
      <c r="H22" s="445">
        <f>+H23+H24+H26+H27+H28</f>
        <v>23313700</v>
      </c>
      <c r="I22" s="445">
        <f>+I23+I26+I27+I28</f>
        <v>18236577</v>
      </c>
      <c r="J22" s="446"/>
    </row>
    <row r="23" spans="2:9" s="404" customFormat="1" ht="12.75">
      <c r="B23" s="419"/>
      <c r="C23" s="420">
        <v>1</v>
      </c>
      <c r="D23" s="421" t="s">
        <v>86</v>
      </c>
      <c r="E23" s="438"/>
      <c r="F23" s="423"/>
      <c r="G23" s="423"/>
      <c r="H23" s="445"/>
      <c r="I23" s="445"/>
    </row>
    <row r="24" spans="2:9" s="404" customFormat="1" ht="12.75">
      <c r="B24" s="419"/>
      <c r="C24" s="431"/>
      <c r="D24" s="425" t="s">
        <v>33</v>
      </c>
      <c r="E24" s="426" t="s">
        <v>87</v>
      </c>
      <c r="F24" s="423"/>
      <c r="G24" s="423">
        <v>468</v>
      </c>
      <c r="H24" s="449">
        <v>23313700</v>
      </c>
      <c r="I24" s="449"/>
    </row>
    <row r="25" spans="2:9" s="404" customFormat="1" ht="12.75">
      <c r="B25" s="419"/>
      <c r="C25" s="431"/>
      <c r="D25" s="425" t="s">
        <v>33</v>
      </c>
      <c r="E25" s="426" t="s">
        <v>88</v>
      </c>
      <c r="F25" s="423"/>
      <c r="G25" s="423"/>
      <c r="H25" s="449"/>
      <c r="I25" s="449"/>
    </row>
    <row r="26" spans="2:9" s="404" customFormat="1" ht="12.75">
      <c r="B26" s="419"/>
      <c r="C26" s="420">
        <v>2</v>
      </c>
      <c r="D26" s="421" t="s">
        <v>89</v>
      </c>
      <c r="E26" s="422"/>
      <c r="F26" s="423"/>
      <c r="G26" s="423"/>
      <c r="H26" s="449"/>
      <c r="I26" s="449">
        <v>18236577</v>
      </c>
    </row>
    <row r="27" spans="2:9" s="404" customFormat="1" ht="12.75">
      <c r="B27" s="419"/>
      <c r="C27" s="420">
        <v>3</v>
      </c>
      <c r="D27" s="421" t="s">
        <v>83</v>
      </c>
      <c r="E27" s="422"/>
      <c r="F27" s="423"/>
      <c r="G27" s="423"/>
      <c r="H27" s="449"/>
      <c r="I27" s="449"/>
    </row>
    <row r="28" spans="2:9" s="404" customFormat="1" ht="12.75">
      <c r="B28" s="419"/>
      <c r="C28" s="420">
        <v>4</v>
      </c>
      <c r="D28" s="421" t="s">
        <v>90</v>
      </c>
      <c r="E28" s="422"/>
      <c r="F28" s="423"/>
      <c r="G28" s="423"/>
      <c r="H28" s="449"/>
      <c r="I28" s="449"/>
    </row>
    <row r="29" spans="2:11" s="404" customFormat="1" ht="12.75">
      <c r="B29" s="419"/>
      <c r="C29" s="506" t="s">
        <v>91</v>
      </c>
      <c r="D29" s="507"/>
      <c r="E29" s="508"/>
      <c r="F29" s="423"/>
      <c r="G29" s="423"/>
      <c r="H29" s="445">
        <f>+H22+H4</f>
        <v>364445703.40999997</v>
      </c>
      <c r="I29" s="445">
        <f>+I22+I4</f>
        <v>289785238</v>
      </c>
      <c r="K29" s="446"/>
    </row>
    <row r="30" spans="2:10" s="404" customFormat="1" ht="12.75">
      <c r="B30" s="437" t="s">
        <v>92</v>
      </c>
      <c r="C30" s="506" t="s">
        <v>93</v>
      </c>
      <c r="D30" s="507"/>
      <c r="E30" s="508"/>
      <c r="F30" s="423"/>
      <c r="G30" s="423"/>
      <c r="H30" s="445">
        <f>H31+H32+H33+H34+H35+H36+H37+H38+H39+H41+H40</f>
        <v>40112860.9</v>
      </c>
      <c r="I30" s="445">
        <f>I31+I32+I33+I34+I35+I36+I39+I41+I40</f>
        <v>4497689</v>
      </c>
      <c r="J30" s="446"/>
    </row>
    <row r="31" spans="2:9" s="404" customFormat="1" ht="12.75">
      <c r="B31" s="419"/>
      <c r="C31" s="420">
        <v>1</v>
      </c>
      <c r="D31" s="421" t="s">
        <v>94</v>
      </c>
      <c r="E31" s="422"/>
      <c r="F31" s="423"/>
      <c r="G31" s="423"/>
      <c r="H31" s="447"/>
      <c r="I31" s="449"/>
    </row>
    <row r="32" spans="2:9" s="404" customFormat="1" ht="12.75">
      <c r="B32" s="419"/>
      <c r="C32" s="411">
        <v>2</v>
      </c>
      <c r="D32" s="421" t="s">
        <v>95</v>
      </c>
      <c r="E32" s="422"/>
      <c r="F32" s="423"/>
      <c r="G32" s="423"/>
      <c r="H32" s="447"/>
      <c r="I32" s="449"/>
    </row>
    <row r="33" spans="2:9" s="404" customFormat="1" ht="12.75">
      <c r="B33" s="419"/>
      <c r="C33" s="420">
        <v>3</v>
      </c>
      <c r="D33" s="421" t="s">
        <v>96</v>
      </c>
      <c r="E33" s="422"/>
      <c r="F33" s="423"/>
      <c r="G33" s="423"/>
      <c r="H33" s="445">
        <v>4000000</v>
      </c>
      <c r="I33" s="445">
        <v>4000000</v>
      </c>
    </row>
    <row r="34" spans="2:9" s="404" customFormat="1" ht="12.75">
      <c r="B34" s="419"/>
      <c r="C34" s="411">
        <v>4</v>
      </c>
      <c r="D34" s="421" t="s">
        <v>97</v>
      </c>
      <c r="E34" s="422"/>
      <c r="F34" s="423"/>
      <c r="G34" s="423"/>
      <c r="H34" s="447"/>
      <c r="I34" s="449"/>
    </row>
    <row r="35" spans="2:9" s="404" customFormat="1" ht="12.75">
      <c r="B35" s="419"/>
      <c r="C35" s="420">
        <v>5</v>
      </c>
      <c r="D35" s="421" t="s">
        <v>98</v>
      </c>
      <c r="E35" s="422"/>
      <c r="F35" s="423"/>
      <c r="G35" s="423"/>
      <c r="H35" s="447"/>
      <c r="I35" s="449"/>
    </row>
    <row r="36" spans="2:9" s="404" customFormat="1" ht="12.75">
      <c r="B36" s="419"/>
      <c r="C36" s="411">
        <v>6</v>
      </c>
      <c r="D36" s="421" t="s">
        <v>99</v>
      </c>
      <c r="E36" s="422"/>
      <c r="F36" s="423"/>
      <c r="G36" s="423"/>
      <c r="H36" s="447"/>
      <c r="I36" s="445"/>
    </row>
    <row r="37" spans="2:9" s="404" customFormat="1" ht="12.75">
      <c r="B37" s="419"/>
      <c r="C37" s="411"/>
      <c r="D37" s="451" t="s">
        <v>33</v>
      </c>
      <c r="E37" s="451" t="s">
        <v>100</v>
      </c>
      <c r="F37" s="423"/>
      <c r="G37" s="423"/>
      <c r="H37" s="447"/>
      <c r="I37" s="449"/>
    </row>
    <row r="38" spans="2:9" s="404" customFormat="1" ht="12.75">
      <c r="B38" s="419"/>
      <c r="C38" s="420"/>
      <c r="D38" s="451" t="s">
        <v>33</v>
      </c>
      <c r="E38" s="451" t="s">
        <v>101</v>
      </c>
      <c r="F38" s="423"/>
      <c r="G38" s="423"/>
      <c r="H38" s="447">
        <v>343533</v>
      </c>
      <c r="I38" s="449"/>
    </row>
    <row r="39" spans="2:9" s="404" customFormat="1" ht="12.75">
      <c r="B39" s="419"/>
      <c r="C39" s="411"/>
      <c r="D39" s="451" t="s">
        <v>33</v>
      </c>
      <c r="E39" s="451" t="s">
        <v>102</v>
      </c>
      <c r="F39" s="423"/>
      <c r="G39" s="423"/>
      <c r="H39" s="449">
        <v>154156</v>
      </c>
      <c r="I39" s="449">
        <v>154156</v>
      </c>
    </row>
    <row r="40" spans="2:9" s="404" customFormat="1" ht="12.75">
      <c r="B40" s="419"/>
      <c r="C40" s="420">
        <v>7</v>
      </c>
      <c r="D40" s="421" t="s">
        <v>103</v>
      </c>
      <c r="E40" s="422"/>
      <c r="F40" s="423"/>
      <c r="G40" s="423"/>
      <c r="H40" s="449"/>
      <c r="I40" s="449">
        <v>0</v>
      </c>
    </row>
    <row r="41" spans="2:9" s="404" customFormat="1" ht="12.75">
      <c r="B41" s="419"/>
      <c r="C41" s="411">
        <v>8</v>
      </c>
      <c r="D41" s="421" t="s">
        <v>104</v>
      </c>
      <c r="E41" s="422"/>
      <c r="F41" s="423"/>
      <c r="G41" s="423"/>
      <c r="H41" s="445">
        <f>'PASH 2011'!F30</f>
        <v>35615171.9</v>
      </c>
      <c r="I41" s="445">
        <v>343533</v>
      </c>
    </row>
    <row r="42" spans="2:11" s="404" customFormat="1" ht="12.75">
      <c r="B42" s="419"/>
      <c r="C42" s="506" t="s">
        <v>105</v>
      </c>
      <c r="D42" s="507"/>
      <c r="E42" s="508"/>
      <c r="F42" s="423"/>
      <c r="G42" s="423"/>
      <c r="H42" s="445">
        <f>+H30+H29</f>
        <v>404558564.30999994</v>
      </c>
      <c r="I42" s="445">
        <f>+I30+I29</f>
        <v>294282927</v>
      </c>
      <c r="K42" s="446"/>
    </row>
    <row r="43" spans="2:9" s="404" customFormat="1" ht="12.75">
      <c r="B43" s="440"/>
      <c r="C43" s="440"/>
      <c r="D43" s="452"/>
      <c r="E43" s="441"/>
      <c r="F43" s="441"/>
      <c r="G43" s="441"/>
      <c r="H43" s="441"/>
      <c r="I43" s="453"/>
    </row>
    <row r="44" spans="2:9" s="404" customFormat="1" ht="12.75">
      <c r="B44" s="440"/>
      <c r="C44" s="440"/>
      <c r="D44" s="452"/>
      <c r="E44" s="441"/>
      <c r="F44" s="441"/>
      <c r="G44" s="441"/>
      <c r="H44" s="454"/>
      <c r="I44" s="453"/>
    </row>
    <row r="45" spans="2:9" s="404" customFormat="1" ht="12.75">
      <c r="B45" s="440"/>
      <c r="C45" s="440"/>
      <c r="D45" s="452"/>
      <c r="E45" s="441"/>
      <c r="F45" s="441"/>
      <c r="G45" s="441"/>
      <c r="H45" s="454"/>
      <c r="I45" s="453"/>
    </row>
    <row r="46" spans="2:9" s="404" customFormat="1" ht="12.75">
      <c r="B46" s="440"/>
      <c r="C46" s="440"/>
      <c r="D46" s="440"/>
      <c r="E46" s="440"/>
      <c r="F46" s="441"/>
      <c r="G46" s="441"/>
      <c r="H46" s="453"/>
      <c r="I46" s="453"/>
    </row>
    <row r="47" spans="2:9" ht="12.75">
      <c r="B47" s="455"/>
      <c r="C47" s="455"/>
      <c r="D47" s="456"/>
      <c r="E47" s="457"/>
      <c r="F47" s="457"/>
      <c r="G47" s="457"/>
      <c r="H47" s="458"/>
      <c r="I47" s="459"/>
    </row>
    <row r="50" ht="12.75">
      <c r="H50" s="460"/>
    </row>
  </sheetData>
  <sheetProtection/>
  <mergeCells count="9">
    <mergeCell ref="B1:I1"/>
    <mergeCell ref="C29:E29"/>
    <mergeCell ref="C30:E30"/>
    <mergeCell ref="C42:E42"/>
    <mergeCell ref="B2:B3"/>
    <mergeCell ref="C2:E3"/>
    <mergeCell ref="F2:F3"/>
    <mergeCell ref="C4:E4"/>
    <mergeCell ref="C22:E2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A23">
      <selection activeCell="F10" sqref="F10"/>
    </sheetView>
  </sheetViews>
  <sheetFormatPr defaultColWidth="9.140625" defaultRowHeight="15"/>
  <cols>
    <col min="1" max="1" width="9.140625" style="410" customWidth="1"/>
    <col min="2" max="2" width="5.57421875" style="443" customWidth="1"/>
    <col min="3" max="4" width="9.140625" style="443" customWidth="1"/>
    <col min="5" max="5" width="31.7109375" style="410" customWidth="1"/>
    <col min="6" max="6" width="16.7109375" style="410" customWidth="1"/>
    <col min="7" max="7" width="21.8515625" style="460" customWidth="1"/>
    <col min="8" max="16384" width="9.140625" style="410" customWidth="1"/>
  </cols>
  <sheetData>
    <row r="2" spans="2:6" s="404" customFormat="1" ht="18">
      <c r="B2" s="401"/>
      <c r="C2" s="402"/>
      <c r="D2" s="402"/>
      <c r="E2" s="403" t="s">
        <v>1</v>
      </c>
      <c r="F2" s="403"/>
    </row>
    <row r="3" spans="2:7" s="404" customFormat="1" ht="18">
      <c r="B3" s="401"/>
      <c r="C3" s="401"/>
      <c r="D3" s="402"/>
      <c r="E3" s="403"/>
      <c r="F3" s="403"/>
      <c r="G3" s="466"/>
    </row>
    <row r="4" spans="2:7" s="404" customFormat="1" ht="18">
      <c r="B4" s="523" t="s">
        <v>442</v>
      </c>
      <c r="C4" s="523"/>
      <c r="D4" s="523"/>
      <c r="E4" s="523"/>
      <c r="F4" s="523"/>
      <c r="G4" s="523"/>
    </row>
    <row r="5" spans="2:7" s="404" customFormat="1" ht="15">
      <c r="B5" s="524" t="s">
        <v>106</v>
      </c>
      <c r="C5" s="524"/>
      <c r="D5" s="524"/>
      <c r="E5" s="524"/>
      <c r="F5" s="524"/>
      <c r="G5" s="524"/>
    </row>
    <row r="7" spans="2:7" s="404" customFormat="1" ht="12.75">
      <c r="B7" s="509" t="s">
        <v>24</v>
      </c>
      <c r="C7" s="511" t="s">
        <v>107</v>
      </c>
      <c r="D7" s="512"/>
      <c r="E7" s="513"/>
      <c r="F7" s="407" t="s">
        <v>27</v>
      </c>
      <c r="G7" s="407" t="s">
        <v>27</v>
      </c>
    </row>
    <row r="8" spans="2:7" s="404" customFormat="1" ht="12.75">
      <c r="B8" s="510"/>
      <c r="C8" s="514"/>
      <c r="D8" s="515"/>
      <c r="E8" s="516"/>
      <c r="F8" s="413" t="s">
        <v>28</v>
      </c>
      <c r="G8" s="467" t="s">
        <v>29</v>
      </c>
    </row>
    <row r="9" spans="2:7" s="404" customFormat="1" ht="27.75" customHeight="1">
      <c r="B9" s="419">
        <v>1</v>
      </c>
      <c r="C9" s="520" t="s">
        <v>108</v>
      </c>
      <c r="D9" s="521"/>
      <c r="E9" s="522"/>
      <c r="F9" s="468">
        <f>385905130+421683</f>
        <v>386326813</v>
      </c>
      <c r="G9" s="435">
        <v>188670598</v>
      </c>
    </row>
    <row r="10" spans="2:7" s="404" customFormat="1" ht="27.75" customHeight="1">
      <c r="B10" s="419">
        <v>2</v>
      </c>
      <c r="C10" s="520" t="s">
        <v>109</v>
      </c>
      <c r="D10" s="521"/>
      <c r="E10" s="522"/>
      <c r="F10" s="468"/>
      <c r="G10" s="435">
        <v>9650078</v>
      </c>
    </row>
    <row r="11" spans="2:7" s="404" customFormat="1" ht="27.75" customHeight="1">
      <c r="B11" s="469">
        <v>3</v>
      </c>
      <c r="C11" s="520" t="s">
        <v>110</v>
      </c>
      <c r="D11" s="521"/>
      <c r="E11" s="522"/>
      <c r="F11" s="470">
        <v>0</v>
      </c>
      <c r="G11" s="470">
        <v>0</v>
      </c>
    </row>
    <row r="12" spans="2:7" s="404" customFormat="1" ht="27.75" customHeight="1">
      <c r="B12" s="469">
        <v>4</v>
      </c>
      <c r="C12" s="520" t="s">
        <v>111</v>
      </c>
      <c r="D12" s="521"/>
      <c r="E12" s="522"/>
      <c r="F12" s="471">
        <f>-24819267-239983790</f>
        <v>-264803057</v>
      </c>
      <c r="G12" s="472">
        <v>-129163263</v>
      </c>
    </row>
    <row r="13" spans="2:7" s="404" customFormat="1" ht="27.75" customHeight="1">
      <c r="B13" s="469">
        <v>5</v>
      </c>
      <c r="C13" s="520" t="s">
        <v>112</v>
      </c>
      <c r="D13" s="521"/>
      <c r="E13" s="522"/>
      <c r="F13" s="471">
        <f>F14+F15</f>
        <v>-11025377</v>
      </c>
      <c r="G13" s="472">
        <v>-9313334</v>
      </c>
    </row>
    <row r="14" spans="2:7" s="404" customFormat="1" ht="27.75" customHeight="1">
      <c r="B14" s="469"/>
      <c r="C14" s="473" t="s">
        <v>33</v>
      </c>
      <c r="D14" s="525" t="s">
        <v>113</v>
      </c>
      <c r="E14" s="526"/>
      <c r="F14" s="474">
        <v>-9447625</v>
      </c>
      <c r="G14" s="475">
        <f>-8091998</f>
        <v>-8091998</v>
      </c>
    </row>
    <row r="15" spans="2:7" s="404" customFormat="1" ht="27.75" customHeight="1">
      <c r="B15" s="469"/>
      <c r="C15" s="473" t="s">
        <v>33</v>
      </c>
      <c r="D15" s="525" t="s">
        <v>114</v>
      </c>
      <c r="E15" s="526"/>
      <c r="F15" s="474">
        <v>-1577752</v>
      </c>
      <c r="G15" s="475">
        <v>-1221336</v>
      </c>
    </row>
    <row r="16" spans="2:7" s="404" customFormat="1" ht="27.75" customHeight="1">
      <c r="B16" s="419">
        <v>6</v>
      </c>
      <c r="C16" s="520" t="s">
        <v>115</v>
      </c>
      <c r="D16" s="521"/>
      <c r="E16" s="522"/>
      <c r="F16" s="471">
        <v>-16440342</v>
      </c>
      <c r="G16" s="472">
        <v>-8181368</v>
      </c>
    </row>
    <row r="17" spans="2:7" s="404" customFormat="1" ht="27.75" customHeight="1">
      <c r="B17" s="419">
        <v>7</v>
      </c>
      <c r="C17" s="520" t="s">
        <v>116</v>
      </c>
      <c r="D17" s="521"/>
      <c r="E17" s="522"/>
      <c r="F17" s="471">
        <v>-43593032</v>
      </c>
      <c r="G17" s="472">
        <v>-34553910</v>
      </c>
    </row>
    <row r="18" spans="2:7" s="404" customFormat="1" ht="27.75" customHeight="1">
      <c r="B18" s="419">
        <v>8</v>
      </c>
      <c r="C18" s="506" t="s">
        <v>117</v>
      </c>
      <c r="D18" s="507"/>
      <c r="E18" s="508"/>
      <c r="F18" s="417">
        <f>+F12+F13+F16+F17</f>
        <v>-335861808</v>
      </c>
      <c r="G18" s="417">
        <f>+G12+G13+G16+G17</f>
        <v>-181211875</v>
      </c>
    </row>
    <row r="19" spans="2:7" s="404" customFormat="1" ht="27.75" customHeight="1">
      <c r="B19" s="419">
        <v>9</v>
      </c>
      <c r="C19" s="517" t="s">
        <v>118</v>
      </c>
      <c r="D19" s="518"/>
      <c r="E19" s="519"/>
      <c r="F19" s="417">
        <f>+F9+F10+F11+F18</f>
        <v>50465005</v>
      </c>
      <c r="G19" s="417">
        <f>+G9+G10+G11+G18</f>
        <v>17108801</v>
      </c>
    </row>
    <row r="20" spans="2:7" s="404" customFormat="1" ht="27.75" customHeight="1">
      <c r="B20" s="419">
        <v>10</v>
      </c>
      <c r="C20" s="520" t="s">
        <v>119</v>
      </c>
      <c r="D20" s="521"/>
      <c r="E20" s="522"/>
      <c r="F20" s="476"/>
      <c r="G20" s="435"/>
    </row>
    <row r="21" spans="2:7" s="404" customFormat="1" ht="27.75" customHeight="1">
      <c r="B21" s="419">
        <v>11</v>
      </c>
      <c r="C21" s="520" t="s">
        <v>120</v>
      </c>
      <c r="D21" s="521"/>
      <c r="E21" s="522"/>
      <c r="F21" s="476"/>
      <c r="G21" s="435"/>
    </row>
    <row r="22" spans="2:7" s="404" customFormat="1" ht="27.75" customHeight="1">
      <c r="B22" s="419">
        <v>12</v>
      </c>
      <c r="C22" s="520" t="s">
        <v>121</v>
      </c>
      <c r="D22" s="521"/>
      <c r="E22" s="522"/>
      <c r="F22" s="477">
        <f>+F23+F24+F25+F26</f>
        <v>-10869229</v>
      </c>
      <c r="G22" s="477">
        <f>+G23+G24+G25+G26</f>
        <v>-15584000</v>
      </c>
    </row>
    <row r="23" spans="2:7" s="404" customFormat="1" ht="27.75" customHeight="1">
      <c r="B23" s="419"/>
      <c r="C23" s="478" t="s">
        <v>33</v>
      </c>
      <c r="D23" s="525" t="s">
        <v>122</v>
      </c>
      <c r="E23" s="526"/>
      <c r="F23" s="479"/>
      <c r="G23" s="435"/>
    </row>
    <row r="24" spans="2:7" s="404" customFormat="1" ht="27.75" customHeight="1">
      <c r="B24" s="419"/>
      <c r="C24" s="473" t="s">
        <v>33</v>
      </c>
      <c r="D24" s="525" t="s">
        <v>123</v>
      </c>
      <c r="E24" s="526"/>
      <c r="F24" s="480">
        <v>-10329849</v>
      </c>
      <c r="G24" s="481">
        <v>-5703626</v>
      </c>
    </row>
    <row r="25" spans="2:7" s="404" customFormat="1" ht="27.75" customHeight="1">
      <c r="B25" s="419"/>
      <c r="C25" s="473" t="s">
        <v>33</v>
      </c>
      <c r="D25" s="525" t="s">
        <v>124</v>
      </c>
      <c r="E25" s="526"/>
      <c r="F25" s="482">
        <v>-539380</v>
      </c>
      <c r="G25" s="481">
        <v>1821</v>
      </c>
    </row>
    <row r="26" spans="2:7" s="404" customFormat="1" ht="27.75" customHeight="1">
      <c r="B26" s="419"/>
      <c r="C26" s="473" t="s">
        <v>33</v>
      </c>
      <c r="D26" s="525" t="s">
        <v>125</v>
      </c>
      <c r="E26" s="526"/>
      <c r="F26" s="480">
        <v>0</v>
      </c>
      <c r="G26" s="435">
        <v>-9882195</v>
      </c>
    </row>
    <row r="27" spans="2:7" s="404" customFormat="1" ht="27.75" customHeight="1">
      <c r="B27" s="419">
        <v>13</v>
      </c>
      <c r="C27" s="517" t="s">
        <v>126</v>
      </c>
      <c r="D27" s="518"/>
      <c r="E27" s="519"/>
      <c r="F27" s="417">
        <f>+F20+F21+F22+1</f>
        <v>-10869228</v>
      </c>
      <c r="G27" s="417">
        <f>+G20+G21+G22</f>
        <v>-15584000</v>
      </c>
    </row>
    <row r="28" spans="2:7" s="404" customFormat="1" ht="27.75" customHeight="1">
      <c r="B28" s="419">
        <v>14</v>
      </c>
      <c r="C28" s="517" t="s">
        <v>127</v>
      </c>
      <c r="D28" s="518"/>
      <c r="E28" s="519"/>
      <c r="F28" s="445">
        <f>+F19+F27</f>
        <v>39595777</v>
      </c>
      <c r="G28" s="434">
        <f>+G19+G27</f>
        <v>1524801</v>
      </c>
    </row>
    <row r="29" spans="2:7" s="404" customFormat="1" ht="27.75" customHeight="1">
      <c r="B29" s="419">
        <v>15</v>
      </c>
      <c r="C29" s="520" t="s">
        <v>128</v>
      </c>
      <c r="D29" s="521"/>
      <c r="E29" s="522"/>
      <c r="F29" s="483">
        <f>(F28+40690+169584)*10%</f>
        <v>3980605.1</v>
      </c>
      <c r="G29" s="435">
        <v>1181268</v>
      </c>
    </row>
    <row r="30" spans="2:7" s="404" customFormat="1" ht="27.75" customHeight="1">
      <c r="B30" s="419">
        <v>16</v>
      </c>
      <c r="C30" s="517" t="s">
        <v>129</v>
      </c>
      <c r="D30" s="518"/>
      <c r="E30" s="519"/>
      <c r="F30" s="417">
        <f>F28-F29</f>
        <v>35615171.9</v>
      </c>
      <c r="G30" s="434">
        <f>G28-G29</f>
        <v>343533</v>
      </c>
    </row>
    <row r="31" spans="2:7" s="404" customFormat="1" ht="27.75" customHeight="1">
      <c r="B31" s="419">
        <v>17</v>
      </c>
      <c r="C31" s="520" t="s">
        <v>130</v>
      </c>
      <c r="D31" s="521"/>
      <c r="E31" s="522"/>
      <c r="F31" s="476"/>
      <c r="G31" s="435"/>
    </row>
    <row r="32" spans="2:7" s="404" customFormat="1" ht="12.75">
      <c r="B32" s="440"/>
      <c r="C32" s="440"/>
      <c r="D32" s="440"/>
      <c r="E32" s="441"/>
      <c r="F32" s="441"/>
      <c r="G32" s="453"/>
    </row>
  </sheetData>
  <sheetProtection/>
  <mergeCells count="27">
    <mergeCell ref="C28:E28"/>
    <mergeCell ref="C20:E20"/>
    <mergeCell ref="C21:E21"/>
    <mergeCell ref="C29:E29"/>
    <mergeCell ref="C30:E30"/>
    <mergeCell ref="C31:E31"/>
    <mergeCell ref="D23:E23"/>
    <mergeCell ref="D24:E24"/>
    <mergeCell ref="D25:E25"/>
    <mergeCell ref="D26:E26"/>
    <mergeCell ref="C27:E27"/>
    <mergeCell ref="C22:E22"/>
    <mergeCell ref="C11:E11"/>
    <mergeCell ref="C12:E12"/>
    <mergeCell ref="C13:E13"/>
    <mergeCell ref="D14:E14"/>
    <mergeCell ref="D15:E15"/>
    <mergeCell ref="C16:E16"/>
    <mergeCell ref="C17:E17"/>
    <mergeCell ref="C18:E18"/>
    <mergeCell ref="C19:E19"/>
    <mergeCell ref="C10:E10"/>
    <mergeCell ref="B7:B8"/>
    <mergeCell ref="C7:E8"/>
    <mergeCell ref="C9:E9"/>
    <mergeCell ref="B4:G4"/>
    <mergeCell ref="B5:G5"/>
  </mergeCells>
  <printOptions/>
  <pageMargins left="0.36" right="0.16" top="0.41" bottom="0.48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selection activeCell="G40" sqref="G40"/>
    </sheetView>
  </sheetViews>
  <sheetFormatPr defaultColWidth="9.140625" defaultRowHeight="15"/>
  <cols>
    <col min="1" max="1" width="9.140625" style="1" customWidth="1"/>
    <col min="2" max="2" width="9.140625" style="332" customWidth="1"/>
    <col min="3" max="3" width="8.57421875" style="332" customWidth="1"/>
    <col min="4" max="4" width="9.140625" style="332" customWidth="1"/>
    <col min="5" max="5" width="9.140625" style="1" customWidth="1"/>
    <col min="6" max="6" width="29.8515625" style="1" customWidth="1"/>
    <col min="7" max="7" width="19.140625" style="1" customWidth="1"/>
    <col min="8" max="8" width="18.140625" style="333" customWidth="1"/>
    <col min="9" max="16384" width="9.140625" style="1" customWidth="1"/>
  </cols>
  <sheetData>
    <row r="2" spans="2:7" s="330" customFormat="1" ht="18">
      <c r="B2" s="33"/>
      <c r="C2" s="33"/>
      <c r="D2" s="34"/>
      <c r="E2" s="35"/>
      <c r="F2" s="35"/>
      <c r="G2" s="35"/>
    </row>
    <row r="3" spans="2:8" s="330" customFormat="1" ht="18">
      <c r="B3" s="33"/>
      <c r="C3" s="33"/>
      <c r="D3" s="34"/>
      <c r="E3" s="35"/>
      <c r="F3" s="35"/>
      <c r="G3" s="35"/>
      <c r="H3" s="360"/>
    </row>
    <row r="4" spans="2:8" s="330" customFormat="1" ht="18">
      <c r="B4" s="33"/>
      <c r="C4" s="33"/>
      <c r="D4" s="34"/>
      <c r="E4" s="35"/>
      <c r="F4" s="35"/>
      <c r="G4" s="35"/>
      <c r="H4" s="331"/>
    </row>
    <row r="5" spans="2:8" s="330" customFormat="1" ht="18">
      <c r="B5" s="539" t="s">
        <v>443</v>
      </c>
      <c r="C5" s="539"/>
      <c r="D5" s="539"/>
      <c r="E5" s="539"/>
      <c r="F5" s="539"/>
      <c r="G5" s="539"/>
      <c r="H5" s="539"/>
    </row>
    <row r="6" ht="12.75">
      <c r="E6" s="361" t="s">
        <v>398</v>
      </c>
    </row>
    <row r="7" spans="2:8" s="330" customFormat="1" ht="12.75">
      <c r="B7" s="527" t="s">
        <v>24</v>
      </c>
      <c r="C7" s="529" t="s">
        <v>399</v>
      </c>
      <c r="D7" s="530"/>
      <c r="E7" s="531"/>
      <c r="F7" s="357"/>
      <c r="G7" s="362" t="s">
        <v>27</v>
      </c>
      <c r="H7" s="363" t="s">
        <v>27</v>
      </c>
    </row>
    <row r="8" spans="2:8" s="330" customFormat="1" ht="12.75">
      <c r="B8" s="528"/>
      <c r="C8" s="532"/>
      <c r="D8" s="533"/>
      <c r="E8" s="534"/>
      <c r="F8" s="358"/>
      <c r="G8" s="364" t="s">
        <v>28</v>
      </c>
      <c r="H8" s="365" t="s">
        <v>29</v>
      </c>
    </row>
    <row r="9" spans="2:8" s="330" customFormat="1" ht="30" customHeight="1">
      <c r="B9" s="334"/>
      <c r="C9" s="366" t="s">
        <v>400</v>
      </c>
      <c r="D9" s="367"/>
      <c r="E9" s="39"/>
      <c r="F9" s="39"/>
      <c r="G9" s="368">
        <f>SUM(G10:G23)</f>
        <v>-43157006.81000001</v>
      </c>
      <c r="H9" s="369">
        <f>SUM(H10:H23)</f>
        <v>30312949.25</v>
      </c>
    </row>
    <row r="10" spans="2:8" s="330" customFormat="1" ht="30" customHeight="1">
      <c r="B10" s="334"/>
      <c r="C10" s="366"/>
      <c r="D10" s="335" t="s">
        <v>177</v>
      </c>
      <c r="E10" s="335"/>
      <c r="F10" s="335"/>
      <c r="G10" s="370">
        <f>'PASH 2011'!F28</f>
        <v>39595777</v>
      </c>
      <c r="H10" s="370">
        <f>'PASH 2011'!G28</f>
        <v>1524801</v>
      </c>
    </row>
    <row r="11" spans="2:8" s="330" customFormat="1" ht="30" customHeight="1">
      <c r="B11" s="334"/>
      <c r="C11" s="372"/>
      <c r="D11" s="373" t="s">
        <v>401</v>
      </c>
      <c r="F11" s="463"/>
      <c r="G11" s="374"/>
      <c r="H11" s="371"/>
    </row>
    <row r="12" spans="2:8" s="330" customFormat="1" ht="30" customHeight="1">
      <c r="B12" s="334"/>
      <c r="C12" s="366"/>
      <c r="D12" s="367"/>
      <c r="E12" s="338" t="s">
        <v>402</v>
      </c>
      <c r="F12" s="338"/>
      <c r="G12" s="370">
        <f>'PASH 2011'!F16</f>
        <v>-16440342</v>
      </c>
      <c r="H12" s="371">
        <f>-'PASH 2011'!G16</f>
        <v>8181368</v>
      </c>
    </row>
    <row r="13" spans="2:8" s="330" customFormat="1" ht="30" customHeight="1">
      <c r="B13" s="334"/>
      <c r="C13" s="366"/>
      <c r="D13" s="367"/>
      <c r="E13" s="338" t="s">
        <v>403</v>
      </c>
      <c r="F13" s="338"/>
      <c r="G13" s="375"/>
      <c r="H13" s="371"/>
    </row>
    <row r="14" spans="2:8" s="330" customFormat="1" ht="30" customHeight="1">
      <c r="B14" s="334"/>
      <c r="C14" s="366"/>
      <c r="D14" s="367"/>
      <c r="E14" s="338" t="s">
        <v>404</v>
      </c>
      <c r="F14" s="338"/>
      <c r="G14" s="375"/>
      <c r="H14" s="371"/>
    </row>
    <row r="15" spans="2:8" s="330" customFormat="1" ht="30" customHeight="1">
      <c r="B15" s="334"/>
      <c r="C15" s="366"/>
      <c r="D15" s="367"/>
      <c r="E15" s="338" t="s">
        <v>405</v>
      </c>
      <c r="F15" s="338"/>
      <c r="G15" s="375"/>
      <c r="H15" s="371"/>
    </row>
    <row r="16" spans="2:8" s="337" customFormat="1" ht="30" customHeight="1">
      <c r="B16" s="540"/>
      <c r="C16" s="529"/>
      <c r="D16" s="376" t="s">
        <v>406</v>
      </c>
      <c r="F16" s="377"/>
      <c r="G16" s="535">
        <f>'AKTIVI 2011'!H11-'AKTIVI 2011'!G11</f>
        <v>-2317674.25</v>
      </c>
      <c r="H16" s="537">
        <f>'[1]AKTIVI 2010'!$J$11</f>
        <v>-31782503</v>
      </c>
    </row>
    <row r="17" spans="2:8" s="337" customFormat="1" ht="30" customHeight="1">
      <c r="B17" s="541"/>
      <c r="C17" s="532"/>
      <c r="D17" s="378" t="s">
        <v>407</v>
      </c>
      <c r="F17" s="379"/>
      <c r="G17" s="536"/>
      <c r="H17" s="538"/>
    </row>
    <row r="18" spans="2:8" s="330" customFormat="1" ht="30" customHeight="1">
      <c r="B18" s="380"/>
      <c r="C18" s="366"/>
      <c r="D18" s="335" t="s">
        <v>408</v>
      </c>
      <c r="E18" s="335"/>
      <c r="F18" s="378"/>
      <c r="G18" s="381">
        <f>'AKTIVI 2011'!H19-'AKTIVI 2011'!G19</f>
        <v>-60571339.56</v>
      </c>
      <c r="H18" s="382">
        <f>'[1]AKTIVI 2010'!$J$19</f>
        <v>-26873282.439999998</v>
      </c>
    </row>
    <row r="19" spans="2:8" s="330" customFormat="1" ht="30" customHeight="1">
      <c r="B19" s="527"/>
      <c r="C19" s="529"/>
      <c r="D19" s="376" t="s">
        <v>409</v>
      </c>
      <c r="E19" s="376"/>
      <c r="F19" s="376"/>
      <c r="G19" s="535">
        <f>'PASIVI 2011'!H9-'PASIVI 2011'!I9</f>
        <v>557177.099999994</v>
      </c>
      <c r="H19" s="537">
        <f>'[1]PASIVI 2010'!$M$9</f>
        <v>80443833.69</v>
      </c>
    </row>
    <row r="20" spans="2:8" s="330" customFormat="1" ht="30" customHeight="1">
      <c r="B20" s="528"/>
      <c r="C20" s="532"/>
      <c r="D20" s="373" t="s">
        <v>410</v>
      </c>
      <c r="E20" s="373"/>
      <c r="F20" s="373"/>
      <c r="G20" s="536"/>
      <c r="H20" s="538"/>
    </row>
    <row r="21" spans="2:8" s="330" customFormat="1" ht="30" customHeight="1">
      <c r="B21" s="334"/>
      <c r="C21" s="366"/>
      <c r="D21" s="335" t="s">
        <v>411</v>
      </c>
      <c r="E21" s="335"/>
      <c r="F21" s="373"/>
      <c r="G21" s="383"/>
      <c r="H21" s="384"/>
    </row>
    <row r="22" spans="2:8" s="330" customFormat="1" ht="30" customHeight="1">
      <c r="B22" s="334"/>
      <c r="C22" s="366"/>
      <c r="D22" s="335" t="s">
        <v>412</v>
      </c>
      <c r="E22" s="335"/>
      <c r="F22" s="335"/>
      <c r="G22" s="375"/>
      <c r="H22" s="371"/>
    </row>
    <row r="23" spans="2:8" s="330" customFormat="1" ht="30" customHeight="1">
      <c r="B23" s="334"/>
      <c r="C23" s="366"/>
      <c r="D23" s="335" t="s">
        <v>413</v>
      </c>
      <c r="E23" s="335"/>
      <c r="F23" s="335"/>
      <c r="G23" s="385">
        <f>-'PASH 2011'!F29</f>
        <v>-3980605.1</v>
      </c>
      <c r="H23" s="371">
        <v>-1181268</v>
      </c>
    </row>
    <row r="24" spans="2:8" s="330" customFormat="1" ht="30" customHeight="1">
      <c r="B24" s="334"/>
      <c r="C24" s="366"/>
      <c r="D24" s="38" t="s">
        <v>414</v>
      </c>
      <c r="E24" s="335"/>
      <c r="F24" s="335"/>
      <c r="G24" s="375"/>
      <c r="H24" s="371"/>
    </row>
    <row r="25" spans="2:8" s="330" customFormat="1" ht="30" customHeight="1">
      <c r="B25" s="334"/>
      <c r="C25" s="386" t="s">
        <v>415</v>
      </c>
      <c r="D25" s="367"/>
      <c r="E25" s="335"/>
      <c r="F25" s="335"/>
      <c r="G25" s="387">
        <f>SUM(G26:G32)</f>
        <v>0</v>
      </c>
      <c r="H25" s="369">
        <f>SUM(H26:H32)</f>
        <v>41313416</v>
      </c>
    </row>
    <row r="26" spans="2:8" s="330" customFormat="1" ht="30" customHeight="1">
      <c r="B26" s="334"/>
      <c r="C26" s="366"/>
      <c r="D26" s="335" t="s">
        <v>416</v>
      </c>
      <c r="E26" s="335"/>
      <c r="F26" s="335"/>
      <c r="G26" s="375"/>
      <c r="H26" s="371"/>
    </row>
    <row r="27" spans="2:11" s="330" customFormat="1" ht="30" customHeight="1">
      <c r="B27" s="334"/>
      <c r="C27" s="366"/>
      <c r="D27" s="335" t="s">
        <v>417</v>
      </c>
      <c r="E27" s="335"/>
      <c r="F27" s="335"/>
      <c r="G27" s="388"/>
      <c r="H27" s="371">
        <f>38327502+35782-34782</f>
        <v>38328502</v>
      </c>
      <c r="J27" s="388"/>
      <c r="K27" s="388"/>
    </row>
    <row r="28" spans="2:8" s="330" customFormat="1" ht="30" customHeight="1">
      <c r="B28" s="334"/>
      <c r="C28" s="366"/>
      <c r="D28" s="389" t="s">
        <v>418</v>
      </c>
      <c r="E28" s="335"/>
      <c r="F28" s="335"/>
      <c r="G28" s="385">
        <v>0</v>
      </c>
      <c r="H28" s="371">
        <f>2984914</f>
        <v>2984914</v>
      </c>
    </row>
    <row r="29" spans="2:8" s="330" customFormat="1" ht="30" customHeight="1">
      <c r="B29" s="334"/>
      <c r="C29" s="359"/>
      <c r="D29" s="335" t="s">
        <v>419</v>
      </c>
      <c r="E29" s="335"/>
      <c r="F29" s="335"/>
      <c r="G29" s="375"/>
      <c r="H29" s="371"/>
    </row>
    <row r="30" spans="2:8" s="330" customFormat="1" ht="30" customHeight="1">
      <c r="B30" s="334"/>
      <c r="C30" s="336"/>
      <c r="D30" s="335" t="s">
        <v>420</v>
      </c>
      <c r="E30" s="335"/>
      <c r="F30" s="335"/>
      <c r="G30" s="375"/>
      <c r="H30" s="371"/>
    </row>
    <row r="31" spans="2:8" s="330" customFormat="1" ht="30" customHeight="1">
      <c r="B31" s="334"/>
      <c r="C31" s="336"/>
      <c r="D31" s="335" t="s">
        <v>421</v>
      </c>
      <c r="E31" s="335"/>
      <c r="F31" s="335"/>
      <c r="G31" s="375"/>
      <c r="H31" s="371"/>
    </row>
    <row r="32" spans="2:8" s="330" customFormat="1" ht="30" customHeight="1">
      <c r="B32" s="334"/>
      <c r="C32" s="336"/>
      <c r="D32" s="38" t="s">
        <v>422</v>
      </c>
      <c r="E32" s="335"/>
      <c r="F32" s="335"/>
      <c r="G32" s="375"/>
      <c r="H32" s="371"/>
    </row>
    <row r="33" spans="2:8" s="330" customFormat="1" ht="30" customHeight="1">
      <c r="B33" s="334"/>
      <c r="C33" s="366" t="s">
        <v>423</v>
      </c>
      <c r="D33" s="390"/>
      <c r="E33" s="335"/>
      <c r="F33" s="335"/>
      <c r="G33" s="387">
        <f>SUM(G34:G38)</f>
        <v>74103288.31</v>
      </c>
      <c r="H33" s="369">
        <f>SUM(H34:H38)</f>
        <v>10717144</v>
      </c>
    </row>
    <row r="34" spans="2:8" s="330" customFormat="1" ht="30" customHeight="1">
      <c r="B34" s="334"/>
      <c r="C34" s="336"/>
      <c r="D34" s="335" t="s">
        <v>424</v>
      </c>
      <c r="E34" s="335"/>
      <c r="F34" s="335"/>
      <c r="G34" s="375"/>
      <c r="H34" s="371"/>
    </row>
    <row r="35" spans="2:8" s="330" customFormat="1" ht="30" customHeight="1">
      <c r="B35" s="334"/>
      <c r="C35" s="336"/>
      <c r="D35" s="335" t="s">
        <v>452</v>
      </c>
      <c r="E35" s="335"/>
      <c r="F35" s="335"/>
      <c r="G35" s="385">
        <f>('PASIVI 2011'!H6-'PASIVI 2011'!I6)+('PASIVI 2011'!H22-'PASIVI 2011'!I22)</f>
        <v>74103288.31</v>
      </c>
      <c r="H35" s="371">
        <f>'[1]PASIVI 2010'!$M$22+'[1]PASIVI 2010'!$M$6</f>
        <v>10717144</v>
      </c>
    </row>
    <row r="36" spans="2:8" s="330" customFormat="1" ht="30" customHeight="1">
      <c r="B36" s="334"/>
      <c r="C36" s="336"/>
      <c r="D36" s="335" t="s">
        <v>425</v>
      </c>
      <c r="E36" s="335"/>
      <c r="F36" s="335"/>
      <c r="G36" s="375"/>
      <c r="H36" s="371"/>
    </row>
    <row r="37" spans="2:8" s="330" customFormat="1" ht="30" customHeight="1">
      <c r="B37" s="334"/>
      <c r="C37" s="336"/>
      <c r="D37" s="335" t="s">
        <v>426</v>
      </c>
      <c r="E37" s="335"/>
      <c r="F37" s="335"/>
      <c r="G37" s="375"/>
      <c r="H37" s="371"/>
    </row>
    <row r="38" spans="2:8" s="330" customFormat="1" ht="30" customHeight="1">
      <c r="B38" s="334"/>
      <c r="C38" s="336"/>
      <c r="D38" s="38" t="s">
        <v>427</v>
      </c>
      <c r="E38" s="335"/>
      <c r="F38" s="335"/>
      <c r="G38" s="375"/>
      <c r="H38" s="371"/>
    </row>
    <row r="39" spans="1:9" ht="30" customHeight="1">
      <c r="A39" s="391"/>
      <c r="B39" s="392"/>
      <c r="C39" s="386" t="s">
        <v>428</v>
      </c>
      <c r="D39" s="392"/>
      <c r="E39" s="393"/>
      <c r="F39" s="393"/>
      <c r="G39" s="394">
        <f>G9-G25+G33</f>
        <v>30946281.499999993</v>
      </c>
      <c r="H39" s="395">
        <f>H9-H25+H33</f>
        <v>-283322.75</v>
      </c>
      <c r="I39" s="333"/>
    </row>
    <row r="40" spans="2:8" ht="30" customHeight="1">
      <c r="B40" s="392"/>
      <c r="C40" s="386" t="s">
        <v>429</v>
      </c>
      <c r="D40" s="392"/>
      <c r="E40" s="393"/>
      <c r="F40" s="393"/>
      <c r="G40" s="396">
        <f>'AKTIVI 2011'!H7</f>
        <v>2701118</v>
      </c>
      <c r="H40" s="395">
        <f>'[1]AKTIVI 2010'!$H$7</f>
        <v>2984441</v>
      </c>
    </row>
    <row r="41" spans="2:8" ht="30" customHeight="1">
      <c r="B41" s="392"/>
      <c r="C41" s="386" t="s">
        <v>430</v>
      </c>
      <c r="D41" s="392"/>
      <c r="E41" s="393"/>
      <c r="F41" s="393"/>
      <c r="G41" s="397">
        <f>'AKTIVI 2011'!G7</f>
        <v>981971</v>
      </c>
      <c r="H41" s="395">
        <f>'[1]AKTIVI 2010'!$G$7</f>
        <v>2701118</v>
      </c>
    </row>
    <row r="44" ht="12.75">
      <c r="E44" s="391"/>
    </row>
    <row r="49" ht="12.75">
      <c r="G49" s="333"/>
    </row>
    <row r="50" ht="12.75">
      <c r="G50" s="333"/>
    </row>
  </sheetData>
  <sheetProtection/>
  <mergeCells count="11">
    <mergeCell ref="B5:H5"/>
    <mergeCell ref="B16:B17"/>
    <mergeCell ref="C16:C17"/>
    <mergeCell ref="G16:G17"/>
    <mergeCell ref="H16:H17"/>
    <mergeCell ref="B7:B8"/>
    <mergeCell ref="C7:E8"/>
    <mergeCell ref="B19:B20"/>
    <mergeCell ref="C19:C20"/>
    <mergeCell ref="G19:G20"/>
    <mergeCell ref="H19:H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6">
      <selection activeCell="I25" sqref="I25"/>
    </sheetView>
  </sheetViews>
  <sheetFormatPr defaultColWidth="9.140625" defaultRowHeight="15"/>
  <cols>
    <col min="2" max="2" width="37.28125" style="0" customWidth="1"/>
    <col min="3" max="3" width="20.7109375" style="0" customWidth="1"/>
    <col min="4" max="4" width="14.00390625" style="0" customWidth="1"/>
    <col min="5" max="5" width="16.8515625" style="0" customWidth="1"/>
    <col min="6" max="6" width="23.140625" style="0" customWidth="1"/>
    <col min="7" max="7" width="15.00390625" style="0" customWidth="1"/>
    <col min="8" max="8" width="16.00390625" style="0" customWidth="1"/>
    <col min="9" max="9" width="11.00390625" style="0" customWidth="1"/>
  </cols>
  <sheetData>
    <row r="1" spans="2:9" s="36" customFormat="1" ht="18">
      <c r="B1" s="35"/>
      <c r="C1" s="35"/>
      <c r="D1" s="35"/>
      <c r="E1" s="35"/>
      <c r="H1" s="542"/>
      <c r="I1" s="542"/>
    </row>
    <row r="2" spans="2:4" ht="18">
      <c r="B2" s="33"/>
      <c r="D2" s="35"/>
    </row>
    <row r="3" spans="2:4" ht="18">
      <c r="B3" s="33"/>
      <c r="D3" s="35"/>
    </row>
    <row r="4" spans="2:4" ht="18">
      <c r="B4" s="33"/>
      <c r="D4" s="35" t="s">
        <v>1</v>
      </c>
    </row>
    <row r="6" spans="1:9" ht="15.75">
      <c r="A6" s="543" t="s">
        <v>445</v>
      </c>
      <c r="B6" s="543"/>
      <c r="C6" s="543"/>
      <c r="D6" s="543"/>
      <c r="E6" s="543"/>
      <c r="F6" s="543"/>
      <c r="G6" s="543"/>
      <c r="H6" s="543"/>
      <c r="I6" s="543"/>
    </row>
    <row r="8" spans="2:8" ht="15">
      <c r="B8" s="95" t="s">
        <v>181</v>
      </c>
      <c r="H8" s="96"/>
    </row>
    <row r="9" ht="15.75" thickBot="1"/>
    <row r="10" spans="1:9" s="37" customFormat="1" ht="30" customHeight="1" thickTop="1">
      <c r="A10" s="97"/>
      <c r="B10" s="98"/>
      <c r="C10" s="99" t="s">
        <v>96</v>
      </c>
      <c r="D10" s="118" t="s">
        <v>97</v>
      </c>
      <c r="E10" s="100" t="s">
        <v>182</v>
      </c>
      <c r="F10" s="100" t="s">
        <v>183</v>
      </c>
      <c r="G10" s="100" t="s">
        <v>451</v>
      </c>
      <c r="H10" s="99" t="s">
        <v>184</v>
      </c>
      <c r="I10" s="101" t="s">
        <v>185</v>
      </c>
    </row>
    <row r="11" spans="1:9" s="106" customFormat="1" ht="30" customHeight="1">
      <c r="A11" s="102" t="s">
        <v>30</v>
      </c>
      <c r="B11" s="103" t="s">
        <v>449</v>
      </c>
      <c r="C11" s="104">
        <v>4000000</v>
      </c>
      <c r="D11" s="104"/>
      <c r="E11" s="104"/>
      <c r="F11" s="104">
        <v>154156</v>
      </c>
      <c r="G11" s="104"/>
      <c r="H11" s="104"/>
      <c r="I11" s="105">
        <f>C11+F11+H11</f>
        <v>4154156</v>
      </c>
    </row>
    <row r="12" spans="1:9" s="106" customFormat="1" ht="30" customHeight="1">
      <c r="A12" s="107" t="s">
        <v>186</v>
      </c>
      <c r="B12" s="108" t="s">
        <v>187</v>
      </c>
      <c r="C12" s="104"/>
      <c r="D12" s="104"/>
      <c r="E12" s="104"/>
      <c r="F12" s="104"/>
      <c r="G12" s="104"/>
      <c r="H12" s="104"/>
      <c r="I12" s="105"/>
    </row>
    <row r="13" spans="1:9" s="106" customFormat="1" ht="30" customHeight="1">
      <c r="A13" s="102" t="s">
        <v>188</v>
      </c>
      <c r="B13" s="103" t="s">
        <v>189</v>
      </c>
      <c r="C13" s="104"/>
      <c r="D13" s="104"/>
      <c r="E13" s="104"/>
      <c r="F13" s="104"/>
      <c r="G13" s="104"/>
      <c r="H13" s="104"/>
      <c r="I13" s="105"/>
    </row>
    <row r="14" spans="1:9" s="106" customFormat="1" ht="30" customHeight="1">
      <c r="A14" s="109">
        <v>1</v>
      </c>
      <c r="B14" s="110" t="s">
        <v>190</v>
      </c>
      <c r="C14" s="111"/>
      <c r="D14" s="111"/>
      <c r="E14" s="111"/>
      <c r="F14" s="111"/>
      <c r="G14" s="111"/>
      <c r="H14" s="111"/>
      <c r="I14" s="112">
        <f aca="true" t="shared" si="0" ref="I14:I23">SUM(C14:H14)</f>
        <v>0</v>
      </c>
    </row>
    <row r="15" spans="1:9" s="106" customFormat="1" ht="30" customHeight="1">
      <c r="A15" s="109">
        <v>2</v>
      </c>
      <c r="B15" s="110" t="s">
        <v>191</v>
      </c>
      <c r="C15" s="113">
        <v>0</v>
      </c>
      <c r="D15" s="111"/>
      <c r="E15" s="111"/>
      <c r="F15" s="111"/>
      <c r="G15" s="111"/>
      <c r="H15" s="111"/>
      <c r="I15" s="112">
        <f t="shared" si="0"/>
        <v>0</v>
      </c>
    </row>
    <row r="16" spans="1:9" s="106" customFormat="1" ht="30" customHeight="1">
      <c r="A16" s="109">
        <v>3</v>
      </c>
      <c r="B16" s="110" t="s">
        <v>192</v>
      </c>
      <c r="C16" s="111">
        <v>0</v>
      </c>
      <c r="D16" s="111"/>
      <c r="E16" s="111"/>
      <c r="F16" s="111">
        <f>H11+H14-C16</f>
        <v>0</v>
      </c>
      <c r="G16" s="111"/>
      <c r="H16" s="111"/>
      <c r="I16" s="112">
        <f t="shared" si="0"/>
        <v>0</v>
      </c>
    </row>
    <row r="17" spans="1:9" s="106" customFormat="1" ht="30" customHeight="1">
      <c r="A17" s="109">
        <v>4</v>
      </c>
      <c r="B17" s="110" t="s">
        <v>193</v>
      </c>
      <c r="C17" s="113">
        <v>0</v>
      </c>
      <c r="D17" s="111"/>
      <c r="E17" s="111"/>
      <c r="F17" s="111"/>
      <c r="G17" s="111"/>
      <c r="H17" s="111">
        <v>0</v>
      </c>
      <c r="I17" s="112">
        <f t="shared" si="0"/>
        <v>0</v>
      </c>
    </row>
    <row r="18" spans="1:9" s="106" customFormat="1" ht="30" customHeight="1">
      <c r="A18" s="102" t="s">
        <v>54</v>
      </c>
      <c r="B18" s="103" t="s">
        <v>196</v>
      </c>
      <c r="C18" s="114">
        <f>SUM(C11:C17)</f>
        <v>4000000</v>
      </c>
      <c r="D18" s="114">
        <f>SUM(D11:D17)</f>
        <v>0</v>
      </c>
      <c r="E18" s="114">
        <f>SUM(E11:E17)</f>
        <v>0</v>
      </c>
      <c r="F18" s="114">
        <f>SUM(F11:F17)</f>
        <v>154156</v>
      </c>
      <c r="G18" s="114">
        <f>SUM(G11:G17)</f>
        <v>0</v>
      </c>
      <c r="H18" s="114">
        <v>343533</v>
      </c>
      <c r="I18" s="112">
        <f t="shared" si="0"/>
        <v>4497689</v>
      </c>
    </row>
    <row r="19" spans="1:9" s="106" customFormat="1" ht="30" customHeight="1">
      <c r="A19" s="107">
        <v>1</v>
      </c>
      <c r="B19" s="110" t="s">
        <v>190</v>
      </c>
      <c r="C19" s="104"/>
      <c r="D19" s="111"/>
      <c r="E19" s="111"/>
      <c r="F19" s="111"/>
      <c r="G19" s="111"/>
      <c r="H19" s="111">
        <v>35615172</v>
      </c>
      <c r="I19" s="112">
        <f t="shared" si="0"/>
        <v>35615172</v>
      </c>
    </row>
    <row r="20" spans="1:9" s="106" customFormat="1" ht="30" customHeight="1">
      <c r="A20" s="107">
        <v>2</v>
      </c>
      <c r="B20" s="110" t="s">
        <v>450</v>
      </c>
      <c r="C20" s="104"/>
      <c r="D20" s="111"/>
      <c r="E20" s="111"/>
      <c r="F20" s="111">
        <v>343533</v>
      </c>
      <c r="G20" s="111">
        <v>-343533</v>
      </c>
      <c r="H20" s="111"/>
      <c r="I20" s="112">
        <f t="shared" si="0"/>
        <v>0</v>
      </c>
    </row>
    <row r="21" spans="1:9" s="106" customFormat="1" ht="30" customHeight="1">
      <c r="A21" s="107">
        <v>2</v>
      </c>
      <c r="B21" s="110" t="s">
        <v>191</v>
      </c>
      <c r="C21" s="113">
        <v>0</v>
      </c>
      <c r="D21" s="111"/>
      <c r="E21" s="111"/>
      <c r="F21" s="111"/>
      <c r="G21" s="111"/>
      <c r="H21" s="111"/>
      <c r="I21" s="112">
        <f t="shared" si="0"/>
        <v>0</v>
      </c>
    </row>
    <row r="22" spans="1:9" s="106" customFormat="1" ht="30" customHeight="1">
      <c r="A22" s="107">
        <v>3</v>
      </c>
      <c r="B22" s="110" t="s">
        <v>194</v>
      </c>
      <c r="C22" s="111"/>
      <c r="D22" s="111"/>
      <c r="E22" s="111"/>
      <c r="F22" s="111"/>
      <c r="G22" s="111"/>
      <c r="H22" s="111"/>
      <c r="I22" s="112">
        <f t="shared" si="0"/>
        <v>0</v>
      </c>
    </row>
    <row r="23" spans="1:9" s="106" customFormat="1" ht="30" customHeight="1">
      <c r="A23" s="107">
        <v>4</v>
      </c>
      <c r="B23" s="110" t="s">
        <v>195</v>
      </c>
      <c r="C23" s="113">
        <v>0</v>
      </c>
      <c r="D23" s="111"/>
      <c r="E23" s="111"/>
      <c r="F23" s="111"/>
      <c r="G23" s="111"/>
      <c r="H23" s="111"/>
      <c r="I23" s="112">
        <f t="shared" si="0"/>
        <v>0</v>
      </c>
    </row>
    <row r="24" spans="1:9" s="106" customFormat="1" ht="30" customHeight="1" thickBot="1">
      <c r="A24" s="115" t="s">
        <v>92</v>
      </c>
      <c r="B24" s="116" t="s">
        <v>444</v>
      </c>
      <c r="C24" s="117">
        <f>SUM(C18:C23)</f>
        <v>4000000</v>
      </c>
      <c r="D24" s="117">
        <f aca="true" t="shared" si="1" ref="D24:I24">SUM(D18:D23)</f>
        <v>0</v>
      </c>
      <c r="E24" s="117">
        <f t="shared" si="1"/>
        <v>0</v>
      </c>
      <c r="F24" s="117">
        <f t="shared" si="1"/>
        <v>497689</v>
      </c>
      <c r="G24" s="117">
        <f t="shared" si="1"/>
        <v>-343533</v>
      </c>
      <c r="H24" s="117">
        <f t="shared" si="1"/>
        <v>35958705</v>
      </c>
      <c r="I24" s="117">
        <f t="shared" si="1"/>
        <v>40112861</v>
      </c>
    </row>
    <row r="25" ht="15.75" thickTop="1">
      <c r="I25" s="461">
        <f>'PASIVI 2011'!H30</f>
        <v>40112860.9</v>
      </c>
    </row>
  </sheetData>
  <sheetProtection/>
  <mergeCells count="2">
    <mergeCell ref="H1:I1"/>
    <mergeCell ref="A6:I6"/>
  </mergeCells>
  <printOptions/>
  <pageMargins left="0.7" right="0.7" top="0.75" bottom="0.75" header="0.3" footer="0.3"/>
  <pageSetup horizontalDpi="600" verticalDpi="600" orientation="portrait" r:id="rId1"/>
  <ignoredErrors>
    <ignoredError sqref="H2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G42"/>
  <sheetViews>
    <sheetView zoomScalePageLayoutView="0" workbookViewId="0" topLeftCell="A1">
      <selection activeCell="D24" sqref="D24"/>
    </sheetView>
  </sheetViews>
  <sheetFormatPr defaultColWidth="25.421875" defaultRowHeight="15"/>
  <cols>
    <col min="1" max="1" width="6.421875" style="339" customWidth="1"/>
    <col min="2" max="2" width="41.7109375" style="340" customWidth="1"/>
    <col min="3" max="16384" width="25.421875" style="340" customWidth="1"/>
  </cols>
  <sheetData>
    <row r="2" spans="1:3" s="42" customFormat="1" ht="15.75">
      <c r="A2" s="41"/>
      <c r="B2" s="42" t="s">
        <v>131</v>
      </c>
      <c r="C2" s="42" t="s">
        <v>448</v>
      </c>
    </row>
    <row r="3" spans="1:3" s="42" customFormat="1" ht="15.75">
      <c r="A3" s="41"/>
      <c r="B3" s="42" t="s">
        <v>132</v>
      </c>
      <c r="C3" s="42" t="s">
        <v>133</v>
      </c>
    </row>
    <row r="4" spans="1:4" ht="12.75">
      <c r="A4" s="341"/>
      <c r="B4" s="342"/>
      <c r="C4" s="342"/>
      <c r="D4" s="342"/>
    </row>
    <row r="5" spans="1:4" s="45" customFormat="1" ht="14.25">
      <c r="A5" s="43"/>
      <c r="B5" s="44"/>
      <c r="C5" s="44"/>
      <c r="D5" s="44"/>
    </row>
    <row r="6" spans="1:4" s="48" customFormat="1" ht="15">
      <c r="A6" s="46"/>
      <c r="B6" s="47" t="s">
        <v>134</v>
      </c>
      <c r="C6" s="47" t="s">
        <v>135</v>
      </c>
      <c r="D6" s="47"/>
    </row>
    <row r="7" spans="1:7" s="52" customFormat="1" ht="14.25">
      <c r="A7" s="49"/>
      <c r="B7" s="50"/>
      <c r="C7" s="51" t="s">
        <v>136</v>
      </c>
      <c r="D7" s="51" t="s">
        <v>137</v>
      </c>
      <c r="F7" s="53"/>
      <c r="G7" s="54"/>
    </row>
    <row r="8" spans="1:6" s="45" customFormat="1" ht="14.25">
      <c r="A8" s="43" t="s">
        <v>138</v>
      </c>
      <c r="B8" s="44" t="s">
        <v>139</v>
      </c>
      <c r="C8" s="462">
        <f>'PASH 2011'!F9+'PASH 2011'!F10</f>
        <v>386326813</v>
      </c>
      <c r="D8" s="55">
        <f>C8</f>
        <v>386326813</v>
      </c>
      <c r="E8" s="50"/>
      <c r="F8" s="56"/>
    </row>
    <row r="9" spans="1:6" s="45" customFormat="1" ht="14.25">
      <c r="A9" s="43" t="s">
        <v>140</v>
      </c>
      <c r="B9" s="44" t="s">
        <v>141</v>
      </c>
      <c r="C9" s="462">
        <f>-'PASH 2011'!F12-'PASH 2011'!F13-'PASH 2011'!F16-'PASH 2011'!F17-'PASH 2011'!F24-'PASH 2011'!F25</f>
        <v>346731037</v>
      </c>
      <c r="D9" s="55">
        <f>C9</f>
        <v>346731037</v>
      </c>
      <c r="E9" s="50"/>
      <c r="F9" s="57"/>
    </row>
    <row r="10" spans="1:5" s="45" customFormat="1" ht="14.25">
      <c r="A10" s="43" t="s">
        <v>142</v>
      </c>
      <c r="B10" s="44" t="s">
        <v>143</v>
      </c>
      <c r="C10" s="58"/>
      <c r="D10" s="55">
        <v>210274</v>
      </c>
      <c r="E10" s="59"/>
    </row>
    <row r="11" spans="1:4" s="52" customFormat="1" ht="15">
      <c r="A11" s="49"/>
      <c r="B11" s="47" t="s">
        <v>144</v>
      </c>
      <c r="C11" s="60"/>
      <c r="D11" s="60"/>
    </row>
    <row r="12" spans="1:7" s="45" customFormat="1" ht="14.25">
      <c r="A12" s="43" t="s">
        <v>145</v>
      </c>
      <c r="B12" s="44" t="s">
        <v>146</v>
      </c>
      <c r="C12" s="544"/>
      <c r="D12" s="545"/>
      <c r="E12" s="61"/>
      <c r="F12" s="50"/>
      <c r="G12" s="62"/>
    </row>
    <row r="13" spans="1:6" s="45" customFormat="1" ht="14.25">
      <c r="A13" s="43" t="s">
        <v>147</v>
      </c>
      <c r="B13" s="44" t="s">
        <v>148</v>
      </c>
      <c r="C13" s="63">
        <f>'PASH 2011'!F28</f>
        <v>39595777</v>
      </c>
      <c r="D13" s="63">
        <f>D10+C13</f>
        <v>39806051</v>
      </c>
      <c r="E13" s="64"/>
      <c r="F13" s="65"/>
    </row>
    <row r="14" spans="1:4" s="45" customFormat="1" ht="14.25">
      <c r="A14" s="43" t="s">
        <v>149</v>
      </c>
      <c r="B14" s="44" t="s">
        <v>150</v>
      </c>
      <c r="C14" s="66"/>
      <c r="D14" s="63"/>
    </row>
    <row r="15" spans="1:5" s="45" customFormat="1" ht="14.25">
      <c r="A15" s="43" t="s">
        <v>151</v>
      </c>
      <c r="B15" s="44" t="s">
        <v>152</v>
      </c>
      <c r="C15" s="66"/>
      <c r="D15" s="63">
        <f>D13</f>
        <v>39806051</v>
      </c>
      <c r="E15" s="67"/>
    </row>
    <row r="16" spans="1:5" s="48" customFormat="1" ht="15">
      <c r="A16" s="46"/>
      <c r="B16" s="47" t="s">
        <v>153</v>
      </c>
      <c r="C16" s="68"/>
      <c r="D16" s="68"/>
      <c r="E16" s="69"/>
    </row>
    <row r="17" spans="1:5" s="45" customFormat="1" ht="14.25">
      <c r="A17" s="43" t="s">
        <v>154</v>
      </c>
      <c r="B17" s="44" t="s">
        <v>155</v>
      </c>
      <c r="C17" s="66"/>
      <c r="D17" s="63">
        <f>D15*0.1</f>
        <v>3980605.1</v>
      </c>
      <c r="E17" s="59"/>
    </row>
    <row r="18" spans="1:4" s="45" customFormat="1" ht="14.25">
      <c r="A18" s="43" t="s">
        <v>156</v>
      </c>
      <c r="B18" s="44" t="s">
        <v>157</v>
      </c>
      <c r="C18" s="66"/>
      <c r="D18" s="63"/>
    </row>
    <row r="19" spans="1:4" s="45" customFormat="1" ht="14.25">
      <c r="A19" s="43" t="s">
        <v>158</v>
      </c>
      <c r="B19" s="44" t="s">
        <v>159</v>
      </c>
      <c r="C19" s="66"/>
      <c r="D19" s="63"/>
    </row>
    <row r="20" spans="1:5" s="45" customFormat="1" ht="14.25">
      <c r="A20" s="43" t="s">
        <v>160</v>
      </c>
      <c r="B20" s="44" t="s">
        <v>161</v>
      </c>
      <c r="C20" s="63"/>
      <c r="D20" s="66"/>
      <c r="E20" s="45" t="s">
        <v>162</v>
      </c>
    </row>
    <row r="21" spans="1:4" s="45" customFormat="1" ht="14.25">
      <c r="A21" s="43" t="s">
        <v>163</v>
      </c>
      <c r="B21" s="44" t="s">
        <v>164</v>
      </c>
      <c r="C21" s="63">
        <v>3600636</v>
      </c>
      <c r="D21" s="66"/>
    </row>
    <row r="22" spans="1:4" s="45" customFormat="1" ht="14.25">
      <c r="A22" s="43" t="s">
        <v>165</v>
      </c>
      <c r="B22" s="44" t="s">
        <v>166</v>
      </c>
      <c r="C22" s="63">
        <v>347199</v>
      </c>
      <c r="D22" s="66"/>
    </row>
    <row r="23" spans="1:4" s="45" customFormat="1" ht="14.25">
      <c r="A23" s="43" t="s">
        <v>167</v>
      </c>
      <c r="B23" s="44" t="s">
        <v>168</v>
      </c>
      <c r="C23" s="63"/>
      <c r="D23" s="66"/>
    </row>
    <row r="24" spans="1:4" s="45" customFormat="1" ht="14.25">
      <c r="A24" s="43" t="s">
        <v>169</v>
      </c>
      <c r="B24" s="44" t="s">
        <v>170</v>
      </c>
      <c r="C24" s="63"/>
      <c r="D24" s="66"/>
    </row>
    <row r="25" spans="1:6" s="45" customFormat="1" ht="14.25">
      <c r="A25" s="43" t="s">
        <v>171</v>
      </c>
      <c r="B25" s="44" t="s">
        <v>172</v>
      </c>
      <c r="C25" s="66"/>
      <c r="D25" s="55">
        <f>D17-C21-C22</f>
        <v>32770.10000000009</v>
      </c>
      <c r="E25" s="59"/>
      <c r="F25" s="59"/>
    </row>
    <row r="26" spans="1:4" s="45" customFormat="1" ht="14.25">
      <c r="A26" s="43" t="s">
        <v>173</v>
      </c>
      <c r="B26" s="44" t="s">
        <v>174</v>
      </c>
      <c r="C26" s="66"/>
      <c r="D26" s="63"/>
    </row>
    <row r="27" spans="1:4" s="74" customFormat="1" ht="15">
      <c r="A27" s="70" t="s">
        <v>175</v>
      </c>
      <c r="B27" s="71" t="s">
        <v>176</v>
      </c>
      <c r="C27" s="72"/>
      <c r="D27" s="73">
        <f>D25+D26</f>
        <v>32770.10000000009</v>
      </c>
    </row>
    <row r="28" spans="1:4" ht="12.75">
      <c r="A28" s="341"/>
      <c r="B28" s="342"/>
      <c r="C28" s="342"/>
      <c r="D28" s="342"/>
    </row>
    <row r="29" spans="2:7" ht="12.75">
      <c r="B29" s="343"/>
      <c r="C29" s="343"/>
      <c r="D29" s="343"/>
      <c r="E29" s="344"/>
      <c r="F29" s="343"/>
      <c r="G29" s="345"/>
    </row>
    <row r="30" spans="2:7" ht="13.5" thickBot="1">
      <c r="B30" s="343"/>
      <c r="C30" s="343"/>
      <c r="D30" s="343"/>
      <c r="E30" s="75"/>
      <c r="F30" s="343"/>
      <c r="G30" s="345"/>
    </row>
    <row r="31" spans="2:7" ht="12.75">
      <c r="B31" s="346"/>
      <c r="C31" s="347"/>
      <c r="D31" s="348"/>
      <c r="E31" s="343"/>
      <c r="F31" s="343"/>
      <c r="G31" s="345"/>
    </row>
    <row r="32" spans="2:7" ht="12.75">
      <c r="B32" s="349"/>
      <c r="C32" s="350"/>
      <c r="D32" s="351"/>
      <c r="E32" s="343"/>
      <c r="F32" s="343"/>
      <c r="G32" s="345"/>
    </row>
    <row r="33" spans="2:7" ht="19.5">
      <c r="B33" s="76" t="s">
        <v>177</v>
      </c>
      <c r="C33" s="352">
        <f>C13</f>
        <v>39595777</v>
      </c>
      <c r="D33" s="77">
        <f>D13</f>
        <v>39806051</v>
      </c>
      <c r="E33" s="50"/>
      <c r="F33" s="353"/>
      <c r="G33" s="345"/>
    </row>
    <row r="34" spans="2:7" ht="19.5">
      <c r="B34" s="76" t="s">
        <v>178</v>
      </c>
      <c r="C34" s="78">
        <f>D10</f>
        <v>210274</v>
      </c>
      <c r="D34" s="77"/>
      <c r="E34" s="50"/>
      <c r="F34" s="50"/>
      <c r="G34" s="345"/>
    </row>
    <row r="35" spans="2:7" ht="12.75">
      <c r="B35" s="79"/>
      <c r="C35" s="80"/>
      <c r="D35" s="81"/>
      <c r="E35" s="343"/>
      <c r="F35" s="354"/>
      <c r="G35" s="345"/>
    </row>
    <row r="36" spans="2:7" ht="12.75">
      <c r="B36" s="82"/>
      <c r="C36" s="80"/>
      <c r="D36" s="81"/>
      <c r="E36" s="343"/>
      <c r="F36" s="343"/>
      <c r="G36" s="345"/>
    </row>
    <row r="37" spans="2:7" ht="19.5">
      <c r="B37" s="83" t="s">
        <v>179</v>
      </c>
      <c r="C37" s="355"/>
      <c r="D37" s="84">
        <f>SUBTOTAL(9,D33:D36)</f>
        <v>39806051</v>
      </c>
      <c r="E37" s="85"/>
      <c r="F37" s="86"/>
      <c r="G37" s="87"/>
    </row>
    <row r="38" spans="2:7" ht="19.5">
      <c r="B38" s="88"/>
      <c r="C38" s="89"/>
      <c r="D38" s="84">
        <f>D37*0.1</f>
        <v>3980605.1</v>
      </c>
      <c r="E38" s="90"/>
      <c r="F38" s="86"/>
      <c r="G38" s="87"/>
    </row>
    <row r="39" spans="2:7" ht="19.5">
      <c r="B39" s="88"/>
      <c r="C39" s="89"/>
      <c r="D39" s="91"/>
      <c r="E39" s="90"/>
      <c r="F39" s="92"/>
      <c r="G39" s="87"/>
    </row>
    <row r="40" spans="2:7" ht="19.5">
      <c r="B40" s="88" t="s">
        <v>180</v>
      </c>
      <c r="C40" s="355"/>
      <c r="D40" s="93">
        <f>D33-D38-C34</f>
        <v>35615171.9</v>
      </c>
      <c r="E40" s="353"/>
      <c r="F40" s="343"/>
      <c r="G40" s="345"/>
    </row>
    <row r="41" spans="2:7" ht="20.25" thickBot="1">
      <c r="B41" s="94"/>
      <c r="C41" s="356"/>
      <c r="D41" s="465"/>
      <c r="E41" s="353"/>
      <c r="F41" s="343"/>
      <c r="G41" s="345"/>
    </row>
    <row r="42" spans="2:7" ht="12.75">
      <c r="B42" s="343"/>
      <c r="C42" s="343"/>
      <c r="D42" s="343"/>
      <c r="E42" s="343"/>
      <c r="F42" s="343"/>
      <c r="G42" s="345"/>
    </row>
  </sheetData>
  <sheetProtection/>
  <mergeCells count="1">
    <mergeCell ref="C12:D1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44"/>
  <sheetViews>
    <sheetView zoomScalePageLayoutView="0" workbookViewId="0" topLeftCell="A16">
      <selection activeCell="F33" sqref="F33"/>
    </sheetView>
  </sheetViews>
  <sheetFormatPr defaultColWidth="9.140625" defaultRowHeight="15"/>
  <cols>
    <col min="1" max="1" width="2.28125" style="0" customWidth="1"/>
    <col min="2" max="2" width="3.421875" style="0" customWidth="1"/>
    <col min="3" max="3" width="27.28125" style="0" customWidth="1"/>
    <col min="4" max="4" width="10.7109375" style="0" bestFit="1" customWidth="1"/>
    <col min="5" max="5" width="5.00390625" style="0" customWidth="1"/>
    <col min="6" max="6" width="11.421875" style="0" customWidth="1"/>
    <col min="7" max="7" width="6.421875" style="0" customWidth="1"/>
    <col min="8" max="8" width="7.57421875" style="0" customWidth="1"/>
    <col min="9" max="9" width="11.7109375" style="0" customWidth="1"/>
    <col min="10" max="10" width="6.00390625" style="0" customWidth="1"/>
    <col min="11" max="11" width="4.57421875" style="0" customWidth="1"/>
    <col min="12" max="12" width="11.00390625" style="0" customWidth="1"/>
    <col min="13" max="13" width="6.140625" style="0" customWidth="1"/>
    <col min="14" max="14" width="11.00390625" style="0" customWidth="1"/>
    <col min="15" max="15" width="11.28125" style="0" bestFit="1" customWidth="1"/>
    <col min="16" max="16" width="11.57421875" style="0" bestFit="1" customWidth="1"/>
  </cols>
  <sheetData>
    <row r="2" spans="1:15" ht="17.25" customHeight="1">
      <c r="A2" s="561"/>
      <c r="B2" s="561"/>
      <c r="C2" s="562" t="s">
        <v>455</v>
      </c>
      <c r="D2" s="562"/>
      <c r="E2" s="562"/>
      <c r="F2" s="562"/>
      <c r="G2" s="562"/>
      <c r="H2" s="562"/>
      <c r="I2" s="562"/>
      <c r="J2" s="562"/>
      <c r="K2" s="562"/>
      <c r="L2" s="562"/>
      <c r="M2" s="135" t="s">
        <v>307</v>
      </c>
      <c r="N2" s="136"/>
      <c r="O2" s="136"/>
    </row>
    <row r="3" spans="2:16" ht="15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"/>
    </row>
    <row r="4" spans="2:15" ht="15">
      <c r="B4" s="563" t="s">
        <v>281</v>
      </c>
      <c r="C4" s="564"/>
      <c r="D4" s="569" t="s">
        <v>308</v>
      </c>
      <c r="E4" s="570" t="s">
        <v>309</v>
      </c>
      <c r="F4" s="571"/>
      <c r="G4" s="571"/>
      <c r="H4" s="571"/>
      <c r="I4" s="572"/>
      <c r="J4" s="573" t="s">
        <v>310</v>
      </c>
      <c r="K4" s="573"/>
      <c r="L4" s="573"/>
      <c r="M4" s="573"/>
      <c r="N4" s="573"/>
      <c r="O4" s="137" t="s">
        <v>311</v>
      </c>
    </row>
    <row r="5" spans="2:15" ht="15">
      <c r="B5" s="565"/>
      <c r="C5" s="566"/>
      <c r="D5" s="555"/>
      <c r="E5" s="138" t="s">
        <v>312</v>
      </c>
      <c r="F5" s="139" t="s">
        <v>313</v>
      </c>
      <c r="G5" s="139" t="s">
        <v>314</v>
      </c>
      <c r="H5" s="546" t="s">
        <v>315</v>
      </c>
      <c r="I5" s="549" t="s">
        <v>316</v>
      </c>
      <c r="J5" s="552" t="s">
        <v>317</v>
      </c>
      <c r="K5" s="139" t="s">
        <v>318</v>
      </c>
      <c r="L5" s="489" t="s">
        <v>319</v>
      </c>
      <c r="M5" s="140" t="s">
        <v>320</v>
      </c>
      <c r="N5" s="549" t="s">
        <v>316</v>
      </c>
      <c r="O5" s="141" t="s">
        <v>321</v>
      </c>
    </row>
    <row r="6" spans="2:15" ht="15">
      <c r="B6" s="565"/>
      <c r="C6" s="566"/>
      <c r="D6" s="555" t="s">
        <v>322</v>
      </c>
      <c r="E6" s="142" t="s">
        <v>321</v>
      </c>
      <c r="F6" s="141" t="s">
        <v>323</v>
      </c>
      <c r="G6" s="141" t="s">
        <v>324</v>
      </c>
      <c r="H6" s="547"/>
      <c r="I6" s="550"/>
      <c r="J6" s="553"/>
      <c r="K6" s="141" t="s">
        <v>325</v>
      </c>
      <c r="L6" s="490" t="s">
        <v>324</v>
      </c>
      <c r="M6" s="143" t="s">
        <v>324</v>
      </c>
      <c r="N6" s="550"/>
      <c r="O6" s="141" t="s">
        <v>326</v>
      </c>
    </row>
    <row r="7" spans="2:15" ht="15">
      <c r="B7" s="567"/>
      <c r="C7" s="568"/>
      <c r="D7" s="556"/>
      <c r="E7" s="144" t="s">
        <v>327</v>
      </c>
      <c r="F7" s="145" t="s">
        <v>328</v>
      </c>
      <c r="G7" s="145" t="s">
        <v>329</v>
      </c>
      <c r="H7" s="548"/>
      <c r="I7" s="551"/>
      <c r="J7" s="554"/>
      <c r="K7" s="145" t="s">
        <v>330</v>
      </c>
      <c r="L7" s="146" t="s">
        <v>329</v>
      </c>
      <c r="M7" s="147" t="s">
        <v>331</v>
      </c>
      <c r="N7" s="551"/>
      <c r="O7" s="146" t="s">
        <v>332</v>
      </c>
    </row>
    <row r="8" spans="2:15" ht="15">
      <c r="B8" s="557" t="s">
        <v>333</v>
      </c>
      <c r="C8" s="558"/>
      <c r="D8" s="148">
        <f>D9+D10+D11+D12+D13+D14</f>
        <v>1116370</v>
      </c>
      <c r="E8" s="149"/>
      <c r="F8" s="150">
        <f>F9+F10+F11+F12+F13+F14</f>
        <v>0</v>
      </c>
      <c r="G8" s="150"/>
      <c r="H8" s="151" t="s">
        <v>456</v>
      </c>
      <c r="I8" s="148">
        <f>SUM(I9:I14)</f>
        <v>0</v>
      </c>
      <c r="J8" s="149"/>
      <c r="K8" s="150"/>
      <c r="L8" s="150">
        <v>0</v>
      </c>
      <c r="M8" s="151"/>
      <c r="N8" s="148">
        <v>0</v>
      </c>
      <c r="O8" s="148">
        <f aca="true" t="shared" si="0" ref="O8:O38">D8+I8-N8</f>
        <v>1116370</v>
      </c>
    </row>
    <row r="9" spans="1:15" ht="15">
      <c r="A9" s="125"/>
      <c r="B9" s="152">
        <v>1</v>
      </c>
      <c r="C9" s="153" t="s">
        <v>334</v>
      </c>
      <c r="D9" s="154">
        <v>0</v>
      </c>
      <c r="E9" s="155"/>
      <c r="F9" s="156">
        <v>0</v>
      </c>
      <c r="G9" s="156"/>
      <c r="H9" s="157"/>
      <c r="I9" s="158">
        <f aca="true" t="shared" si="1" ref="I9:I14">E9+F9+G9+H9</f>
        <v>0</v>
      </c>
      <c r="J9" s="155"/>
      <c r="K9" s="156"/>
      <c r="L9" s="156"/>
      <c r="M9" s="157"/>
      <c r="N9" s="154">
        <f aca="true" t="shared" si="2" ref="N9:N14">J9+K9+L9+M9</f>
        <v>0</v>
      </c>
      <c r="O9" s="154">
        <f t="shared" si="0"/>
        <v>0</v>
      </c>
    </row>
    <row r="10" spans="1:15" ht="15">
      <c r="A10" s="125"/>
      <c r="B10" s="159">
        <v>2</v>
      </c>
      <c r="C10" s="160" t="s">
        <v>335</v>
      </c>
      <c r="D10" s="158">
        <v>0</v>
      </c>
      <c r="E10" s="161"/>
      <c r="F10" s="162">
        <v>0</v>
      </c>
      <c r="G10" s="162"/>
      <c r="H10" s="163"/>
      <c r="I10" s="158">
        <f t="shared" si="1"/>
        <v>0</v>
      </c>
      <c r="J10" s="161"/>
      <c r="K10" s="162"/>
      <c r="L10" s="162"/>
      <c r="M10" s="163"/>
      <c r="N10" s="158">
        <f t="shared" si="2"/>
        <v>0</v>
      </c>
      <c r="O10" s="158">
        <f t="shared" si="0"/>
        <v>0</v>
      </c>
    </row>
    <row r="11" spans="1:16" ht="15">
      <c r="A11" s="125"/>
      <c r="B11" s="159">
        <v>3</v>
      </c>
      <c r="C11" s="160" t="s">
        <v>336</v>
      </c>
      <c r="D11" s="158">
        <v>1116370</v>
      </c>
      <c r="E11" s="161"/>
      <c r="F11" s="162"/>
      <c r="G11" s="162"/>
      <c r="H11" s="163"/>
      <c r="I11" s="158">
        <f t="shared" si="1"/>
        <v>0</v>
      </c>
      <c r="J11" s="161"/>
      <c r="K11" s="162"/>
      <c r="L11" s="162"/>
      <c r="M11" s="163"/>
      <c r="N11" s="158">
        <f t="shared" si="2"/>
        <v>0</v>
      </c>
      <c r="O11" s="158">
        <f>D11+I11-N11</f>
        <v>1116370</v>
      </c>
      <c r="P11" s="164"/>
    </row>
    <row r="12" spans="1:15" ht="15">
      <c r="A12" s="125"/>
      <c r="B12" s="159">
        <v>4</v>
      </c>
      <c r="C12" s="160" t="s">
        <v>337</v>
      </c>
      <c r="D12" s="158">
        <v>0</v>
      </c>
      <c r="E12" s="161"/>
      <c r="F12" s="162">
        <v>0</v>
      </c>
      <c r="G12" s="162"/>
      <c r="H12" s="163"/>
      <c r="I12" s="158">
        <f t="shared" si="1"/>
        <v>0</v>
      </c>
      <c r="J12" s="161"/>
      <c r="K12" s="162"/>
      <c r="L12" s="162"/>
      <c r="M12" s="163"/>
      <c r="N12" s="158">
        <f t="shared" si="2"/>
        <v>0</v>
      </c>
      <c r="O12" s="158">
        <f t="shared" si="0"/>
        <v>0</v>
      </c>
    </row>
    <row r="13" spans="1:15" ht="15">
      <c r="A13" s="125"/>
      <c r="B13" s="159">
        <v>5</v>
      </c>
      <c r="C13" s="160" t="s">
        <v>338</v>
      </c>
      <c r="D13" s="158">
        <v>0</v>
      </c>
      <c r="E13" s="161"/>
      <c r="F13" s="162">
        <v>0</v>
      </c>
      <c r="G13" s="162"/>
      <c r="H13" s="163"/>
      <c r="I13" s="158">
        <f t="shared" si="1"/>
        <v>0</v>
      </c>
      <c r="J13" s="161"/>
      <c r="K13" s="162"/>
      <c r="L13" s="162"/>
      <c r="M13" s="163"/>
      <c r="N13" s="158">
        <f t="shared" si="2"/>
        <v>0</v>
      </c>
      <c r="O13" s="158">
        <f t="shared" si="0"/>
        <v>0</v>
      </c>
    </row>
    <row r="14" spans="1:15" ht="15">
      <c r="A14" s="125"/>
      <c r="B14" s="165">
        <v>6</v>
      </c>
      <c r="C14" s="166" t="s">
        <v>339</v>
      </c>
      <c r="D14" s="167">
        <v>0</v>
      </c>
      <c r="E14" s="168"/>
      <c r="F14" s="169">
        <v>0</v>
      </c>
      <c r="G14" s="169"/>
      <c r="H14" s="170"/>
      <c r="I14" s="167">
        <f t="shared" si="1"/>
        <v>0</v>
      </c>
      <c r="J14" s="168"/>
      <c r="K14" s="169"/>
      <c r="L14" s="169">
        <v>0</v>
      </c>
      <c r="M14" s="171"/>
      <c r="N14" s="167">
        <f t="shared" si="2"/>
        <v>0</v>
      </c>
      <c r="O14" s="167">
        <v>0</v>
      </c>
    </row>
    <row r="15" spans="2:15" ht="15">
      <c r="B15" s="557" t="s">
        <v>340</v>
      </c>
      <c r="C15" s="558"/>
      <c r="D15" s="172">
        <f>D16+D20+D24+D29+D32+D35+D38</f>
        <v>145388098</v>
      </c>
      <c r="E15" s="173"/>
      <c r="F15" s="174">
        <f>F16+F20+F24+F29+F32+F35+F38</f>
        <v>46669567</v>
      </c>
      <c r="G15" s="174">
        <f aca="true" t="shared" si="3" ref="G15:N15">G16+G20+G24+G29+G32+G35+G38</f>
        <v>0</v>
      </c>
      <c r="H15" s="175">
        <f t="shared" si="3"/>
        <v>0</v>
      </c>
      <c r="I15" s="172">
        <f>I16+I20+I24+I29+I32+I35+I38</f>
        <v>46669567</v>
      </c>
      <c r="J15" s="176"/>
      <c r="K15" s="175">
        <f t="shared" si="3"/>
        <v>0</v>
      </c>
      <c r="L15" s="175"/>
      <c r="M15" s="175">
        <f t="shared" si="3"/>
        <v>0</v>
      </c>
      <c r="N15" s="172">
        <f t="shared" si="3"/>
        <v>0</v>
      </c>
      <c r="O15" s="172">
        <f>O16+O20+O24+O29+O32+O35+O38</f>
        <v>192057665</v>
      </c>
    </row>
    <row r="16" spans="1:15" ht="15">
      <c r="A16" s="125"/>
      <c r="B16" s="177">
        <v>1</v>
      </c>
      <c r="C16" s="178" t="s">
        <v>341</v>
      </c>
      <c r="D16" s="179">
        <f>SUM(D17:D19)</f>
        <v>0</v>
      </c>
      <c r="E16" s="180"/>
      <c r="F16" s="181">
        <f>SUM(F17:F19)</f>
        <v>0</v>
      </c>
      <c r="G16" s="182"/>
      <c r="H16" s="183"/>
      <c r="I16" s="179">
        <f aca="true" t="shared" si="4" ref="I16:I24">E16+F16+G16+H16</f>
        <v>0</v>
      </c>
      <c r="J16" s="184"/>
      <c r="K16" s="185"/>
      <c r="L16" s="185"/>
      <c r="M16" s="186"/>
      <c r="N16" s="187"/>
      <c r="O16" s="179">
        <f>D16+I16-N16</f>
        <v>0</v>
      </c>
    </row>
    <row r="17" spans="1:15" ht="8.25" customHeight="1">
      <c r="A17" s="125"/>
      <c r="B17" s="188" t="s">
        <v>342</v>
      </c>
      <c r="C17" s="189"/>
      <c r="D17" s="190"/>
      <c r="E17" s="191"/>
      <c r="F17" s="192"/>
      <c r="G17" s="192"/>
      <c r="H17" s="193"/>
      <c r="I17" s="194"/>
      <c r="J17" s="195"/>
      <c r="K17" s="193"/>
      <c r="L17" s="193"/>
      <c r="M17" s="193"/>
      <c r="N17" s="196"/>
      <c r="O17" s="194">
        <f t="shared" si="0"/>
        <v>0</v>
      </c>
    </row>
    <row r="18" spans="1:15" ht="7.5" customHeight="1">
      <c r="A18" s="125"/>
      <c r="B18" s="197" t="s">
        <v>343</v>
      </c>
      <c r="C18" s="198"/>
      <c r="D18" s="190"/>
      <c r="E18" s="199"/>
      <c r="F18" s="200">
        <v>0</v>
      </c>
      <c r="G18" s="200"/>
      <c r="H18" s="201"/>
      <c r="I18" s="194">
        <f t="shared" si="4"/>
        <v>0</v>
      </c>
      <c r="J18" s="202"/>
      <c r="K18" s="203"/>
      <c r="L18" s="203"/>
      <c r="M18" s="203"/>
      <c r="N18" s="190"/>
      <c r="O18" s="204">
        <f t="shared" si="0"/>
        <v>0</v>
      </c>
    </row>
    <row r="19" spans="1:15" ht="8.25" customHeight="1">
      <c r="A19" s="125"/>
      <c r="B19" s="205" t="s">
        <v>344</v>
      </c>
      <c r="C19" s="206"/>
      <c r="D19" s="190">
        <v>0</v>
      </c>
      <c r="E19" s="207"/>
      <c r="F19" s="208">
        <v>0</v>
      </c>
      <c r="G19" s="208"/>
      <c r="H19" s="209"/>
      <c r="I19" s="210">
        <f t="shared" si="4"/>
        <v>0</v>
      </c>
      <c r="J19" s="211"/>
      <c r="K19" s="212"/>
      <c r="L19" s="212"/>
      <c r="M19" s="212"/>
      <c r="N19" s="213"/>
      <c r="O19" s="204">
        <f t="shared" si="0"/>
        <v>0</v>
      </c>
    </row>
    <row r="20" spans="1:16" ht="15">
      <c r="A20" s="125"/>
      <c r="B20" s="214">
        <v>2</v>
      </c>
      <c r="C20" s="215" t="s">
        <v>345</v>
      </c>
      <c r="D20" s="179">
        <f>D21+D22+D23</f>
        <v>16422634</v>
      </c>
      <c r="E20" s="216"/>
      <c r="F20" s="179">
        <f>SUM(F21:F23)</f>
        <v>164880</v>
      </c>
      <c r="G20" s="181"/>
      <c r="H20" s="217"/>
      <c r="I20" s="179">
        <f>E20+F20+G20+H20</f>
        <v>164880</v>
      </c>
      <c r="J20" s="218"/>
      <c r="K20" s="217"/>
      <c r="L20" s="217"/>
      <c r="M20" s="217"/>
      <c r="N20" s="179"/>
      <c r="O20" s="179">
        <f>D20+I20-N20</f>
        <v>16587514</v>
      </c>
      <c r="P20" s="164"/>
    </row>
    <row r="21" spans="2:15" ht="15">
      <c r="B21" s="219" t="s">
        <v>342</v>
      </c>
      <c r="C21" s="189" t="s">
        <v>346</v>
      </c>
      <c r="D21" s="194">
        <v>16422634</v>
      </c>
      <c r="E21" s="191"/>
      <c r="F21" s="192">
        <v>164880</v>
      </c>
      <c r="G21" s="192"/>
      <c r="H21" s="193"/>
      <c r="I21" s="194">
        <f>E21+F21+G21+H21</f>
        <v>164880</v>
      </c>
      <c r="J21" s="220"/>
      <c r="K21" s="221"/>
      <c r="L21" s="221"/>
      <c r="M21" s="222"/>
      <c r="N21" s="223"/>
      <c r="O21" s="223">
        <f>D21+I21-N21</f>
        <v>16587514</v>
      </c>
    </row>
    <row r="22" spans="2:15" ht="15">
      <c r="B22" s="224" t="s">
        <v>343</v>
      </c>
      <c r="C22" s="225"/>
      <c r="D22" s="204">
        <v>0</v>
      </c>
      <c r="E22" s="226"/>
      <c r="F22" s="227">
        <v>0</v>
      </c>
      <c r="G22" s="227"/>
      <c r="H22" s="228"/>
      <c r="I22" s="204">
        <f t="shared" si="4"/>
        <v>0</v>
      </c>
      <c r="J22" s="229"/>
      <c r="K22" s="227"/>
      <c r="L22" s="227"/>
      <c r="M22" s="228"/>
      <c r="N22" s="204"/>
      <c r="O22" s="204">
        <f>D22+I22-N22</f>
        <v>0</v>
      </c>
    </row>
    <row r="23" spans="2:15" ht="15">
      <c r="B23" s="230" t="s">
        <v>344</v>
      </c>
      <c r="C23" s="231"/>
      <c r="D23" s="232">
        <v>0</v>
      </c>
      <c r="E23" s="233"/>
      <c r="F23" s="234">
        <v>0</v>
      </c>
      <c r="G23" s="234"/>
      <c r="H23" s="235"/>
      <c r="I23" s="204">
        <f t="shared" si="4"/>
        <v>0</v>
      </c>
      <c r="J23" s="236"/>
      <c r="K23" s="237"/>
      <c r="L23" s="237"/>
      <c r="M23" s="237"/>
      <c r="N23" s="238"/>
      <c r="O23" s="204">
        <f>D23+I23-N23</f>
        <v>0</v>
      </c>
    </row>
    <row r="24" spans="2:15" ht="15">
      <c r="B24" s="239">
        <v>3</v>
      </c>
      <c r="C24" s="240" t="s">
        <v>347</v>
      </c>
      <c r="D24" s="179">
        <f>SUM(D25:D28)</f>
        <v>86508398</v>
      </c>
      <c r="E24" s="216"/>
      <c r="F24" s="181">
        <f>F25+F26+F27+F28</f>
        <v>6194023</v>
      </c>
      <c r="G24" s="181"/>
      <c r="H24" s="217"/>
      <c r="I24" s="179">
        <f t="shared" si="4"/>
        <v>6194023</v>
      </c>
      <c r="J24" s="216"/>
      <c r="K24" s="181"/>
      <c r="L24" s="181"/>
      <c r="M24" s="217"/>
      <c r="N24" s="179">
        <f>J24+K24+L24+M24</f>
        <v>0</v>
      </c>
      <c r="O24" s="179">
        <f t="shared" si="0"/>
        <v>92702421</v>
      </c>
    </row>
    <row r="25" spans="2:15" ht="15">
      <c r="B25" s="241" t="s">
        <v>342</v>
      </c>
      <c r="C25" s="242" t="s">
        <v>348</v>
      </c>
      <c r="D25" s="243">
        <v>86508398</v>
      </c>
      <c r="E25" s="244"/>
      <c r="F25" s="245">
        <v>6194023</v>
      </c>
      <c r="G25" s="245"/>
      <c r="H25" s="246"/>
      <c r="I25" s="204">
        <f>E25+F25+G25+H25</f>
        <v>6194023</v>
      </c>
      <c r="J25" s="244"/>
      <c r="K25" s="245"/>
      <c r="L25" s="245"/>
      <c r="M25" s="246"/>
      <c r="N25" s="223">
        <f>M25+L25+K25+J25</f>
        <v>0</v>
      </c>
      <c r="O25" s="223">
        <f t="shared" si="0"/>
        <v>92702421</v>
      </c>
    </row>
    <row r="26" spans="2:15" ht="9" customHeight="1">
      <c r="B26" s="224" t="s">
        <v>343</v>
      </c>
      <c r="C26" s="247"/>
      <c r="D26" s="210">
        <v>0</v>
      </c>
      <c r="E26" s="226"/>
      <c r="F26" s="227">
        <v>0</v>
      </c>
      <c r="G26" s="227"/>
      <c r="H26" s="228"/>
      <c r="I26" s="204">
        <f>E26+F26+G26+H26</f>
        <v>0</v>
      </c>
      <c r="J26" s="226"/>
      <c r="K26" s="227"/>
      <c r="L26" s="227"/>
      <c r="M26" s="228"/>
      <c r="N26" s="223">
        <f>M26+L26+K26+J26</f>
        <v>0</v>
      </c>
      <c r="O26" s="223">
        <f t="shared" si="0"/>
        <v>0</v>
      </c>
    </row>
    <row r="27" spans="2:15" ht="9.75" customHeight="1">
      <c r="B27" s="224" t="s">
        <v>344</v>
      </c>
      <c r="C27" s="247"/>
      <c r="D27" s="210">
        <v>0</v>
      </c>
      <c r="E27" s="226"/>
      <c r="F27" s="227">
        <v>0</v>
      </c>
      <c r="G27" s="227"/>
      <c r="H27" s="228"/>
      <c r="I27" s="204">
        <f>E27+F27+G27+H27</f>
        <v>0</v>
      </c>
      <c r="J27" s="226"/>
      <c r="K27" s="227"/>
      <c r="L27" s="227"/>
      <c r="M27" s="228"/>
      <c r="N27" s="223">
        <f>M27+L27+K27+J27</f>
        <v>0</v>
      </c>
      <c r="O27" s="223">
        <f t="shared" si="0"/>
        <v>0</v>
      </c>
    </row>
    <row r="28" spans="2:15" ht="9" customHeight="1">
      <c r="B28" s="248" t="s">
        <v>349</v>
      </c>
      <c r="C28" s="249"/>
      <c r="D28" s="250">
        <v>0</v>
      </c>
      <c r="E28" s="233"/>
      <c r="F28" s="234">
        <v>0</v>
      </c>
      <c r="G28" s="234"/>
      <c r="H28" s="235"/>
      <c r="I28" s="232">
        <f>E28+F28+G28+H28</f>
        <v>0</v>
      </c>
      <c r="J28" s="233"/>
      <c r="K28" s="234"/>
      <c r="L28" s="234"/>
      <c r="M28" s="235"/>
      <c r="N28" s="251">
        <f>M28+L28+K28+J28</f>
        <v>0</v>
      </c>
      <c r="O28" s="251">
        <f t="shared" si="0"/>
        <v>0</v>
      </c>
    </row>
    <row r="29" spans="2:15" ht="15">
      <c r="B29" s="252">
        <v>4</v>
      </c>
      <c r="C29" s="240" t="s">
        <v>350</v>
      </c>
      <c r="D29" s="179">
        <f>SUM(D30:D31)</f>
        <v>12176232</v>
      </c>
      <c r="E29" s="179">
        <f>SUM(E30:E31)</f>
        <v>0</v>
      </c>
      <c r="F29" s="179">
        <f>SUM(F30:F31)</f>
        <v>7455385</v>
      </c>
      <c r="G29" s="181"/>
      <c r="H29" s="217"/>
      <c r="I29" s="179">
        <f aca="true" t="shared" si="5" ref="I29:I38">E29+F29+G29+H29</f>
        <v>7455385</v>
      </c>
      <c r="J29" s="216"/>
      <c r="K29" s="181"/>
      <c r="L29" s="181"/>
      <c r="M29" s="217"/>
      <c r="N29" s="179">
        <f aca="true" t="shared" si="6" ref="N29:N38">J29+K29+L29+M29</f>
        <v>0</v>
      </c>
      <c r="O29" s="179">
        <f>D29+I29-N29</f>
        <v>19631617</v>
      </c>
    </row>
    <row r="30" spans="2:16" ht="15">
      <c r="B30" s="224" t="s">
        <v>342</v>
      </c>
      <c r="C30" s="247" t="s">
        <v>351</v>
      </c>
      <c r="D30" s="210">
        <v>12176232</v>
      </c>
      <c r="E30" s="226"/>
      <c r="F30" s="227">
        <v>7455385</v>
      </c>
      <c r="G30" s="227"/>
      <c r="H30" s="228"/>
      <c r="I30" s="204">
        <f>E30+F30+G30+H30</f>
        <v>7455385</v>
      </c>
      <c r="J30" s="226"/>
      <c r="K30" s="227"/>
      <c r="L30" s="227"/>
      <c r="M30" s="228"/>
      <c r="N30" s="223">
        <f>M30+L30+K30+J30</f>
        <v>0</v>
      </c>
      <c r="O30" s="223">
        <f>D30+I30-N30</f>
        <v>19631617</v>
      </c>
      <c r="P30" s="164"/>
    </row>
    <row r="31" spans="2:15" ht="15">
      <c r="B31" s="224" t="s">
        <v>343</v>
      </c>
      <c r="C31" s="247"/>
      <c r="D31" s="210">
        <v>0</v>
      </c>
      <c r="E31" s="226"/>
      <c r="F31" s="227">
        <v>0</v>
      </c>
      <c r="G31" s="227"/>
      <c r="H31" s="228"/>
      <c r="I31" s="204">
        <f>E31+F31+G31+H31</f>
        <v>0</v>
      </c>
      <c r="J31" s="226"/>
      <c r="K31" s="227"/>
      <c r="L31" s="227"/>
      <c r="M31" s="228"/>
      <c r="N31" s="223">
        <f>M31+L31+K31+J31</f>
        <v>0</v>
      </c>
      <c r="O31" s="223">
        <f>D31+I31-N31</f>
        <v>0</v>
      </c>
    </row>
    <row r="32" spans="2:15" ht="15">
      <c r="B32" s="252">
        <v>5</v>
      </c>
      <c r="C32" s="240" t="s">
        <v>352</v>
      </c>
      <c r="D32" s="179">
        <f>SUM(D33:D34)</f>
        <v>25861862</v>
      </c>
      <c r="E32" s="216"/>
      <c r="F32" s="181">
        <f>SUM(F33:F34)</f>
        <v>17613857</v>
      </c>
      <c r="G32" s="181"/>
      <c r="H32" s="217"/>
      <c r="I32" s="179">
        <f t="shared" si="5"/>
        <v>17613857</v>
      </c>
      <c r="J32" s="216"/>
      <c r="K32" s="181"/>
      <c r="L32" s="181"/>
      <c r="M32" s="217"/>
      <c r="N32" s="179">
        <f t="shared" si="6"/>
        <v>0</v>
      </c>
      <c r="O32" s="179">
        <f t="shared" si="0"/>
        <v>43475719</v>
      </c>
    </row>
    <row r="33" spans="2:15" ht="15">
      <c r="B33" s="224" t="s">
        <v>342</v>
      </c>
      <c r="C33" s="247" t="s">
        <v>352</v>
      </c>
      <c r="D33" s="210">
        <v>25861862</v>
      </c>
      <c r="E33" s="226"/>
      <c r="F33" s="227">
        <v>17613857</v>
      </c>
      <c r="G33" s="227"/>
      <c r="H33" s="228"/>
      <c r="I33" s="204">
        <f>E33+F33+G33+H33</f>
        <v>17613857</v>
      </c>
      <c r="J33" s="226"/>
      <c r="K33" s="227"/>
      <c r="L33" s="227"/>
      <c r="M33" s="228"/>
      <c r="N33" s="223">
        <f>M33+L33+K33+J33</f>
        <v>0</v>
      </c>
      <c r="O33" s="223">
        <f>D33+I33-N33</f>
        <v>43475719</v>
      </c>
    </row>
    <row r="34" spans="2:15" ht="15">
      <c r="B34" s="248" t="s">
        <v>343</v>
      </c>
      <c r="C34" s="249"/>
      <c r="D34" s="250">
        <v>0</v>
      </c>
      <c r="E34" s="233"/>
      <c r="F34" s="234">
        <v>0</v>
      </c>
      <c r="G34" s="234"/>
      <c r="H34" s="235"/>
      <c r="I34" s="232">
        <f>E34+F34+G34+H34</f>
        <v>0</v>
      </c>
      <c r="J34" s="233"/>
      <c r="K34" s="234"/>
      <c r="L34" s="234"/>
      <c r="M34" s="235"/>
      <c r="N34" s="251">
        <f>M34+L34+K34+J34</f>
        <v>0</v>
      </c>
      <c r="O34" s="251">
        <f>D34+I34-N34</f>
        <v>0</v>
      </c>
    </row>
    <row r="35" spans="1:15" ht="15">
      <c r="A35" s="164"/>
      <c r="B35" s="252">
        <v>6</v>
      </c>
      <c r="C35" s="240" t="s">
        <v>353</v>
      </c>
      <c r="D35" s="179">
        <f>SUM(D36:D37)</f>
        <v>4418972</v>
      </c>
      <c r="E35" s="216"/>
      <c r="F35" s="181">
        <f>SUM(F36:F37)</f>
        <v>11642734</v>
      </c>
      <c r="G35" s="181"/>
      <c r="H35" s="217"/>
      <c r="I35" s="179">
        <f t="shared" si="5"/>
        <v>11642734</v>
      </c>
      <c r="J35" s="216"/>
      <c r="K35" s="181"/>
      <c r="L35" s="181"/>
      <c r="M35" s="217"/>
      <c r="N35" s="179">
        <f t="shared" si="6"/>
        <v>0</v>
      </c>
      <c r="O35" s="179">
        <f>D35+I35-N35</f>
        <v>16061706</v>
      </c>
    </row>
    <row r="36" spans="2:15" ht="15">
      <c r="B36" s="253" t="s">
        <v>342</v>
      </c>
      <c r="C36" s="254" t="s">
        <v>354</v>
      </c>
      <c r="D36" s="255">
        <v>3514752</v>
      </c>
      <c r="E36" s="256"/>
      <c r="F36" s="257">
        <v>7752201</v>
      </c>
      <c r="G36" s="257"/>
      <c r="H36" s="258"/>
      <c r="I36" s="259">
        <f t="shared" si="5"/>
        <v>7752201</v>
      </c>
      <c r="J36" s="256"/>
      <c r="K36" s="257"/>
      <c r="L36" s="257"/>
      <c r="M36" s="258"/>
      <c r="N36" s="259">
        <f>J36+K36+L36+M36</f>
        <v>0</v>
      </c>
      <c r="O36" s="259">
        <f t="shared" si="0"/>
        <v>11266953</v>
      </c>
    </row>
    <row r="37" spans="2:15" ht="15">
      <c r="B37" s="260" t="s">
        <v>343</v>
      </c>
      <c r="C37" s="261" t="s">
        <v>355</v>
      </c>
      <c r="D37" s="238">
        <v>904220</v>
      </c>
      <c r="E37" s="262"/>
      <c r="F37" s="263">
        <v>3890533</v>
      </c>
      <c r="G37" s="263"/>
      <c r="H37" s="264"/>
      <c r="I37" s="238">
        <f t="shared" si="5"/>
        <v>3890533</v>
      </c>
      <c r="J37" s="262"/>
      <c r="K37" s="263"/>
      <c r="L37" s="263"/>
      <c r="M37" s="264"/>
      <c r="N37" s="238">
        <f t="shared" si="6"/>
        <v>0</v>
      </c>
      <c r="O37" s="238">
        <f t="shared" si="0"/>
        <v>4794753</v>
      </c>
    </row>
    <row r="38" spans="2:15" ht="15">
      <c r="B38" s="265">
        <v>7</v>
      </c>
      <c r="C38" s="266" t="s">
        <v>356</v>
      </c>
      <c r="D38" s="187">
        <v>0</v>
      </c>
      <c r="E38" s="184"/>
      <c r="F38" s="185">
        <f>'[3]218'!H116+'[3]218'!H117+'[3]218'!H118+'[3]218'!H119</f>
        <v>3598688</v>
      </c>
      <c r="G38" s="185"/>
      <c r="H38" s="186"/>
      <c r="I38" s="267">
        <f t="shared" si="5"/>
        <v>3598688</v>
      </c>
      <c r="J38" s="184"/>
      <c r="K38" s="185"/>
      <c r="L38" s="185"/>
      <c r="M38" s="186"/>
      <c r="N38" s="268">
        <f t="shared" si="6"/>
        <v>0</v>
      </c>
      <c r="O38" s="268">
        <f t="shared" si="0"/>
        <v>3598688</v>
      </c>
    </row>
    <row r="39" spans="2:15" ht="15">
      <c r="B39" s="559" t="s">
        <v>357</v>
      </c>
      <c r="C39" s="560"/>
      <c r="D39" s="486">
        <f aca="true" t="shared" si="7" ref="D39:N39">D8+D15</f>
        <v>146504468</v>
      </c>
      <c r="E39" s="487">
        <f t="shared" si="7"/>
        <v>0</v>
      </c>
      <c r="F39" s="488">
        <f>F8+F15</f>
        <v>46669567</v>
      </c>
      <c r="G39" s="488">
        <f t="shared" si="7"/>
        <v>0</v>
      </c>
      <c r="H39" s="491">
        <v>0</v>
      </c>
      <c r="I39" s="486">
        <f t="shared" si="7"/>
        <v>46669567</v>
      </c>
      <c r="J39" s="492">
        <f t="shared" si="7"/>
        <v>0</v>
      </c>
      <c r="K39" s="493">
        <f t="shared" si="7"/>
        <v>0</v>
      </c>
      <c r="L39" s="493">
        <f>L8+L15</f>
        <v>0</v>
      </c>
      <c r="M39" s="491">
        <f t="shared" si="7"/>
        <v>0</v>
      </c>
      <c r="N39" s="486">
        <f t="shared" si="7"/>
        <v>0</v>
      </c>
      <c r="O39" s="486">
        <f>SUM(O15+O8)</f>
        <v>193174035</v>
      </c>
    </row>
    <row r="40" spans="4:15" ht="15"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</row>
    <row r="41" ht="15">
      <c r="O41" s="164"/>
    </row>
    <row r="42" ht="15">
      <c r="F42" s="164"/>
    </row>
    <row r="43" spans="12:15" ht="15">
      <c r="L43" s="164"/>
      <c r="O43" s="164"/>
    </row>
    <row r="44" ht="15">
      <c r="H44" s="164"/>
    </row>
  </sheetData>
  <sheetProtection/>
  <mergeCells count="14">
    <mergeCell ref="B15:C15"/>
    <mergeCell ref="B39:C39"/>
    <mergeCell ref="A2:B2"/>
    <mergeCell ref="C2:L2"/>
    <mergeCell ref="B4:C7"/>
    <mergeCell ref="D4:D5"/>
    <mergeCell ref="E4:I4"/>
    <mergeCell ref="J4:N4"/>
    <mergeCell ref="H5:H7"/>
    <mergeCell ref="I5:I7"/>
    <mergeCell ref="J5:J7"/>
    <mergeCell ref="N5:N7"/>
    <mergeCell ref="D6:D7"/>
    <mergeCell ref="B8:C8"/>
  </mergeCells>
  <printOptions/>
  <pageMargins left="0.7" right="0.7" top="0.75" bottom="0.75" header="0.3" footer="0.3"/>
  <pageSetup horizontalDpi="600" verticalDpi="600" orientation="landscape" paperSize="9" scale="93" r:id="rId1"/>
  <ignoredErrors>
    <ignoredError sqref="I15:O39" formula="1"/>
    <ignoredError sqref="D35:D3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0">
      <selection activeCell="G24" sqref="G24"/>
    </sheetView>
  </sheetViews>
  <sheetFormatPr defaultColWidth="9.140625" defaultRowHeight="15"/>
  <cols>
    <col min="1" max="1" width="3.8515625" style="0" customWidth="1"/>
    <col min="2" max="2" width="4.7109375" style="0" customWidth="1"/>
    <col min="3" max="3" width="4.00390625" style="0" customWidth="1"/>
    <col min="4" max="4" width="20.57421875" style="0" customWidth="1"/>
    <col min="5" max="5" width="11.00390625" style="0" customWidth="1"/>
    <col min="6" max="6" width="7.7109375" style="0" bestFit="1" customWidth="1"/>
    <col min="7" max="7" width="13.421875" style="0" customWidth="1"/>
    <col min="8" max="8" width="9.421875" style="0" customWidth="1"/>
    <col min="9" max="9" width="10.00390625" style="0" customWidth="1"/>
    <col min="10" max="10" width="9.8515625" style="0" bestFit="1" customWidth="1"/>
    <col min="11" max="11" width="7.00390625" style="0" bestFit="1" customWidth="1"/>
    <col min="12" max="12" width="8.00390625" style="0" bestFit="1" customWidth="1"/>
    <col min="13" max="13" width="6.00390625" style="0" bestFit="1" customWidth="1"/>
    <col min="14" max="14" width="10.8515625" style="0" customWidth="1"/>
    <col min="15" max="15" width="11.28125" style="0" bestFit="1" customWidth="1"/>
  </cols>
  <sheetData>
    <row r="1" spans="1:13" ht="15">
      <c r="A1" s="273" t="s">
        <v>1</v>
      </c>
      <c r="B1" s="273"/>
      <c r="L1" s="274"/>
      <c r="M1" s="274"/>
    </row>
    <row r="2" spans="1:15" ht="15">
      <c r="A2" s="589" t="s">
        <v>6</v>
      </c>
      <c r="B2" s="589"/>
      <c r="E2" s="590" t="s">
        <v>453</v>
      </c>
      <c r="F2" s="590"/>
      <c r="G2" s="590"/>
      <c r="H2" s="590"/>
      <c r="I2" s="590"/>
      <c r="J2" s="590"/>
      <c r="K2" s="590"/>
      <c r="O2" s="1" t="s">
        <v>454</v>
      </c>
    </row>
    <row r="3" spans="2:14" ht="15">
      <c r="B3" s="275"/>
      <c r="C3" s="275"/>
      <c r="D3" s="275"/>
      <c r="E3" s="590"/>
      <c r="F3" s="590"/>
      <c r="G3" s="590"/>
      <c r="H3" s="590"/>
      <c r="I3" s="590"/>
      <c r="J3" s="590"/>
      <c r="K3" s="590"/>
      <c r="L3" s="275"/>
      <c r="M3" s="275"/>
      <c r="N3" s="275"/>
    </row>
    <row r="4" spans="2:14" ht="15"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spans="2:14" ht="15">
      <c r="B5" s="591" t="s">
        <v>358</v>
      </c>
      <c r="C5" s="592"/>
      <c r="D5" s="593"/>
      <c r="E5" s="137" t="s">
        <v>359</v>
      </c>
      <c r="F5" s="594" t="s">
        <v>360</v>
      </c>
      <c r="G5" s="594"/>
      <c r="H5" s="594"/>
      <c r="I5" s="595"/>
      <c r="J5" s="596" t="s">
        <v>361</v>
      </c>
      <c r="K5" s="594"/>
      <c r="L5" s="594"/>
      <c r="M5" s="595"/>
      <c r="N5" s="137" t="s">
        <v>359</v>
      </c>
    </row>
    <row r="6" spans="2:14" ht="15" customHeight="1">
      <c r="B6" s="276"/>
      <c r="C6" s="597" t="s">
        <v>362</v>
      </c>
      <c r="D6" s="598"/>
      <c r="E6" s="277" t="s">
        <v>363</v>
      </c>
      <c r="F6" s="278" t="s">
        <v>364</v>
      </c>
      <c r="G6" s="599" t="s">
        <v>282</v>
      </c>
      <c r="H6" s="601" t="s">
        <v>365</v>
      </c>
      <c r="I6" s="604" t="s">
        <v>316</v>
      </c>
      <c r="J6" s="137" t="s">
        <v>366</v>
      </c>
      <c r="K6" s="604" t="s">
        <v>366</v>
      </c>
      <c r="L6" s="279" t="s">
        <v>366</v>
      </c>
      <c r="M6" s="604" t="s">
        <v>316</v>
      </c>
      <c r="N6" s="277" t="s">
        <v>363</v>
      </c>
    </row>
    <row r="7" spans="2:14" ht="15">
      <c r="B7" s="280"/>
      <c r="C7" s="281"/>
      <c r="D7" s="282" t="s">
        <v>367</v>
      </c>
      <c r="E7" s="277" t="s">
        <v>368</v>
      </c>
      <c r="F7" s="283" t="s">
        <v>369</v>
      </c>
      <c r="G7" s="600"/>
      <c r="H7" s="602"/>
      <c r="I7" s="605"/>
      <c r="J7" s="284" t="s">
        <v>370</v>
      </c>
      <c r="K7" s="605"/>
      <c r="L7" s="285" t="s">
        <v>371</v>
      </c>
      <c r="M7" s="605"/>
      <c r="N7" s="277" t="s">
        <v>368</v>
      </c>
    </row>
    <row r="8" spans="2:14" ht="15">
      <c r="B8" s="607" t="s">
        <v>372</v>
      </c>
      <c r="C8" s="597"/>
      <c r="D8" s="286"/>
      <c r="E8" s="277" t="s">
        <v>373</v>
      </c>
      <c r="F8" s="283" t="s">
        <v>374</v>
      </c>
      <c r="G8" s="600"/>
      <c r="H8" s="602"/>
      <c r="I8" s="605"/>
      <c r="J8" s="277" t="s">
        <v>321</v>
      </c>
      <c r="K8" s="277" t="s">
        <v>324</v>
      </c>
      <c r="L8" s="285" t="s">
        <v>375</v>
      </c>
      <c r="M8" s="605"/>
      <c r="N8" s="277" t="s">
        <v>376</v>
      </c>
    </row>
    <row r="9" spans="2:14" ht="15">
      <c r="B9" s="280"/>
      <c r="C9" s="597" t="s">
        <v>362</v>
      </c>
      <c r="D9" s="598"/>
      <c r="E9" s="277" t="s">
        <v>371</v>
      </c>
      <c r="F9" s="283" t="s">
        <v>377</v>
      </c>
      <c r="G9" s="600"/>
      <c r="H9" s="602"/>
      <c r="I9" s="605"/>
      <c r="J9" s="277" t="s">
        <v>378</v>
      </c>
      <c r="K9" s="605" t="s">
        <v>379</v>
      </c>
      <c r="L9" s="285" t="s">
        <v>325</v>
      </c>
      <c r="M9" s="605"/>
      <c r="N9" s="277" t="s">
        <v>324</v>
      </c>
    </row>
    <row r="10" spans="2:14" ht="15">
      <c r="B10" s="608" t="s">
        <v>380</v>
      </c>
      <c r="C10" s="609"/>
      <c r="D10" s="610"/>
      <c r="E10" s="287" t="s">
        <v>381</v>
      </c>
      <c r="F10" s="288" t="s">
        <v>382</v>
      </c>
      <c r="G10" s="289" t="s">
        <v>383</v>
      </c>
      <c r="H10" s="603"/>
      <c r="I10" s="606"/>
      <c r="J10" s="287" t="s">
        <v>384</v>
      </c>
      <c r="K10" s="606"/>
      <c r="L10" s="290" t="s">
        <v>385</v>
      </c>
      <c r="M10" s="606"/>
      <c r="N10" s="287" t="s">
        <v>381</v>
      </c>
    </row>
    <row r="11" spans="2:14" ht="15">
      <c r="B11" s="586" t="s">
        <v>386</v>
      </c>
      <c r="C11" s="587"/>
      <c r="D11" s="588"/>
      <c r="E11" s="291">
        <f>'[3]205'!I10</f>
        <v>203737.52500000002</v>
      </c>
      <c r="F11" s="292">
        <v>0</v>
      </c>
      <c r="G11" s="484">
        <f>'[3]205'!P10</f>
        <v>91263.2475</v>
      </c>
      <c r="H11" s="294"/>
      <c r="I11" s="291">
        <f aca="true" t="shared" si="0" ref="I11:I29">F11+G11+H11</f>
        <v>91263.2475</v>
      </c>
      <c r="J11" s="295"/>
      <c r="K11" s="293"/>
      <c r="L11" s="294"/>
      <c r="M11" s="291">
        <f aca="true" t="shared" si="1" ref="M11:M28">J11+K11+L11</f>
        <v>0</v>
      </c>
      <c r="N11" s="291">
        <f aca="true" t="shared" si="2" ref="N11:N28">E11+I11-M11</f>
        <v>295000.7725</v>
      </c>
    </row>
    <row r="12" spans="2:14" ht="15">
      <c r="B12" s="581" t="s">
        <v>387</v>
      </c>
      <c r="C12" s="582"/>
      <c r="D12" s="583"/>
      <c r="E12" s="269">
        <f>E13+E16+E20+E23+E26</f>
        <v>19046104.131333336</v>
      </c>
      <c r="F12" s="296">
        <v>0</v>
      </c>
      <c r="G12" s="270">
        <f>G13+G16+G20+G23+G26</f>
        <v>16349078.904788423</v>
      </c>
      <c r="H12" s="270">
        <f>H13+H16+H20+H23+H26</f>
        <v>0</v>
      </c>
      <c r="I12" s="269">
        <f t="shared" si="0"/>
        <v>16349078.904788423</v>
      </c>
      <c r="J12" s="271"/>
      <c r="K12" s="270">
        <f>K13+K16+K20+K23+K26</f>
        <v>0</v>
      </c>
      <c r="L12" s="270">
        <f>L13+L16+L20+L23+L26</f>
        <v>0</v>
      </c>
      <c r="M12" s="269">
        <f>J12+K12+L12</f>
        <v>0</v>
      </c>
      <c r="N12" s="269">
        <f>N13+N16+N20+N23+N26</f>
        <v>35395183.036121756</v>
      </c>
    </row>
    <row r="13" spans="2:14" ht="15">
      <c r="B13" s="574" t="s">
        <v>186</v>
      </c>
      <c r="C13" s="584" t="s">
        <v>388</v>
      </c>
      <c r="D13" s="585"/>
      <c r="E13" s="172">
        <f>E14+E15</f>
        <v>579257</v>
      </c>
      <c r="F13" s="297">
        <f>SUM(F14:F15)</f>
        <v>0</v>
      </c>
      <c r="G13" s="174">
        <f>SUM(G14:G15)</f>
        <v>798351.8615125</v>
      </c>
      <c r="H13" s="174">
        <f>SUM(H14:H15)</f>
        <v>0</v>
      </c>
      <c r="I13" s="172">
        <f t="shared" si="0"/>
        <v>798351.8615125</v>
      </c>
      <c r="J13" s="298"/>
      <c r="K13" s="174">
        <f>SUM(K14:K15)</f>
        <v>0</v>
      </c>
      <c r="L13" s="174">
        <f>SUM(L14:L15)</f>
        <v>0</v>
      </c>
      <c r="M13" s="172">
        <f t="shared" si="1"/>
        <v>0</v>
      </c>
      <c r="N13" s="172">
        <f t="shared" si="2"/>
        <v>1377608.8615124999</v>
      </c>
    </row>
    <row r="14" spans="2:14" ht="15">
      <c r="B14" s="575"/>
      <c r="C14" s="299">
        <v>1</v>
      </c>
      <c r="D14" s="300" t="s">
        <v>346</v>
      </c>
      <c r="E14" s="194">
        <v>579257</v>
      </c>
      <c r="F14" s="220">
        <v>0</v>
      </c>
      <c r="G14" s="485">
        <f>'[3]212'!R15</f>
        <v>798351.8615125</v>
      </c>
      <c r="H14" s="222">
        <v>0</v>
      </c>
      <c r="I14" s="223">
        <f t="shared" si="0"/>
        <v>798351.8615125</v>
      </c>
      <c r="J14" s="301"/>
      <c r="K14" s="221">
        <v>0</v>
      </c>
      <c r="L14" s="221">
        <v>0</v>
      </c>
      <c r="M14" s="223">
        <f t="shared" si="1"/>
        <v>0</v>
      </c>
      <c r="N14" s="223">
        <f t="shared" si="2"/>
        <v>1377608.8615124999</v>
      </c>
    </row>
    <row r="15" spans="2:15" ht="15">
      <c r="B15" s="575"/>
      <c r="C15" s="302">
        <v>2</v>
      </c>
      <c r="D15" s="303"/>
      <c r="E15" s="210">
        <v>0</v>
      </c>
      <c r="F15" s="226">
        <v>0</v>
      </c>
      <c r="G15" s="227"/>
      <c r="H15" s="228">
        <v>0</v>
      </c>
      <c r="I15" s="204">
        <f t="shared" si="0"/>
        <v>0</v>
      </c>
      <c r="J15" s="229"/>
      <c r="K15" s="227">
        <v>0</v>
      </c>
      <c r="L15" s="227">
        <v>0</v>
      </c>
      <c r="M15" s="204">
        <f t="shared" si="1"/>
        <v>0</v>
      </c>
      <c r="N15" s="204">
        <f t="shared" si="2"/>
        <v>0</v>
      </c>
      <c r="O15" s="164"/>
    </row>
    <row r="16" spans="1:15" ht="15">
      <c r="A16" s="164"/>
      <c r="B16" s="574" t="s">
        <v>188</v>
      </c>
      <c r="C16" s="304" t="s">
        <v>389</v>
      </c>
      <c r="D16" s="305"/>
      <c r="E16" s="172">
        <f>E17+E18+E19</f>
        <v>10229664.313125001</v>
      </c>
      <c r="F16" s="297">
        <f>SUM(F17:F19)</f>
        <v>0</v>
      </c>
      <c r="G16" s="174">
        <f>SUM(G17:G19)</f>
        <v>4685601.367827997</v>
      </c>
      <c r="H16" s="174">
        <f>SUM(H17:H19)</f>
        <v>0</v>
      </c>
      <c r="I16" s="172">
        <f t="shared" si="0"/>
        <v>4685601.367827997</v>
      </c>
      <c r="J16" s="298"/>
      <c r="K16" s="174">
        <f>SUM(K17:K19)</f>
        <v>0</v>
      </c>
      <c r="L16" s="174">
        <f>SUM(L17:L19)</f>
        <v>0</v>
      </c>
      <c r="M16" s="172">
        <f t="shared" si="1"/>
        <v>0</v>
      </c>
      <c r="N16" s="172">
        <f t="shared" si="2"/>
        <v>14915265.680952998</v>
      </c>
      <c r="O16" s="164"/>
    </row>
    <row r="17" spans="2:14" ht="15">
      <c r="B17" s="575"/>
      <c r="C17" s="306">
        <v>1</v>
      </c>
      <c r="D17" s="242" t="s">
        <v>348</v>
      </c>
      <c r="E17" s="194">
        <f>'[3]213'!J35</f>
        <v>10229664.313125001</v>
      </c>
      <c r="F17" s="220">
        <v>0</v>
      </c>
      <c r="G17" s="485">
        <f>'[3]213'!Q35</f>
        <v>4685601.367827997</v>
      </c>
      <c r="H17" s="222">
        <v>0</v>
      </c>
      <c r="I17" s="204">
        <f t="shared" si="0"/>
        <v>4685601.367827997</v>
      </c>
      <c r="J17" s="301"/>
      <c r="K17" s="221">
        <v>0</v>
      </c>
      <c r="L17" s="221">
        <v>0</v>
      </c>
      <c r="M17" s="204">
        <f t="shared" si="1"/>
        <v>0</v>
      </c>
      <c r="N17" s="204">
        <f t="shared" si="2"/>
        <v>14915265.680952998</v>
      </c>
    </row>
    <row r="18" spans="2:14" ht="15">
      <c r="B18" s="575"/>
      <c r="C18" s="307">
        <v>2</v>
      </c>
      <c r="D18" s="307"/>
      <c r="E18" s="210">
        <v>0</v>
      </c>
      <c r="F18" s="226">
        <v>0</v>
      </c>
      <c r="G18" s="221"/>
      <c r="H18" s="228">
        <v>0</v>
      </c>
      <c r="I18" s="204">
        <f t="shared" si="0"/>
        <v>0</v>
      </c>
      <c r="J18" s="229"/>
      <c r="K18" s="227">
        <v>0</v>
      </c>
      <c r="L18" s="227">
        <v>0</v>
      </c>
      <c r="M18" s="204">
        <f t="shared" si="1"/>
        <v>0</v>
      </c>
      <c r="N18" s="204">
        <f t="shared" si="2"/>
        <v>0</v>
      </c>
    </row>
    <row r="19" spans="2:14" ht="15">
      <c r="B19" s="575"/>
      <c r="C19" s="307"/>
      <c r="D19" s="307"/>
      <c r="E19" s="210">
        <v>0</v>
      </c>
      <c r="F19" s="226">
        <v>0</v>
      </c>
      <c r="G19" s="221"/>
      <c r="H19" s="228">
        <v>0</v>
      </c>
      <c r="I19" s="204">
        <f t="shared" si="0"/>
        <v>0</v>
      </c>
      <c r="J19" s="229"/>
      <c r="K19" s="227">
        <v>0</v>
      </c>
      <c r="L19" s="227">
        <v>0</v>
      </c>
      <c r="M19" s="204">
        <f t="shared" si="1"/>
        <v>0</v>
      </c>
      <c r="N19" s="204">
        <f t="shared" si="2"/>
        <v>0</v>
      </c>
    </row>
    <row r="20" spans="1:14" ht="13.5" customHeight="1">
      <c r="A20" s="164"/>
      <c r="B20" s="574" t="s">
        <v>300</v>
      </c>
      <c r="C20" s="577" t="s">
        <v>390</v>
      </c>
      <c r="D20" s="577"/>
      <c r="E20" s="172">
        <f>SUM(E21:E22)</f>
        <v>4606556.648000001</v>
      </c>
      <c r="F20" s="308">
        <v>0</v>
      </c>
      <c r="G20" s="309">
        <f>G21</f>
        <v>2528101.43264836</v>
      </c>
      <c r="H20" s="310">
        <v>0</v>
      </c>
      <c r="I20" s="311">
        <f t="shared" si="0"/>
        <v>2528101.43264836</v>
      </c>
      <c r="J20" s="312"/>
      <c r="K20" s="313">
        <v>0</v>
      </c>
      <c r="L20" s="313">
        <v>0</v>
      </c>
      <c r="M20" s="314">
        <f t="shared" si="1"/>
        <v>0</v>
      </c>
      <c r="N20" s="172">
        <f t="shared" si="2"/>
        <v>7134658.080648361</v>
      </c>
    </row>
    <row r="21" spans="1:14" ht="15">
      <c r="A21" s="164"/>
      <c r="B21" s="575"/>
      <c r="C21" s="315">
        <v>1</v>
      </c>
      <c r="D21" s="315" t="s">
        <v>391</v>
      </c>
      <c r="E21" s="194">
        <f>'[3]213'!J81</f>
        <v>4606556.648000001</v>
      </c>
      <c r="F21" s="220">
        <v>0</v>
      </c>
      <c r="G21" s="485">
        <f>+'[3]213'!Q81</f>
        <v>2528101.43264836</v>
      </c>
      <c r="H21" s="222">
        <v>0</v>
      </c>
      <c r="I21" s="223">
        <f t="shared" si="0"/>
        <v>2528101.43264836</v>
      </c>
      <c r="J21" s="301"/>
      <c r="K21" s="221">
        <v>0</v>
      </c>
      <c r="L21" s="221">
        <v>0</v>
      </c>
      <c r="M21" s="223">
        <f>J21+K21+L21</f>
        <v>0</v>
      </c>
      <c r="N21" s="223">
        <f>E21+I21-M21</f>
        <v>7134658.080648361</v>
      </c>
    </row>
    <row r="22" spans="1:14" ht="15">
      <c r="A22" s="164"/>
      <c r="B22" s="576"/>
      <c r="C22" s="316">
        <v>2</v>
      </c>
      <c r="D22" s="316"/>
      <c r="E22" s="250">
        <v>0</v>
      </c>
      <c r="F22" s="233">
        <v>0</v>
      </c>
      <c r="G22" s="317"/>
      <c r="H22" s="235">
        <v>0</v>
      </c>
      <c r="I22" s="232">
        <f t="shared" si="0"/>
        <v>0</v>
      </c>
      <c r="J22" s="318"/>
      <c r="K22" s="234">
        <v>0</v>
      </c>
      <c r="L22" s="234">
        <v>0</v>
      </c>
      <c r="M22" s="232">
        <f>J22+K22+L22</f>
        <v>0</v>
      </c>
      <c r="N22" s="232">
        <f>E22+I22-M22</f>
        <v>0</v>
      </c>
    </row>
    <row r="23" spans="2:15" ht="13.5" customHeight="1">
      <c r="B23" s="574" t="s">
        <v>392</v>
      </c>
      <c r="C23" s="577" t="s">
        <v>393</v>
      </c>
      <c r="D23" s="577"/>
      <c r="E23" s="172">
        <f>SUM(E24:E25)</f>
        <v>2813222</v>
      </c>
      <c r="F23" s="308">
        <v>0</v>
      </c>
      <c r="G23" s="309">
        <f>'[3]215'!Q28</f>
        <v>5639795.9</v>
      </c>
      <c r="H23" s="319">
        <f>'[3]GJEND DHE NDRYSH AQ 10'!G34*20%</f>
        <v>0</v>
      </c>
      <c r="I23" s="311">
        <f t="shared" si="0"/>
        <v>5639795.9</v>
      </c>
      <c r="J23" s="312"/>
      <c r="K23" s="174">
        <v>0</v>
      </c>
      <c r="L23" s="174">
        <v>0</v>
      </c>
      <c r="M23" s="172">
        <f t="shared" si="1"/>
        <v>0</v>
      </c>
      <c r="N23" s="172">
        <f t="shared" si="2"/>
        <v>8453017.9</v>
      </c>
      <c r="O23" s="164"/>
    </row>
    <row r="24" spans="2:15" ht="15">
      <c r="B24" s="575"/>
      <c r="C24" s="307">
        <v>1</v>
      </c>
      <c r="D24" s="307" t="s">
        <v>394</v>
      </c>
      <c r="E24" s="210">
        <f>'[3]215'!J28</f>
        <v>2813222</v>
      </c>
      <c r="F24" s="226">
        <v>0</v>
      </c>
      <c r="G24" s="485">
        <f>+'[3]215'!Q28</f>
        <v>5639795.9</v>
      </c>
      <c r="H24" s="228">
        <v>0</v>
      </c>
      <c r="I24" s="204">
        <f>F24+G24+H24</f>
        <v>5639795.9</v>
      </c>
      <c r="J24" s="229"/>
      <c r="K24" s="227">
        <v>0</v>
      </c>
      <c r="L24" s="227">
        <v>0</v>
      </c>
      <c r="M24" s="204">
        <f t="shared" si="1"/>
        <v>0</v>
      </c>
      <c r="N24" s="204">
        <f t="shared" si="2"/>
        <v>8453017.9</v>
      </c>
      <c r="O24" s="164"/>
    </row>
    <row r="25" spans="2:15" ht="15">
      <c r="B25" s="576"/>
      <c r="C25" s="307">
        <v>2</v>
      </c>
      <c r="D25" s="307"/>
      <c r="E25" s="210">
        <v>0</v>
      </c>
      <c r="F25" s="226">
        <v>0</v>
      </c>
      <c r="G25" s="221"/>
      <c r="H25" s="228">
        <v>0</v>
      </c>
      <c r="I25" s="204">
        <f>F25+G25+H25</f>
        <v>0</v>
      </c>
      <c r="J25" s="229"/>
      <c r="K25" s="227">
        <v>0</v>
      </c>
      <c r="L25" s="227">
        <v>0</v>
      </c>
      <c r="M25" s="204">
        <f t="shared" si="1"/>
        <v>0</v>
      </c>
      <c r="N25" s="204">
        <f t="shared" si="2"/>
        <v>0</v>
      </c>
      <c r="O25" s="164"/>
    </row>
    <row r="26" spans="2:15" ht="15">
      <c r="B26" s="574" t="s">
        <v>395</v>
      </c>
      <c r="C26" s="577" t="s">
        <v>353</v>
      </c>
      <c r="D26" s="577"/>
      <c r="E26" s="172">
        <f>E27+E28</f>
        <v>817404.1702083333</v>
      </c>
      <c r="F26" s="308">
        <f>SUM(F27:F28)</f>
        <v>0</v>
      </c>
      <c r="G26" s="174">
        <f>G27+G28</f>
        <v>2697228.3427995676</v>
      </c>
      <c r="H26" s="319">
        <f>H27+H28</f>
        <v>0</v>
      </c>
      <c r="I26" s="311">
        <f t="shared" si="0"/>
        <v>2697228.3427995676</v>
      </c>
      <c r="J26" s="320"/>
      <c r="K26" s="174">
        <f>SUM(K27:K28)</f>
        <v>0</v>
      </c>
      <c r="L26" s="174">
        <f>SUM(L27:L28)</f>
        <v>0</v>
      </c>
      <c r="M26" s="172">
        <f t="shared" si="1"/>
        <v>0</v>
      </c>
      <c r="N26" s="172">
        <f t="shared" si="2"/>
        <v>3514632.5130079007</v>
      </c>
      <c r="O26" s="164"/>
    </row>
    <row r="27" spans="2:16" ht="15">
      <c r="B27" s="575"/>
      <c r="C27" s="321" t="s">
        <v>342</v>
      </c>
      <c r="D27" s="322" t="s">
        <v>396</v>
      </c>
      <c r="E27" s="223">
        <f>'[3]218'!K62</f>
        <v>584429.4358333333</v>
      </c>
      <c r="F27" s="323">
        <v>0</v>
      </c>
      <c r="G27" s="324">
        <f>'[3]218'!R62</f>
        <v>1840568.6913933174</v>
      </c>
      <c r="H27" s="323">
        <v>0</v>
      </c>
      <c r="I27" s="251">
        <f t="shared" si="0"/>
        <v>1840568.6913933174</v>
      </c>
      <c r="J27" s="301"/>
      <c r="K27" s="221">
        <v>0</v>
      </c>
      <c r="L27" s="221">
        <v>0</v>
      </c>
      <c r="M27" s="223">
        <f t="shared" si="1"/>
        <v>0</v>
      </c>
      <c r="N27" s="223">
        <f t="shared" si="2"/>
        <v>2424998.1272266507</v>
      </c>
      <c r="P27" s="164"/>
    </row>
    <row r="28" spans="2:16" ht="15">
      <c r="B28" s="576"/>
      <c r="C28" s="325" t="s">
        <v>343</v>
      </c>
      <c r="D28" s="326" t="s">
        <v>355</v>
      </c>
      <c r="E28" s="238">
        <f>'[3]218'!K112</f>
        <v>232974.734375</v>
      </c>
      <c r="F28" s="327">
        <v>0</v>
      </c>
      <c r="G28" s="328">
        <f>'[3]218'!R112</f>
        <v>856659.65140625</v>
      </c>
      <c r="H28" s="327">
        <v>0</v>
      </c>
      <c r="I28" s="232">
        <f t="shared" si="0"/>
        <v>856659.65140625</v>
      </c>
      <c r="J28" s="229"/>
      <c r="K28" s="227">
        <v>0</v>
      </c>
      <c r="L28" s="227">
        <v>0</v>
      </c>
      <c r="M28" s="204">
        <f t="shared" si="1"/>
        <v>0</v>
      </c>
      <c r="N28" s="204">
        <f t="shared" si="2"/>
        <v>1089634.38578125</v>
      </c>
      <c r="P28" s="164"/>
    </row>
    <row r="29" spans="2:16" ht="15">
      <c r="B29" s="578" t="s">
        <v>185</v>
      </c>
      <c r="C29" s="579"/>
      <c r="D29" s="580"/>
      <c r="E29" s="486">
        <f>E11+E12</f>
        <v>19249841.656333335</v>
      </c>
      <c r="F29" s="487"/>
      <c r="G29" s="488">
        <f>G11+G12</f>
        <v>16440342.152288424</v>
      </c>
      <c r="H29" s="488">
        <f>H11+H12</f>
        <v>0</v>
      </c>
      <c r="I29" s="486">
        <f t="shared" si="0"/>
        <v>16440342.152288424</v>
      </c>
      <c r="J29" s="486"/>
      <c r="K29" s="486">
        <v>0</v>
      </c>
      <c r="L29" s="486">
        <v>0</v>
      </c>
      <c r="M29" s="486">
        <f>SUM(M16:M28)</f>
        <v>0</v>
      </c>
      <c r="N29" s="486">
        <f>N11+N12</f>
        <v>35690183.80862176</v>
      </c>
      <c r="P29" s="164"/>
    </row>
    <row r="30" spans="2:14" ht="15">
      <c r="B30" s="275"/>
      <c r="C30" s="275"/>
      <c r="D30" s="275"/>
      <c r="E30" s="275"/>
      <c r="F30" s="275"/>
      <c r="G30" s="275"/>
      <c r="H30" s="275"/>
      <c r="I30" s="329"/>
      <c r="J30" s="329"/>
      <c r="K30" s="329"/>
      <c r="L30" s="329"/>
      <c r="M30" s="329"/>
      <c r="N30" s="329"/>
    </row>
    <row r="32" ht="15">
      <c r="G32" s="164"/>
    </row>
  </sheetData>
  <sheetProtection/>
  <mergeCells count="27">
    <mergeCell ref="I6:I10"/>
    <mergeCell ref="K6:K7"/>
    <mergeCell ref="M6:M10"/>
    <mergeCell ref="B8:C8"/>
    <mergeCell ref="C9:D9"/>
    <mergeCell ref="K9:K10"/>
    <mergeCell ref="B10:D10"/>
    <mergeCell ref="C20:D20"/>
    <mergeCell ref="B11:D11"/>
    <mergeCell ref="A2:B2"/>
    <mergeCell ref="E2:K3"/>
    <mergeCell ref="B5:D5"/>
    <mergeCell ref="F5:I5"/>
    <mergeCell ref="J5:M5"/>
    <mergeCell ref="C6:D6"/>
    <mergeCell ref="G6:G9"/>
    <mergeCell ref="H6:H10"/>
    <mergeCell ref="B23:B25"/>
    <mergeCell ref="C23:D23"/>
    <mergeCell ref="B26:B28"/>
    <mergeCell ref="C26:D26"/>
    <mergeCell ref="B29:D29"/>
    <mergeCell ref="B12:D12"/>
    <mergeCell ref="B13:B15"/>
    <mergeCell ref="C13:D13"/>
    <mergeCell ref="B16:B19"/>
    <mergeCell ref="B20:B22"/>
  </mergeCells>
  <printOptions/>
  <pageMargins left="0.7" right="0.7" top="0.75" bottom="0.75" header="0.3" footer="0.3"/>
  <pageSetup horizontalDpi="600" verticalDpi="600" orientation="landscape" paperSize="9" r:id="rId1"/>
  <ignoredErrors>
    <ignoredError sqref="M12:N29 F26:H29" formula="1"/>
    <ignoredError sqref="K16:L27 F16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2012-04-11T09:10:11Z</dcterms:modified>
  <cp:category/>
  <cp:version/>
  <cp:contentType/>
  <cp:contentStatus/>
</cp:coreProperties>
</file>