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45" windowWidth="20955" windowHeight="9465" activeTab="0"/>
  </bookViews>
  <sheets>
    <sheet name="PASQYRA FINANCIARE" sheetId="1" r:id="rId1"/>
    <sheet name="AMORTIZIMI" sheetId="2" r:id="rId2"/>
  </sheets>
  <definedNames/>
  <calcPr fullCalcOnLoad="1"/>
</workbook>
</file>

<file path=xl/sharedStrings.xml><?xml version="1.0" encoding="utf-8"?>
<sst xmlns="http://schemas.openxmlformats.org/spreadsheetml/2006/main" count="264" uniqueCount="196">
  <si>
    <t xml:space="preserve">CHICKEN FARM" SHA  KAVAJE </t>
  </si>
  <si>
    <t>NIPTI  K 72816801 U</t>
  </si>
  <si>
    <t>Pasqyra Financiare te Vitit  2014</t>
  </si>
  <si>
    <t>Nr</t>
  </si>
  <si>
    <t>A K T I V E T</t>
  </si>
  <si>
    <t>Periudha</t>
  </si>
  <si>
    <t xml:space="preserve">Periudha </t>
  </si>
  <si>
    <t>Raportuese</t>
  </si>
  <si>
    <t>Para ardhese</t>
  </si>
  <si>
    <t>I</t>
  </si>
  <si>
    <t>AKTIVET AFATSHKURTRA</t>
  </si>
  <si>
    <t>1.  Aktivet Monetare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</si>
  <si>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</si>
  <si>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</si>
  <si>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</si>
  <si>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</si>
  <si>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</si>
  <si>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</si>
  <si>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</si>
  <si>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</si>
  <si>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</si>
  <si>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</si>
  <si>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 xml:space="preserve">       -Te tjera kerkesa</t>
  </si>
  <si>
    <t>4. Inventari</t>
  </si>
  <si>
    <t xml:space="preserve">       - Lendet e para</t>
  </si>
  <si>
    <t xml:space="preserve">       - Inventari I imet</t>
  </si>
  <si>
    <t xml:space="preserve">       - Material ndihmes dhe L djegese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</si>
  <si>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</si>
  <si>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</si>
  <si>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</si>
  <si>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</si>
  <si>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</si>
  <si>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</si>
  <si>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</si>
  <si>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 xml:space="preserve">       -Shpenzime te periudhave te ardhme</t>
  </si>
  <si>
    <t xml:space="preserve">       -</t>
  </si>
  <si>
    <t>II</t>
  </si>
  <si>
    <t>AKTIVET AFAT GJATA</t>
  </si>
  <si>
    <t>1.Investimet financiare afatgjata</t>
  </si>
  <si>
    <t>2.Aktivet afatgjata materiale</t>
  </si>
  <si>
    <t xml:space="preserve">       - Toka</t>
  </si>
  <si>
    <t xml:space="preserve">       - Ndertesa</t>
  </si>
  <si>
    <t xml:space="preserve">       - Makineri e pajisje</t>
  </si>
  <si>
    <t xml:space="preserve">       - Mjete transporti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</si>
  <si>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</si>
  <si>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</si>
  <si>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</si>
  <si>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</si>
  <si>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</si>
  <si>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</si>
  <si>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</si>
  <si>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</si>
  <si>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</si>
  <si>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</si>
  <si>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</si>
  <si>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</si>
  <si>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</si>
  <si>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</si>
  <si>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</si>
  <si>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</si>
  <si>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</si>
  <si>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</si>
  <si>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</si>
  <si>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</si>
  <si>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</si>
  <si>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</si>
  <si>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Debitore dhe kreditore te tjere</t>
  </si>
  <si>
    <t xml:space="preserve">       - Dividente per tu paguar</t>
  </si>
  <si>
    <t xml:space="preserve">       - Te ardhura te periudh ardheshme</t>
  </si>
  <si>
    <t>4. Grantet dhe te ardhurat e shtyra</t>
  </si>
  <si>
    <t>5. Provizionet afatshkurtera</t>
  </si>
  <si>
    <t>PASIVET AFATGJATA</t>
  </si>
  <si>
    <t>1.Huate afatgjate</t>
  </si>
  <si>
    <t xml:space="preserve">       - Hua, bono dhe detyrime nga qeraja financiare</t>
  </si>
  <si>
    <t xml:space="preserve">       - Bono te konvertueshme</t>
  </si>
  <si>
    <t>2.Huamarrje te tjera afatgjata</t>
  </si>
  <si>
    <t>3.Grantet dhe te ardhurat e shtyra</t>
  </si>
  <si>
    <t>4. Provizionet afatgjata</t>
  </si>
  <si>
    <t>TOTALI I PASIVEVE ( I + II )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</si>
  <si>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</si>
  <si>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</si>
  <si>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</si>
  <si>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</si>
  <si>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</si>
  <si>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</si>
  <si>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</si>
  <si>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</si>
  <si>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</si>
  <si>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</si>
  <si>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</si>
  <si>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</si>
  <si>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Pasqyra e te Ardhurave dhe Shpenzimeve 2014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</si>
  <si>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</si>
  <si>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</si>
  <si>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</si>
  <si>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</si>
  <si>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</si>
  <si>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Materialet e konsumuara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</si>
  <si>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</si>
  <si>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</si>
  <si>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</si>
  <si>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</si>
  <si>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Shpenzime te tjer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</si>
  <si>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</si>
  <si>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</si>
  <si>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</si>
  <si>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</si>
  <si>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</si>
  <si>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</si>
  <si>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</si>
  <si>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</si>
  <si>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</si>
  <si>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</si>
  <si>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</si>
  <si>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pa zbritshme</t>
  </si>
  <si>
    <t>Fitimi fiskal</t>
  </si>
  <si>
    <t>Mbartur Humbja fiskale</t>
  </si>
  <si>
    <t>Fitimi tatueshem</t>
  </si>
  <si>
    <t>Shpenzimet e tatimit mbi fitimin</t>
  </si>
  <si>
    <t>1.Fitimi (Humbja) neto e vitit financiar(14-15)</t>
  </si>
  <si>
    <t>Elementee e pasqyrave te konsiliduara</t>
  </si>
  <si>
    <t xml:space="preserve">TE PA ZBRITESHME  PAGAT E PA KALUARA BANE </t>
  </si>
  <si>
    <t>REKLAMA (931594*50%</t>
  </si>
  <si>
    <t xml:space="preserve">FITIMI TATUESHEM </t>
  </si>
  <si>
    <t>Pasqyra e Fluksit Monetar - Metoda Indirekte 2014</t>
  </si>
  <si>
    <t>Pasqyra e Fluksit Monetar - Metoda Indirekte</t>
  </si>
  <si>
    <t>Fluksi I parave nga veprimtaria e shfrytezimit</t>
  </si>
  <si>
    <t>Fitimi(humbja) nga veprimtarite kryesore</t>
  </si>
  <si>
    <t xml:space="preserve">       Rregullime per :</t>
  </si>
  <si>
    <t>Amortizimin</t>
  </si>
  <si>
    <t>Kompesime gjoba nga tatim fitimi</t>
  </si>
  <si>
    <t>Te tjera</t>
  </si>
  <si>
    <t>Te ardhura nga investimet</t>
  </si>
  <si>
    <t>Shpenzimet per interesa</t>
  </si>
  <si>
    <t xml:space="preserve">       Rritje/renje tepric kerkes arketushme</t>
  </si>
  <si>
    <t xml:space="preserve">       Rritje/renje ne tepricen e inventarit</t>
  </si>
  <si>
    <t xml:space="preserve">       Rritje/renje ne tepricen e detyrimeve</t>
  </si>
  <si>
    <t xml:space="preserve">       Rritje/renje ne shpenzimet e periudhave ardhme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</si>
  <si>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</si>
  <si>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</si>
  <si>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</si>
  <si>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</si>
  <si>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>Fluksi monetar nga veprimtarite investuese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</si>
  <si>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</si>
  <si>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</si>
  <si>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</si>
  <si>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</si>
  <si>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</si>
  <si>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</si>
  <si>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>Fluksi monetar nga aktivitete financiare</t>
  </si>
  <si>
    <t xml:space="preserve">       Te ardhura nga emetimi I kapitalit aksioner</t>
  </si>
  <si>
    <t xml:space="preserve">       Te ardhura nga huamarrjet afatshkurtera</t>
  </si>
  <si>
    <t xml:space="preserve">       Te ardhura nga huamarrjet afatgjata 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</si>
  <si>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</si>
  <si>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</si>
  <si>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</si>
  <si>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</si>
  <si>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Mjetet monetare ne fillim te periudhes kontabel</t>
  </si>
  <si>
    <t>Mjetet monetare ne fund te periudhes kontabel</t>
  </si>
  <si>
    <t>Pasqyra e Ndryshimeve në Kapital   2 0 1 4</t>
  </si>
  <si>
    <t>Kapitali aksioner</t>
  </si>
  <si>
    <t>Rezerva ligjore</t>
  </si>
  <si>
    <t xml:space="preserve">Fitimi i pashpërndarë </t>
  </si>
  <si>
    <t>TOTALI</t>
  </si>
  <si>
    <t>III</t>
  </si>
  <si>
    <t>Pozicioni më 31 dhjetor 2013</t>
  </si>
  <si>
    <t>Fitimi neto për periudhen kontabël 2013</t>
  </si>
  <si>
    <t>Dividentët e paguar</t>
  </si>
  <si>
    <t>Rritja rezervës kapitalit</t>
  </si>
  <si>
    <t>Transferime ne rezerven e detyrueshme ligjore</t>
  </si>
  <si>
    <t>Transferime ne rezerva te tjera</t>
  </si>
  <si>
    <t>Emetimi aksioneve</t>
  </si>
  <si>
    <t>Terheqje kapitali per zvoglim</t>
  </si>
  <si>
    <t>IV</t>
  </si>
  <si>
    <t>Pozicioni më 31 dhjetor 2014</t>
  </si>
  <si>
    <t>Fitimi neto për periudhen kontabël 2014</t>
  </si>
  <si>
    <t xml:space="preserve">ShoqeriaCHICKEN FARM SHA </t>
  </si>
  <si>
    <t>NIPTI_K 72816801U______________________</t>
  </si>
  <si>
    <t>Aktivet Afatgjata Materiale  me vlere fillestare   2014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</si>
  <si>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</si>
  <si>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</si>
  <si>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</si>
  <si>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</si>
  <si>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</si>
  <si>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</si>
  <si>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</si>
  <si>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</si>
  <si>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</si>
  <si>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</si>
  <si>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</si>
  <si>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Invest proces</t>
  </si>
  <si>
    <t xml:space="preserve">             TOTALI</t>
  </si>
  <si>
    <t>Amortizimi A.A.Materiale   2014</t>
  </si>
  <si>
    <t>Makineri,paisje,vegla</t>
  </si>
  <si>
    <t>Vlera Kontabel Neto e A.A.Materiale  2014</t>
  </si>
  <si>
    <t>Administratori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</si>
</sst>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.00_L_e_k_-;\-* #,##0.00_L_e_k_-;_-* &quot;-&quot;??_L_e_k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askerville Old Face"/>
      <family val="1"/>
    </font>
    <font>
      <b/>
      <sz val="10"/>
      <name val="Baskerville Old Face"/>
      <family val="1"/>
    </font>
    <font>
      <b/>
      <sz val="14"/>
      <name val="Baskerville Old Face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</font>
    <font>
      <u val="single"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7" fontId="5" fillId="0" borderId="11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7" fontId="6" fillId="0" borderId="17" xfId="0" applyNumberFormat="1" applyFont="1" applyFill="1" applyBorder="1" applyAlignment="1">
      <alignment/>
    </xf>
    <xf numFmtId="0" fontId="0" fillId="0" borderId="0" xfId="58" applyFill="1">
      <alignment/>
      <protection/>
    </xf>
    <xf numFmtId="164" fontId="0" fillId="0" borderId="0" xfId="45" applyNumberFormat="1" applyFont="1" applyFill="1" applyAlignment="1">
      <alignment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 horizontal="left"/>
    </xf>
    <xf numFmtId="37" fontId="5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  <xf numFmtId="37" fontId="50" fillId="0" borderId="17" xfId="0" applyNumberFormat="1" applyFont="1" applyFill="1" applyBorder="1" applyAlignment="1">
      <alignment/>
    </xf>
    <xf numFmtId="37" fontId="0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37" fontId="0" fillId="0" borderId="2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37" fontId="6" fillId="0" borderId="23" xfId="0" applyNumberFormat="1" applyFont="1" applyFill="1" applyBorder="1" applyAlignment="1">
      <alignment/>
    </xf>
    <xf numFmtId="37" fontId="7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7" fontId="9" fillId="0" borderId="17" xfId="0" applyNumberFormat="1" applyFont="1" applyFill="1" applyBorder="1" applyAlignment="1">
      <alignment/>
    </xf>
    <xf numFmtId="37" fontId="9" fillId="0" borderId="18" xfId="0" applyNumberFormat="1" applyFont="1" applyFill="1" applyBorder="1" applyAlignment="1">
      <alignment/>
    </xf>
    <xf numFmtId="37" fontId="6" fillId="0" borderId="2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37" fontId="0" fillId="0" borderId="11" xfId="0" applyNumberFormat="1" applyFont="1" applyFill="1" applyBorder="1" applyAlignment="1">
      <alignment horizontal="center"/>
    </xf>
    <xf numFmtId="37" fontId="5" fillId="0" borderId="12" xfId="0" applyNumberFormat="1" applyFont="1" applyFill="1" applyBorder="1" applyAlignment="1">
      <alignment horizontal="center"/>
    </xf>
    <xf numFmtId="37" fontId="0" fillId="0" borderId="14" xfId="0" applyNumberFormat="1" applyFont="1" applyFill="1" applyBorder="1" applyAlignment="1">
      <alignment horizontal="center"/>
    </xf>
    <xf numFmtId="37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37" fontId="7" fillId="0" borderId="17" xfId="0" applyNumberFormat="1" applyFont="1" applyFill="1" applyBorder="1" applyAlignment="1">
      <alignment horizontal="right"/>
    </xf>
    <xf numFmtId="37" fontId="7" fillId="0" borderId="18" xfId="0" applyNumberFormat="1" applyFont="1" applyFill="1" applyBorder="1" applyAlignment="1">
      <alignment horizontal="right"/>
    </xf>
    <xf numFmtId="37" fontId="5" fillId="0" borderId="17" xfId="0" applyNumberFormat="1" applyFont="1" applyFill="1" applyBorder="1" applyAlignment="1">
      <alignment horizontal="right"/>
    </xf>
    <xf numFmtId="37" fontId="5" fillId="0" borderId="18" xfId="0" applyNumberFormat="1" applyFont="1" applyFill="1" applyBorder="1" applyAlignment="1">
      <alignment horizontal="right"/>
    </xf>
    <xf numFmtId="166" fontId="11" fillId="0" borderId="17" xfId="42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37" fontId="5" fillId="0" borderId="26" xfId="0" applyNumberFormat="1" applyFont="1" applyFill="1" applyBorder="1" applyAlignment="1">
      <alignment horizontal="right"/>
    </xf>
    <xf numFmtId="37" fontId="5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165" fontId="5" fillId="0" borderId="0" xfId="44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5" fillId="0" borderId="20" xfId="0" applyFont="1" applyFill="1" applyBorder="1" applyAlignment="1">
      <alignment/>
    </xf>
    <xf numFmtId="37" fontId="5" fillId="0" borderId="20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66" fontId="5" fillId="0" borderId="20" xfId="44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4" fontId="5" fillId="0" borderId="14" xfId="44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14" fillId="0" borderId="37" xfId="0" applyFont="1" applyBorder="1" applyAlignment="1">
      <alignment/>
    </xf>
    <xf numFmtId="166" fontId="5" fillId="0" borderId="17" xfId="44" applyNumberFormat="1" applyFont="1" applyBorder="1" applyAlignment="1">
      <alignment/>
    </xf>
    <xf numFmtId="3" fontId="5" fillId="0" borderId="17" xfId="46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/>
    </xf>
    <xf numFmtId="166" fontId="5" fillId="0" borderId="14" xfId="44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4" fillId="0" borderId="17" xfId="0" applyFont="1" applyBorder="1" applyAlignment="1">
      <alignment/>
    </xf>
    <xf numFmtId="3" fontId="5" fillId="0" borderId="17" xfId="46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66" fontId="5" fillId="0" borderId="20" xfId="44" applyNumberFormat="1" applyFont="1" applyBorder="1" applyAlignment="1">
      <alignment/>
    </xf>
    <xf numFmtId="3" fontId="5" fillId="0" borderId="20" xfId="46" applyNumberFormat="1" applyFont="1" applyBorder="1" applyAlignment="1">
      <alignment/>
    </xf>
    <xf numFmtId="0" fontId="5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166" fontId="17" fillId="0" borderId="23" xfId="44" applyNumberFormat="1" applyFont="1" applyBorder="1" applyAlignment="1">
      <alignment vertical="center"/>
    </xf>
    <xf numFmtId="3" fontId="17" fillId="0" borderId="23" xfId="46" applyNumberFormat="1" applyFont="1" applyBorder="1" applyAlignment="1">
      <alignment vertical="center"/>
    </xf>
    <xf numFmtId="3" fontId="17" fillId="0" borderId="24" xfId="46" applyNumberFormat="1" applyFont="1" applyBorder="1" applyAlignment="1">
      <alignment vertical="center"/>
    </xf>
    <xf numFmtId="1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5" fillId="0" borderId="0" xfId="46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.00390625" style="6" customWidth="1"/>
    <col min="2" max="2" width="46.57421875" style="6" customWidth="1"/>
    <col min="3" max="3" width="20.57421875" style="7" customWidth="1"/>
    <col min="4" max="4" width="16.57421875" style="8" customWidth="1"/>
    <col min="5" max="5" width="15.421875" style="9" customWidth="1"/>
    <col min="6" max="6" width="12.7109375" style="9" customWidth="1"/>
    <col min="7" max="7" width="25.57421875" style="9" customWidth="1"/>
    <col min="8" max="8" width="13.57421875" style="9" customWidth="1"/>
    <col min="9" max="9" width="13.00390625" style="6" customWidth="1"/>
    <col min="10" max="16384" width="9.140625" style="6" customWidth="1"/>
  </cols>
  <sheetData>
    <row r="1" spans="2:8" s="1" customFormat="1" ht="15.75">
      <c r="B1" s="1" t="s">
        <v>0</v>
      </c>
      <c r="C1" s="2"/>
      <c r="D1" s="2"/>
      <c r="E1" s="2"/>
      <c r="F1" s="2"/>
      <c r="G1" s="2"/>
      <c r="H1" s="2"/>
    </row>
    <row r="2" spans="2:8" s="1" customFormat="1" ht="15.75">
      <c r="B2" s="1" t="s">
        <v>1</v>
      </c>
      <c r="C2" s="2"/>
      <c r="D2" s="2"/>
      <c r="E2" s="2"/>
      <c r="F2" s="2"/>
      <c r="G2" s="2"/>
      <c r="H2" s="2"/>
    </row>
    <row r="3" spans="2:8" s="3" customFormat="1" ht="18.75">
      <c r="B3" s="4" t="s">
        <v>2</v>
      </c>
      <c r="C3" s="5"/>
      <c r="D3" s="5"/>
      <c r="E3" s="5"/>
      <c r="F3" s="5"/>
      <c r="G3" s="5"/>
      <c r="H3" s="5"/>
    </row>
    <row r="4" ht="15.75" thickBot="1"/>
    <row r="5" spans="1:8" ht="15">
      <c r="A5" s="10" t="s">
        <v>3</v>
      </c>
      <c r="B5" s="11" t="s">
        <v>4</v>
      </c>
      <c r="C5" s="12" t="s">
        <v>5</v>
      </c>
      <c r="D5" s="13" t="s">
        <v>6</v>
      </c>
      <c r="H5" s="6"/>
    </row>
    <row r="6" spans="1:8" ht="15">
      <c r="A6" s="14"/>
      <c r="B6" s="15"/>
      <c r="C6" s="16" t="s">
        <v>7</v>
      </c>
      <c r="D6" s="17" t="s">
        <v>8</v>
      </c>
      <c r="H6" s="6"/>
    </row>
    <row r="7" spans="1:8" ht="15.75">
      <c r="A7" s="18" t="s">
        <v>9</v>
      </c>
      <c r="B7" s="19" t="s">
        <v>10</v>
      </c>
      <c r="C7" s="20">
        <f>C8+C11+C12+C20+C28+C29+C30</f>
        <v>292995906.9469999</v>
      </c>
      <c r="D7" s="20">
        <f>D8+D11+D12+D20+D28+D29+D30</f>
        <v>311246122.8</v>
      </c>
      <c r="F7" s="21"/>
      <c r="G7" s="21"/>
      <c r="H7" s="22"/>
    </row>
    <row r="8" spans="1:8" ht="15">
      <c r="A8" s="23"/>
      <c r="B8" s="24" t="s">
        <v>11</v>
      </c>
      <c r="C8" s="25">
        <f>C9+C10</f>
        <v>848066</v>
      </c>
      <c r="D8" s="25">
        <f>D9+D10</f>
        <v>3245532</v>
      </c>
      <c r="F8" s="21"/>
      <c r="G8" s="21"/>
      <c r="H8" s="22"/>
    </row>
    <row r="9" spans="1:8" ht="15">
      <c r="A9" s="23"/>
      <c r="B9" s="26" t="s">
        <v>12</v>
      </c>
      <c r="C9" s="27">
        <v>189895</v>
      </c>
      <c r="D9" s="28">
        <v>3157934</v>
      </c>
      <c r="F9" s="21"/>
      <c r="G9" s="21"/>
      <c r="H9" s="22"/>
    </row>
    <row r="10" spans="1:8" ht="15">
      <c r="A10" s="23"/>
      <c r="B10" s="26" t="s">
        <v>13</v>
      </c>
      <c r="C10" s="27">
        <v>658171</v>
      </c>
      <c r="D10" s="28">
        <v>87598</v>
      </c>
      <c r="F10" s="21"/>
      <c r="G10" s="21"/>
      <c r="H10" s="22"/>
    </row>
    <row r="11" spans="1:8" ht="15">
      <c r="A11" s="23"/>
      <c r="B11" s="29" t="s">
        <v>14</v>
      </c>
      <c r="C11" s="25"/>
      <c r="D11" s="28"/>
      <c r="F11" s="21"/>
      <c r="G11" s="21"/>
      <c r="H11" s="22"/>
    </row>
    <row r="12" spans="1:4" ht="15">
      <c r="A12" s="23"/>
      <c r="B12" s="29" t="s">
        <v>15</v>
      </c>
      <c r="C12" s="25">
        <f>SUM(C13:C19)</f>
        <v>97825747.9399999</v>
      </c>
      <c r="D12" s="25">
        <f>SUM(D13:D19)</f>
        <v>45533215.8</v>
      </c>
    </row>
    <row r="13" spans="1:8" ht="15">
      <c r="A13" s="23"/>
      <c r="B13" s="30" t="s">
        <v>16</v>
      </c>
      <c r="C13" s="27">
        <v>94470878.9399999</v>
      </c>
      <c r="D13" s="28">
        <v>33198759</v>
      </c>
      <c r="H13" s="6"/>
    </row>
    <row r="14" spans="1:8" ht="15">
      <c r="A14" s="23"/>
      <c r="B14" s="30" t="s">
        <v>17</v>
      </c>
      <c r="C14" s="25"/>
      <c r="D14" s="28"/>
      <c r="F14" s="21"/>
      <c r="G14" s="21"/>
      <c r="H14" s="22"/>
    </row>
    <row r="15" spans="1:8" ht="15">
      <c r="A15" s="23"/>
      <c r="B15" s="30" t="s">
        <v>18</v>
      </c>
      <c r="C15" s="22">
        <v>3231067</v>
      </c>
      <c r="D15" s="28">
        <v>3089147.8</v>
      </c>
      <c r="F15" s="21"/>
      <c r="G15" s="21"/>
      <c r="H15" s="22"/>
    </row>
    <row r="16" spans="1:8" ht="15">
      <c r="A16" s="23"/>
      <c r="B16" s="30" t="s">
        <v>19</v>
      </c>
      <c r="C16" s="27">
        <v>123801.99999999965</v>
      </c>
      <c r="D16" s="28">
        <v>9245309</v>
      </c>
      <c r="F16" s="21"/>
      <c r="G16" s="21"/>
      <c r="H16" s="22"/>
    </row>
    <row r="17" spans="1:8" ht="15">
      <c r="A17" s="23"/>
      <c r="B17" s="30" t="s">
        <v>20</v>
      </c>
      <c r="C17" s="25"/>
      <c r="D17" s="28"/>
      <c r="F17" s="21"/>
      <c r="G17" s="21"/>
      <c r="H17" s="22"/>
    </row>
    <row r="18" spans="1:8" ht="15">
      <c r="A18" s="23"/>
      <c r="B18" s="30" t="s">
        <v>21</v>
      </c>
      <c r="C18" s="25"/>
      <c r="D18" s="28"/>
      <c r="F18" s="21"/>
      <c r="G18" s="21"/>
      <c r="H18" s="22"/>
    </row>
    <row r="19" spans="1:8" ht="15">
      <c r="A19" s="23"/>
      <c r="B19" s="30" t="s">
        <v>22</v>
      </c>
      <c r="C19" s="25"/>
      <c r="D19" s="28"/>
      <c r="F19" s="21"/>
      <c r="G19" s="21"/>
      <c r="H19" s="22"/>
    </row>
    <row r="20" spans="1:8" ht="15">
      <c r="A20" s="23"/>
      <c r="B20" s="29" t="s">
        <v>23</v>
      </c>
      <c r="C20" s="27">
        <f>SUM(C21:C27)</f>
        <v>133047293.007</v>
      </c>
      <c r="D20" s="27">
        <f>SUM(D21:D27)</f>
        <v>201192575</v>
      </c>
      <c r="F20" s="21"/>
      <c r="G20" s="21"/>
      <c r="H20" s="22"/>
    </row>
    <row r="21" spans="1:8" ht="15">
      <c r="A21" s="23"/>
      <c r="B21" s="30" t="s">
        <v>24</v>
      </c>
      <c r="C21" s="27"/>
      <c r="D21" s="28">
        <v>105984627</v>
      </c>
      <c r="F21" s="21"/>
      <c r="G21" s="21"/>
      <c r="H21" s="22"/>
    </row>
    <row r="22" spans="1:8" ht="15">
      <c r="A22" s="23"/>
      <c r="B22" s="30" t="s">
        <v>25</v>
      </c>
      <c r="C22" s="27"/>
      <c r="D22" s="28"/>
      <c r="F22" s="21"/>
      <c r="G22" s="21"/>
      <c r="H22" s="22"/>
    </row>
    <row r="23" spans="1:8" ht="15">
      <c r="A23" s="23"/>
      <c r="B23" s="30" t="s">
        <v>26</v>
      </c>
      <c r="C23" s="27">
        <v>102839550.007</v>
      </c>
      <c r="D23" s="28">
        <v>18188303</v>
      </c>
      <c r="F23" s="21"/>
      <c r="G23" s="21"/>
      <c r="H23" s="22"/>
    </row>
    <row r="24" spans="1:8" ht="15">
      <c r="A24" s="23"/>
      <c r="B24" s="30" t="s">
        <v>27</v>
      </c>
      <c r="C24" s="27">
        <v>30207743</v>
      </c>
      <c r="D24" s="28">
        <v>75404571</v>
      </c>
      <c r="F24" s="21"/>
      <c r="G24" s="21"/>
      <c r="H24" s="22"/>
    </row>
    <row r="25" spans="1:8" ht="15">
      <c r="A25" s="23"/>
      <c r="B25" s="30" t="s">
        <v>28</v>
      </c>
      <c r="C25" s="27"/>
      <c r="D25" s="28">
        <v>622258</v>
      </c>
      <c r="F25" s="21"/>
      <c r="G25" s="21"/>
      <c r="H25" s="22"/>
    </row>
    <row r="26" spans="1:8" ht="15">
      <c r="A26" s="23"/>
      <c r="B26" s="30" t="s">
        <v>29</v>
      </c>
      <c r="C26" s="27"/>
      <c r="D26" s="28"/>
      <c r="F26" s="21"/>
      <c r="G26" s="21"/>
      <c r="H26" s="22"/>
    </row>
    <row r="27" spans="1:8" ht="15">
      <c r="A27" s="23"/>
      <c r="B27" s="30" t="s">
        <v>30</v>
      </c>
      <c r="C27" s="27"/>
      <c r="D27" s="28">
        <v>992816</v>
      </c>
      <c r="F27" s="21"/>
      <c r="G27" s="21"/>
      <c r="H27" s="22"/>
    </row>
    <row r="28" spans="1:8" ht="15">
      <c r="A28" s="23"/>
      <c r="B28" s="29" t="s">
        <v>31</v>
      </c>
      <c r="C28" s="25"/>
      <c r="D28" s="28"/>
      <c r="F28" s="21"/>
      <c r="G28" s="21"/>
      <c r="H28" s="22"/>
    </row>
    <row r="29" spans="1:8" ht="15">
      <c r="A29" s="23"/>
      <c r="B29" s="29" t="s">
        <v>32</v>
      </c>
      <c r="C29" s="25"/>
      <c r="D29" s="28"/>
      <c r="F29" s="21"/>
      <c r="G29" s="21"/>
      <c r="H29" s="22"/>
    </row>
    <row r="30" spans="1:8" ht="15">
      <c r="A30" s="23"/>
      <c r="B30" s="29" t="s">
        <v>33</v>
      </c>
      <c r="C30" s="25">
        <f>SUM(C31:C32)</f>
        <v>61274800</v>
      </c>
      <c r="D30" s="25">
        <f>SUM(D31:D32)</f>
        <v>61274800</v>
      </c>
      <c r="F30" s="21"/>
      <c r="G30" s="21"/>
      <c r="H30" s="22"/>
    </row>
    <row r="31" spans="1:8" ht="15">
      <c r="A31" s="23"/>
      <c r="B31" s="30" t="s">
        <v>34</v>
      </c>
      <c r="C31" s="22">
        <v>61274800</v>
      </c>
      <c r="D31" s="28">
        <v>61274800</v>
      </c>
      <c r="F31" s="21"/>
      <c r="G31" s="21"/>
      <c r="H31" s="22"/>
    </row>
    <row r="32" spans="1:8" ht="15">
      <c r="A32" s="23"/>
      <c r="B32" s="30" t="s">
        <v>35</v>
      </c>
      <c r="C32" s="25"/>
      <c r="D32" s="28"/>
      <c r="F32" s="21"/>
      <c r="G32" s="21"/>
      <c r="H32" s="22"/>
    </row>
    <row r="33" spans="1:8" ht="15.75">
      <c r="A33" s="18" t="s">
        <v>36</v>
      </c>
      <c r="B33" s="19" t="s">
        <v>37</v>
      </c>
      <c r="C33" s="20">
        <f>C34+C35</f>
        <v>655728388</v>
      </c>
      <c r="D33" s="20">
        <f>D34+D35</f>
        <v>655728388</v>
      </c>
      <c r="F33" s="21"/>
      <c r="G33" s="21"/>
      <c r="H33" s="22"/>
    </row>
    <row r="34" spans="1:9" ht="15">
      <c r="A34" s="23"/>
      <c r="B34" s="29" t="s">
        <v>38</v>
      </c>
      <c r="C34" s="25"/>
      <c r="D34" s="25"/>
      <c r="F34" s="21"/>
      <c r="G34" s="21"/>
      <c r="H34" s="22"/>
      <c r="I34" s="31"/>
    </row>
    <row r="35" spans="1:8" ht="15">
      <c r="A35" s="23"/>
      <c r="B35" s="29" t="s">
        <v>39</v>
      </c>
      <c r="C35" s="27">
        <f>SUM(C36:C41)</f>
        <v>655728388</v>
      </c>
      <c r="D35" s="27">
        <f>SUM(D36:D41)</f>
        <v>655728388</v>
      </c>
      <c r="F35" s="21"/>
      <c r="G35" s="21"/>
      <c r="H35" s="22"/>
    </row>
    <row r="36" spans="1:8" ht="15">
      <c r="A36" s="23"/>
      <c r="B36" s="30" t="s">
        <v>40</v>
      </c>
      <c r="C36" s="28">
        <v>464000000</v>
      </c>
      <c r="D36" s="28">
        <v>464000000</v>
      </c>
      <c r="F36" s="21"/>
      <c r="G36" s="21"/>
      <c r="H36" s="22"/>
    </row>
    <row r="37" spans="1:8" ht="15">
      <c r="A37" s="23"/>
      <c r="B37" s="30" t="s">
        <v>41</v>
      </c>
      <c r="C37" s="27"/>
      <c r="D37" s="28"/>
      <c r="F37" s="21"/>
      <c r="G37" s="21"/>
      <c r="H37" s="22"/>
    </row>
    <row r="38" spans="1:8" ht="15">
      <c r="A38" s="23"/>
      <c r="B38" s="30" t="s">
        <v>42</v>
      </c>
      <c r="C38" s="28">
        <v>13629791</v>
      </c>
      <c r="D38" s="28">
        <v>13629791</v>
      </c>
      <c r="F38" s="21"/>
      <c r="G38" s="21"/>
      <c r="H38" s="22"/>
    </row>
    <row r="39" spans="1:8" ht="15">
      <c r="A39" s="23"/>
      <c r="B39" s="30" t="s">
        <v>43</v>
      </c>
      <c r="C39" s="28">
        <v>21970138</v>
      </c>
      <c r="D39" s="28">
        <v>21970138</v>
      </c>
      <c r="F39" s="21"/>
      <c r="G39" s="21"/>
      <c r="H39" s="22"/>
    </row>
    <row r="40" spans="1:8" ht="15">
      <c r="A40" s="23"/>
      <c r="B40" s="30" t="s">
        <v>44</v>
      </c>
      <c r="C40" s="28">
        <v>3116967</v>
      </c>
      <c r="D40" s="28">
        <v>3116967</v>
      </c>
      <c r="F40" s="21"/>
      <c r="G40" s="21"/>
      <c r="H40" s="22"/>
    </row>
    <row r="41" spans="1:8" ht="15">
      <c r="A41" s="23"/>
      <c r="B41" s="30" t="s">
        <v>45</v>
      </c>
      <c r="C41" s="28">
        <v>153011492</v>
      </c>
      <c r="D41" s="28">
        <v>153011492</v>
      </c>
      <c r="F41" s="21"/>
      <c r="G41" s="21"/>
      <c r="H41" s="22"/>
    </row>
    <row r="42" spans="1:8" ht="15">
      <c r="A42" s="23"/>
      <c r="B42" s="30" t="s">
        <v>46</v>
      </c>
      <c r="C42" s="25"/>
      <c r="D42" s="28"/>
      <c r="F42" s="21"/>
      <c r="G42" s="21"/>
      <c r="H42" s="22"/>
    </row>
    <row r="43" spans="1:8" ht="15">
      <c r="A43" s="23"/>
      <c r="B43" s="30" t="s">
        <v>47</v>
      </c>
      <c r="C43" s="25"/>
      <c r="D43" s="28"/>
      <c r="F43" s="21"/>
      <c r="G43" s="21"/>
      <c r="H43" s="22"/>
    </row>
    <row r="44" spans="1:8" ht="15">
      <c r="A44" s="23"/>
      <c r="B44" s="30" t="s">
        <v>48</v>
      </c>
      <c r="C44" s="25"/>
      <c r="D44" s="28"/>
      <c r="F44" s="21"/>
      <c r="G44" s="21"/>
      <c r="H44" s="22"/>
    </row>
    <row r="45" spans="1:8" ht="15.75" thickBot="1">
      <c r="A45" s="32"/>
      <c r="B45" s="33" t="s">
        <v>49</v>
      </c>
      <c r="C45" s="34"/>
      <c r="D45" s="35"/>
      <c r="F45" s="21"/>
      <c r="G45" s="21"/>
      <c r="H45" s="22"/>
    </row>
    <row r="46" spans="1:8" ht="16.5" thickBot="1">
      <c r="A46" s="36"/>
      <c r="B46" s="37" t="s">
        <v>50</v>
      </c>
      <c r="C46" s="38">
        <f>C33+C7</f>
        <v>948724294.9469999</v>
      </c>
      <c r="D46" s="38">
        <v>966974510.8</v>
      </c>
      <c r="F46" s="21"/>
      <c r="G46" s="21"/>
      <c r="H46" s="22"/>
    </row>
    <row r="47" spans="3:8" s="1" customFormat="1" ht="15.75">
      <c r="C47" s="2">
        <f>C46-C92</f>
        <v>0.13430821895599365</v>
      </c>
      <c r="D47" s="2">
        <v>0.0023081302642822266</v>
      </c>
      <c r="E47" s="9"/>
      <c r="F47" s="21"/>
      <c r="G47" s="21"/>
      <c r="H47" s="22"/>
    </row>
    <row r="48" spans="2:7" s="1" customFormat="1" ht="15.75">
      <c r="B48" s="1" t="s">
        <v>0</v>
      </c>
      <c r="C48" s="2"/>
      <c r="D48" s="2"/>
      <c r="E48" s="9"/>
      <c r="F48" s="2"/>
      <c r="G48" s="2"/>
    </row>
    <row r="49" spans="2:7" s="1" customFormat="1" ht="15.75">
      <c r="B49" s="1" t="s">
        <v>1</v>
      </c>
      <c r="C49" s="2"/>
      <c r="D49" s="2"/>
      <c r="E49" s="9"/>
      <c r="F49" s="2"/>
      <c r="G49" s="2"/>
    </row>
    <row r="50" spans="2:7" s="3" customFormat="1" ht="19.5" thickBot="1">
      <c r="B50" s="4" t="s">
        <v>2</v>
      </c>
      <c r="C50" s="5"/>
      <c r="D50" s="5"/>
      <c r="E50" s="9"/>
      <c r="F50" s="5"/>
      <c r="G50" s="5"/>
    </row>
    <row r="51" spans="1:8" ht="15">
      <c r="A51" s="10" t="s">
        <v>3</v>
      </c>
      <c r="B51" s="11" t="s">
        <v>51</v>
      </c>
      <c r="C51" s="12" t="s">
        <v>5</v>
      </c>
      <c r="D51" s="13" t="s">
        <v>5</v>
      </c>
      <c r="H51" s="6"/>
    </row>
    <row r="52" spans="1:8" ht="15">
      <c r="A52" s="14"/>
      <c r="B52" s="15"/>
      <c r="C52" s="16" t="s">
        <v>7</v>
      </c>
      <c r="D52" s="17" t="s">
        <v>7</v>
      </c>
      <c r="H52" s="6"/>
    </row>
    <row r="53" spans="1:8" ht="15.75">
      <c r="A53" s="18" t="s">
        <v>9</v>
      </c>
      <c r="B53" s="19" t="s">
        <v>52</v>
      </c>
      <c r="C53" s="20">
        <f>C54+C55+C58+C70+C71</f>
        <v>410194847.9349999</v>
      </c>
      <c r="D53" s="20">
        <f>D54+D55+D58+D70+D71</f>
        <v>420588156</v>
      </c>
      <c r="H53" s="6"/>
    </row>
    <row r="54" spans="1:8" ht="15">
      <c r="A54" s="23"/>
      <c r="B54" s="29" t="s">
        <v>53</v>
      </c>
      <c r="C54" s="25"/>
      <c r="D54" s="25"/>
      <c r="H54" s="6"/>
    </row>
    <row r="55" spans="1:8" ht="15">
      <c r="A55" s="23"/>
      <c r="B55" s="29" t="s">
        <v>54</v>
      </c>
      <c r="C55" s="39">
        <f>SUM(C56:C57)</f>
        <v>0</v>
      </c>
      <c r="D55" s="39">
        <f>SUM(D56:D57)</f>
        <v>0</v>
      </c>
      <c r="H55" s="6"/>
    </row>
    <row r="56" spans="1:8" ht="15">
      <c r="A56" s="23"/>
      <c r="B56" s="30" t="s">
        <v>55</v>
      </c>
      <c r="C56" s="25"/>
      <c r="D56" s="25"/>
      <c r="H56" s="6"/>
    </row>
    <row r="57" spans="1:8" ht="15">
      <c r="A57" s="23"/>
      <c r="B57" s="30" t="s">
        <v>56</v>
      </c>
      <c r="C57" s="25"/>
      <c r="D57" s="28"/>
      <c r="H57" s="6"/>
    </row>
    <row r="58" spans="1:8" ht="15">
      <c r="A58" s="23"/>
      <c r="B58" s="29" t="s">
        <v>57</v>
      </c>
      <c r="C58" s="39">
        <f>SUM(C59:C69)</f>
        <v>410194847.9349999</v>
      </c>
      <c r="D58" s="39">
        <f>SUM(D59:D69)</f>
        <v>420588156</v>
      </c>
      <c r="H58" s="6"/>
    </row>
    <row r="59" spans="1:8" ht="15">
      <c r="A59" s="23"/>
      <c r="B59" s="30" t="s">
        <v>58</v>
      </c>
      <c r="C59" s="27">
        <v>58227213.9349999</v>
      </c>
      <c r="D59" s="28">
        <v>59367988</v>
      </c>
      <c r="H59" s="6"/>
    </row>
    <row r="60" spans="1:8" ht="15">
      <c r="A60" s="23"/>
      <c r="B60" s="30" t="s">
        <v>59</v>
      </c>
      <c r="C60" s="27">
        <v>69500</v>
      </c>
      <c r="D60" s="28"/>
      <c r="H60" s="6"/>
    </row>
    <row r="61" spans="1:8" ht="15">
      <c r="A61" s="23"/>
      <c r="B61" s="30" t="s">
        <v>60</v>
      </c>
      <c r="C61" s="27">
        <v>22041</v>
      </c>
      <c r="D61" s="28">
        <v>341831</v>
      </c>
      <c r="H61" s="6"/>
    </row>
    <row r="62" spans="1:8" ht="15">
      <c r="A62" s="23"/>
      <c r="B62" s="30" t="s">
        <v>61</v>
      </c>
      <c r="C62" s="27">
        <v>650</v>
      </c>
      <c r="D62" s="28">
        <v>12620</v>
      </c>
      <c r="H62" s="6"/>
    </row>
    <row r="63" spans="1:8" ht="15">
      <c r="A63" s="23"/>
      <c r="B63" s="30" t="s">
        <v>62</v>
      </c>
      <c r="C63" s="25"/>
      <c r="D63" s="28"/>
      <c r="H63" s="6"/>
    </row>
    <row r="64" spans="1:8" ht="15">
      <c r="A64" s="23"/>
      <c r="B64" s="30" t="s">
        <v>63</v>
      </c>
      <c r="C64" s="25"/>
      <c r="D64" s="28"/>
      <c r="H64" s="6"/>
    </row>
    <row r="65" spans="1:8" ht="15">
      <c r="A65" s="23"/>
      <c r="B65" s="30" t="s">
        <v>64</v>
      </c>
      <c r="C65" s="25"/>
      <c r="D65" s="28"/>
      <c r="H65" s="6"/>
    </row>
    <row r="66" spans="1:8" ht="15">
      <c r="A66" s="23"/>
      <c r="B66" s="30" t="s">
        <v>65</v>
      </c>
      <c r="C66" s="27">
        <v>3305926</v>
      </c>
      <c r="D66" s="28">
        <v>12296200</v>
      </c>
      <c r="H66" s="6"/>
    </row>
    <row r="67" spans="1:8" ht="15">
      <c r="A67" s="23"/>
      <c r="B67" s="30" t="s">
        <v>66</v>
      </c>
      <c r="C67" s="28">
        <v>348569517</v>
      </c>
      <c r="D67" s="28">
        <v>348569517</v>
      </c>
      <c r="H67" s="6"/>
    </row>
    <row r="68" spans="1:8" ht="15">
      <c r="A68" s="23"/>
      <c r="B68" s="30" t="s">
        <v>67</v>
      </c>
      <c r="C68" s="25"/>
      <c r="D68" s="28"/>
      <c r="H68" s="6"/>
    </row>
    <row r="69" spans="1:8" ht="15">
      <c r="A69" s="23"/>
      <c r="B69" s="30" t="s">
        <v>68</v>
      </c>
      <c r="C69" s="25"/>
      <c r="D69" s="28"/>
      <c r="H69" s="6"/>
    </row>
    <row r="70" spans="1:8" ht="15">
      <c r="A70" s="23"/>
      <c r="B70" s="29" t="s">
        <v>69</v>
      </c>
      <c r="C70" s="25"/>
      <c r="D70" s="28"/>
      <c r="H70" s="6"/>
    </row>
    <row r="71" spans="1:8" ht="15">
      <c r="A71" s="23"/>
      <c r="B71" s="29" t="s">
        <v>70</v>
      </c>
      <c r="C71" s="25"/>
      <c r="D71" s="28"/>
      <c r="H71" s="6"/>
    </row>
    <row r="72" spans="1:8" ht="15.75">
      <c r="A72" s="18" t="s">
        <v>9</v>
      </c>
      <c r="B72" s="19" t="s">
        <v>71</v>
      </c>
      <c r="C72" s="25">
        <f>C73+C77+C78+C79</f>
        <v>83025663.28</v>
      </c>
      <c r="D72" s="25">
        <f>D73+D77+D78+D79</f>
        <v>90436290</v>
      </c>
      <c r="H72" s="6"/>
    </row>
    <row r="73" spans="1:8" ht="15">
      <c r="A73" s="23"/>
      <c r="B73" s="29" t="s">
        <v>72</v>
      </c>
      <c r="C73" s="25">
        <f>SUM(C74:C76)</f>
        <v>83025663.28</v>
      </c>
      <c r="D73" s="25">
        <f>SUM(D74:D76)</f>
        <v>90436290</v>
      </c>
      <c r="H73" s="6"/>
    </row>
    <row r="74" spans="1:8" ht="15">
      <c r="A74" s="23"/>
      <c r="B74" s="30" t="s">
        <v>73</v>
      </c>
      <c r="C74" s="27">
        <v>83025663.28</v>
      </c>
      <c r="D74" s="28">
        <v>90436290</v>
      </c>
      <c r="H74" s="6"/>
    </row>
    <row r="75" spans="1:8" ht="15">
      <c r="A75" s="23"/>
      <c r="B75" s="30" t="s">
        <v>74</v>
      </c>
      <c r="C75" s="25"/>
      <c r="D75" s="28"/>
      <c r="H75" s="6"/>
    </row>
    <row r="76" spans="1:8" ht="15">
      <c r="A76" s="23"/>
      <c r="B76" s="30" t="s">
        <v>29</v>
      </c>
      <c r="C76" s="25"/>
      <c r="D76" s="28"/>
      <c r="H76" s="6"/>
    </row>
    <row r="77" spans="1:8" ht="15">
      <c r="A77" s="23"/>
      <c r="B77" s="29" t="s">
        <v>75</v>
      </c>
      <c r="C77" s="25"/>
      <c r="D77" s="28"/>
      <c r="H77" s="6"/>
    </row>
    <row r="78" spans="1:8" ht="15">
      <c r="A78" s="23"/>
      <c r="B78" s="29" t="s">
        <v>76</v>
      </c>
      <c r="C78" s="25"/>
      <c r="D78" s="28"/>
      <c r="H78" s="6"/>
    </row>
    <row r="79" spans="1:8" ht="15">
      <c r="A79" s="23"/>
      <c r="B79" s="29" t="s">
        <v>77</v>
      </c>
      <c r="C79" s="25"/>
      <c r="D79" s="28"/>
      <c r="H79" s="6"/>
    </row>
    <row r="80" spans="1:8" ht="15.75">
      <c r="A80" s="18"/>
      <c r="B80" s="40" t="s">
        <v>78</v>
      </c>
      <c r="C80" s="20">
        <f>C72+C53</f>
        <v>493220511.2149999</v>
      </c>
      <c r="D80" s="20">
        <f>D72+D53</f>
        <v>511024446</v>
      </c>
      <c r="H80" s="6"/>
    </row>
    <row r="81" spans="1:8" ht="15.75">
      <c r="A81" s="18" t="s">
        <v>36</v>
      </c>
      <c r="B81" s="19" t="s">
        <v>79</v>
      </c>
      <c r="C81" s="39">
        <f>SUM(C82:C91)</f>
        <v>455503783.59769183</v>
      </c>
      <c r="D81" s="39">
        <f>SUM(D82:D91)</f>
        <v>455950064.7976918</v>
      </c>
      <c r="H81" s="6"/>
    </row>
    <row r="82" spans="1:8" ht="15">
      <c r="A82" s="23"/>
      <c r="B82" s="41" t="s">
        <v>80</v>
      </c>
      <c r="C82" s="25"/>
      <c r="D82" s="28"/>
      <c r="H82" s="6"/>
    </row>
    <row r="83" spans="1:8" ht="15.75">
      <c r="A83" s="18"/>
      <c r="B83" s="41" t="s">
        <v>81</v>
      </c>
      <c r="C83" s="42"/>
      <c r="D83" s="43"/>
      <c r="H83" s="6"/>
    </row>
    <row r="84" spans="1:8" ht="15">
      <c r="A84" s="23"/>
      <c r="B84" s="30" t="s">
        <v>82</v>
      </c>
      <c r="C84" s="28">
        <v>454000000</v>
      </c>
      <c r="D84" s="28">
        <v>454000000</v>
      </c>
      <c r="H84" s="6"/>
    </row>
    <row r="85" spans="1:8" ht="15">
      <c r="A85" s="23"/>
      <c r="B85" s="30" t="s">
        <v>83</v>
      </c>
      <c r="C85" s="25"/>
      <c r="D85" s="28"/>
      <c r="H85" s="6"/>
    </row>
    <row r="86" spans="1:8" ht="15">
      <c r="A86" s="23"/>
      <c r="B86" s="30" t="s">
        <v>84</v>
      </c>
      <c r="C86" s="25"/>
      <c r="D86" s="28"/>
      <c r="H86" s="6"/>
    </row>
    <row r="87" spans="1:8" ht="15">
      <c r="A87" s="23"/>
      <c r="B87" s="30" t="s">
        <v>85</v>
      </c>
      <c r="C87" s="25"/>
      <c r="D87" s="28"/>
      <c r="H87" s="6"/>
    </row>
    <row r="88" spans="1:8" ht="15">
      <c r="A88" s="23"/>
      <c r="B88" s="30" t="s">
        <v>86</v>
      </c>
      <c r="C88" s="25"/>
      <c r="D88" s="28"/>
      <c r="H88" s="6"/>
    </row>
    <row r="89" spans="1:8" ht="15">
      <c r="A89" s="23"/>
      <c r="B89" s="30" t="s">
        <v>87</v>
      </c>
      <c r="C89" s="25"/>
      <c r="D89" s="28"/>
      <c r="H89" s="6"/>
    </row>
    <row r="90" spans="1:8" ht="15">
      <c r="A90" s="23"/>
      <c r="B90" s="30" t="s">
        <v>88</v>
      </c>
      <c r="C90" s="27">
        <f>D90+D91</f>
        <v>1950064.7976918286</v>
      </c>
      <c r="D90" s="28">
        <v>-2826887.0023081712</v>
      </c>
      <c r="H90" s="6"/>
    </row>
    <row r="91" spans="1:8" ht="15.75" thickBot="1">
      <c r="A91" s="32"/>
      <c r="B91" s="33" t="s">
        <v>89</v>
      </c>
      <c r="C91" s="34">
        <f>C141</f>
        <v>-446281.2</v>
      </c>
      <c r="D91" s="35">
        <v>4776951.8</v>
      </c>
      <c r="H91" s="6"/>
    </row>
    <row r="92" spans="1:8" ht="16.5" thickBot="1">
      <c r="A92" s="36"/>
      <c r="B92" s="37" t="s">
        <v>90</v>
      </c>
      <c r="C92" s="38">
        <f>C81+C80</f>
        <v>948724294.8126917</v>
      </c>
      <c r="D92" s="44">
        <v>966974510.7976918</v>
      </c>
      <c r="H92" s="6"/>
    </row>
    <row r="93" spans="1:5" ht="15.75">
      <c r="A93" s="45"/>
      <c r="B93" s="46"/>
      <c r="C93" s="47">
        <f>C92-C46</f>
        <v>-0.13430821895599365</v>
      </c>
      <c r="D93" s="47">
        <v>-0.0023081302642822266</v>
      </c>
      <c r="E93" s="47"/>
    </row>
    <row r="94" spans="2:4" ht="18">
      <c r="B94" s="48"/>
      <c r="D94" s="49"/>
    </row>
    <row r="95" spans="2:4" ht="15.75">
      <c r="B95" s="1" t="s">
        <v>0</v>
      </c>
      <c r="D95" s="49"/>
    </row>
    <row r="96" spans="2:4" ht="15.75">
      <c r="B96" s="1" t="s">
        <v>1</v>
      </c>
      <c r="D96" s="49"/>
    </row>
    <row r="97" spans="2:4" ht="18">
      <c r="B97" s="48"/>
      <c r="D97" s="49"/>
    </row>
    <row r="98" spans="2:4" ht="18">
      <c r="B98" s="48" t="s">
        <v>91</v>
      </c>
      <c r="D98" s="49"/>
    </row>
    <row r="99" ht="15.75" thickBot="1">
      <c r="B99" s="6" t="s">
        <v>92</v>
      </c>
    </row>
    <row r="100" spans="1:4" ht="15">
      <c r="A100" s="10" t="s">
        <v>3</v>
      </c>
      <c r="B100" s="11" t="s">
        <v>93</v>
      </c>
      <c r="C100" s="50" t="s">
        <v>5</v>
      </c>
      <c r="D100" s="51" t="s">
        <v>6</v>
      </c>
    </row>
    <row r="101" spans="1:4" ht="15">
      <c r="A101" s="14"/>
      <c r="B101" s="15"/>
      <c r="C101" s="52" t="s">
        <v>7</v>
      </c>
      <c r="D101" s="53" t="s">
        <v>8</v>
      </c>
    </row>
    <row r="102" spans="1:4" ht="15">
      <c r="A102" s="54">
        <v>1</v>
      </c>
      <c r="B102" s="55" t="s">
        <v>94</v>
      </c>
      <c r="C102" s="56">
        <v>82846746</v>
      </c>
      <c r="D102" s="57">
        <v>225085230</v>
      </c>
    </row>
    <row r="103" spans="1:4" ht="15">
      <c r="A103" s="54"/>
      <c r="B103" s="55"/>
      <c r="C103" s="56"/>
      <c r="D103" s="57"/>
    </row>
    <row r="104" spans="1:4" ht="15">
      <c r="A104" s="54">
        <v>2</v>
      </c>
      <c r="B104" s="55" t="s">
        <v>95</v>
      </c>
      <c r="C104" s="58"/>
      <c r="D104" s="59"/>
    </row>
    <row r="105" spans="1:4" ht="15">
      <c r="A105" s="54"/>
      <c r="B105" s="55"/>
      <c r="C105" s="58"/>
      <c r="D105" s="59"/>
    </row>
    <row r="106" spans="1:8" ht="15">
      <c r="A106" s="54">
        <v>3</v>
      </c>
      <c r="B106" s="55" t="s">
        <v>96</v>
      </c>
      <c r="D106" s="59">
        <v>-43444200</v>
      </c>
      <c r="F106" s="9">
        <f>C102+C108</f>
        <v>4739732</v>
      </c>
      <c r="G106" s="9" t="e">
        <f>#REF!+C110+C114+C116</f>
        <v>#REF!</v>
      </c>
      <c r="H106" s="9" t="e">
        <f>F106+G106</f>
        <v>#REF!</v>
      </c>
    </row>
    <row r="107" spans="1:4" ht="15">
      <c r="A107" s="54"/>
      <c r="B107" s="55"/>
      <c r="C107" s="58"/>
      <c r="D107" s="58"/>
    </row>
    <row r="108" spans="1:7" ht="15">
      <c r="A108" s="54">
        <v>4</v>
      </c>
      <c r="B108" s="55" t="s">
        <v>97</v>
      </c>
      <c r="C108" s="58">
        <f>-(6293787+19049582+49095700+3196560+471385)</f>
        <v>-78107014</v>
      </c>
      <c r="D108" s="56">
        <v>-142601411</v>
      </c>
      <c r="E108" s="9">
        <f>SUM(C107:C108)</f>
        <v>-78107014</v>
      </c>
      <c r="F108" s="9">
        <f>128969825+26300822+39690197+3638789+456283-1177496</f>
        <v>197878420</v>
      </c>
      <c r="G108" s="9">
        <f>SUM(C107:C108)</f>
        <v>-78107014</v>
      </c>
    </row>
    <row r="109" spans="1:7" ht="15">
      <c r="A109" s="54"/>
      <c r="B109" s="55"/>
      <c r="C109" s="56"/>
      <c r="D109" s="56"/>
      <c r="F109" s="9">
        <f>F108+E108</f>
        <v>119771406</v>
      </c>
      <c r="G109" s="9">
        <f>128969825+26300822+39690196-1177496+3638789+456283</f>
        <v>197878419</v>
      </c>
    </row>
    <row r="110" spans="1:7" ht="15">
      <c r="A110" s="54">
        <v>5</v>
      </c>
      <c r="B110" s="55" t="s">
        <v>98</v>
      </c>
      <c r="C110" s="56">
        <f>C111+C112</f>
        <v>-1920999</v>
      </c>
      <c r="D110" s="56">
        <v>-16902478</v>
      </c>
      <c r="G110" s="9">
        <f>G109+31486147</f>
        <v>229364566</v>
      </c>
    </row>
    <row r="111" spans="1:4" ht="15">
      <c r="A111" s="54"/>
      <c r="B111" s="55" t="s">
        <v>99</v>
      </c>
      <c r="C111" s="60">
        <v>-1646100</v>
      </c>
      <c r="D111" s="58">
        <v>-14483700</v>
      </c>
    </row>
    <row r="112" spans="1:5" ht="15">
      <c r="A112" s="54"/>
      <c r="B112" s="55" t="s">
        <v>100</v>
      </c>
      <c r="C112" s="60">
        <v>-274899</v>
      </c>
      <c r="D112" s="58">
        <v>-2418778</v>
      </c>
      <c r="E112" s="56"/>
    </row>
    <row r="113" spans="1:7" ht="15">
      <c r="A113" s="54"/>
      <c r="B113" s="55"/>
      <c r="C113" s="60"/>
      <c r="D113" s="58"/>
      <c r="G113" s="9">
        <f>SUM(C107:C108)</f>
        <v>-78107014</v>
      </c>
    </row>
    <row r="114" spans="1:4" ht="15">
      <c r="A114" s="54">
        <v>6</v>
      </c>
      <c r="B114" s="55" t="s">
        <v>101</v>
      </c>
      <c r="C114" s="60">
        <v>0</v>
      </c>
      <c r="D114" s="56">
        <v>-2471288</v>
      </c>
    </row>
    <row r="115" spans="1:4" ht="15">
      <c r="A115" s="54"/>
      <c r="B115" s="55"/>
      <c r="C115" s="56"/>
      <c r="D115" s="56"/>
    </row>
    <row r="116" spans="1:4" ht="15">
      <c r="A116" s="54">
        <v>7</v>
      </c>
      <c r="B116" s="55" t="s">
        <v>102</v>
      </c>
      <c r="C116" s="56">
        <f>-(7083+130000+788190+931594+125349+35000+67045+808863)</f>
        <v>-2893124</v>
      </c>
      <c r="D116" s="56">
        <v>-8386516</v>
      </c>
    </row>
    <row r="117" spans="1:4" ht="15">
      <c r="A117" s="54"/>
      <c r="B117" s="55"/>
      <c r="C117" s="56"/>
      <c r="D117" s="56"/>
    </row>
    <row r="118" spans="1:4" ht="15">
      <c r="A118" s="61">
        <v>8</v>
      </c>
      <c r="B118" s="24" t="s">
        <v>103</v>
      </c>
      <c r="C118" s="56">
        <f>C110+C114+C116</f>
        <v>-4814123</v>
      </c>
      <c r="D118" s="56">
        <v>-170361693</v>
      </c>
    </row>
    <row r="119" spans="1:4" ht="15">
      <c r="A119" s="61"/>
      <c r="B119" s="24"/>
      <c r="C119" s="56"/>
      <c r="D119" s="56"/>
    </row>
    <row r="120" spans="1:4" ht="15">
      <c r="A120" s="61">
        <v>9</v>
      </c>
      <c r="B120" s="24" t="s">
        <v>104</v>
      </c>
      <c r="C120" s="56">
        <f>C102+C108+C118</f>
        <v>-74391</v>
      </c>
      <c r="D120" s="56">
        <v>11279337</v>
      </c>
    </row>
    <row r="121" spans="1:4" ht="15">
      <c r="A121" s="61"/>
      <c r="B121" s="24"/>
      <c r="C121" s="56"/>
      <c r="D121" s="56"/>
    </row>
    <row r="122" spans="1:4" ht="15">
      <c r="A122" s="54">
        <v>10</v>
      </c>
      <c r="B122" s="55" t="s">
        <v>105</v>
      </c>
      <c r="C122" s="58"/>
      <c r="D122" s="59"/>
    </row>
    <row r="123" spans="1:4" ht="15">
      <c r="A123" s="54"/>
      <c r="B123" s="55"/>
      <c r="C123" s="58"/>
      <c r="D123" s="59"/>
    </row>
    <row r="124" spans="1:4" ht="15">
      <c r="A124" s="54">
        <v>11</v>
      </c>
      <c r="B124" s="55" t="s">
        <v>106</v>
      </c>
      <c r="C124" s="58"/>
      <c r="D124" s="59"/>
    </row>
    <row r="125" spans="1:4" ht="15">
      <c r="A125" s="54"/>
      <c r="B125" s="55"/>
      <c r="C125" s="58"/>
      <c r="D125" s="59"/>
    </row>
    <row r="126" spans="1:4" ht="15">
      <c r="A126" s="54">
        <v>12</v>
      </c>
      <c r="B126" s="55" t="s">
        <v>107</v>
      </c>
      <c r="C126" s="56"/>
      <c r="D126" s="59"/>
    </row>
    <row r="127" spans="1:4" ht="15">
      <c r="A127" s="54"/>
      <c r="B127" s="55" t="s">
        <v>108</v>
      </c>
      <c r="C127" s="58"/>
      <c r="D127" s="59"/>
    </row>
    <row r="128" spans="1:4" ht="15">
      <c r="A128" s="54"/>
      <c r="B128" s="55" t="s">
        <v>109</v>
      </c>
      <c r="C128" s="58">
        <v>-61428</v>
      </c>
      <c r="D128" s="59">
        <v>-5832535</v>
      </c>
    </row>
    <row r="129" spans="1:4" ht="15">
      <c r="A129" s="54"/>
      <c r="B129" s="55" t="s">
        <v>110</v>
      </c>
      <c r="C129" s="58">
        <v>-16530</v>
      </c>
      <c r="D129" s="59">
        <v>21353</v>
      </c>
    </row>
    <row r="130" spans="1:4" ht="15">
      <c r="A130" s="54"/>
      <c r="B130" s="55" t="s">
        <v>111</v>
      </c>
      <c r="C130" s="58"/>
      <c r="D130" s="59"/>
    </row>
    <row r="131" spans="1:4" ht="15">
      <c r="A131" s="54"/>
      <c r="B131" s="55"/>
      <c r="C131" s="58"/>
      <c r="D131" s="59"/>
    </row>
    <row r="132" spans="1:4" ht="15">
      <c r="A132" s="61">
        <v>13</v>
      </c>
      <c r="B132" s="24" t="s">
        <v>112</v>
      </c>
      <c r="C132" s="56">
        <f>SUM(C122:C130)</f>
        <v>-77958</v>
      </c>
      <c r="D132" s="57">
        <v>-5811182</v>
      </c>
    </row>
    <row r="133" spans="1:4" ht="15">
      <c r="A133" s="61"/>
      <c r="B133" s="24"/>
      <c r="C133" s="58"/>
      <c r="D133" s="59"/>
    </row>
    <row r="134" spans="1:4" ht="15">
      <c r="A134" s="61">
        <v>14</v>
      </c>
      <c r="B134" s="24" t="s">
        <v>113</v>
      </c>
      <c r="C134" s="56">
        <f>C120+C132</f>
        <v>-152349</v>
      </c>
      <c r="D134" s="57">
        <v>5468155</v>
      </c>
    </row>
    <row r="135" spans="1:4" ht="15">
      <c r="A135" s="61">
        <v>15</v>
      </c>
      <c r="B135" s="24" t="s">
        <v>114</v>
      </c>
      <c r="C135" s="56"/>
      <c r="D135" s="57">
        <v>1443877</v>
      </c>
    </row>
    <row r="136" spans="1:4" ht="15">
      <c r="A136" s="61">
        <v>16</v>
      </c>
      <c r="B136" s="24" t="s">
        <v>115</v>
      </c>
      <c r="C136" s="56">
        <f>SUM(C134:C135)</f>
        <v>-152349</v>
      </c>
      <c r="D136" s="57">
        <v>6912032</v>
      </c>
    </row>
    <row r="137" spans="1:4" ht="15">
      <c r="A137" s="61">
        <v>17</v>
      </c>
      <c r="B137" s="24" t="s">
        <v>116</v>
      </c>
      <c r="C137" s="56"/>
      <c r="D137" s="57"/>
    </row>
    <row r="138" spans="1:4" ht="15">
      <c r="A138" s="61">
        <v>18</v>
      </c>
      <c r="B138" s="24" t="s">
        <v>117</v>
      </c>
      <c r="C138" s="56">
        <f>SUM(C136:C137)</f>
        <v>-152349</v>
      </c>
      <c r="D138" s="56">
        <v>6912032</v>
      </c>
    </row>
    <row r="139" spans="1:4" ht="15">
      <c r="A139" s="54">
        <v>19</v>
      </c>
      <c r="B139" s="55" t="s">
        <v>118</v>
      </c>
      <c r="C139" s="56">
        <f>1959548*15/100</f>
        <v>293932.2</v>
      </c>
      <c r="D139" s="56">
        <v>691203.2</v>
      </c>
    </row>
    <row r="140" spans="1:4" ht="15">
      <c r="A140" s="54"/>
      <c r="B140" s="55"/>
      <c r="C140" s="56"/>
      <c r="D140" s="57"/>
    </row>
    <row r="141" spans="1:4" ht="15">
      <c r="A141" s="61">
        <v>20</v>
      </c>
      <c r="B141" s="24" t="s">
        <v>119</v>
      </c>
      <c r="C141" s="56">
        <f>C134-C139</f>
        <v>-446281.2</v>
      </c>
      <c r="D141" s="57">
        <v>4776951.8</v>
      </c>
    </row>
    <row r="142" spans="1:4" ht="15">
      <c r="A142" s="61"/>
      <c r="B142" s="24"/>
      <c r="C142" s="56"/>
      <c r="D142" s="57"/>
    </row>
    <row r="143" spans="1:4" ht="15.75" thickBot="1">
      <c r="A143" s="62">
        <v>21</v>
      </c>
      <c r="B143" s="63" t="s">
        <v>120</v>
      </c>
      <c r="C143" s="64"/>
      <c r="D143" s="65"/>
    </row>
    <row r="144" spans="1:4" ht="15">
      <c r="A144" s="66"/>
      <c r="B144" s="66"/>
      <c r="C144" s="67"/>
      <c r="D144" s="67"/>
    </row>
    <row r="145" spans="1:4" ht="15">
      <c r="A145" s="66"/>
      <c r="B145" s="66" t="s">
        <v>121</v>
      </c>
      <c r="C145" s="67">
        <f>1646100</f>
        <v>1646100</v>
      </c>
      <c r="D145" s="67"/>
    </row>
    <row r="146" spans="1:4" ht="15">
      <c r="A146" s="66"/>
      <c r="B146" s="66" t="s">
        <v>122</v>
      </c>
      <c r="C146" s="68">
        <f>931594/2</f>
        <v>465797</v>
      </c>
      <c r="D146" s="67"/>
    </row>
    <row r="147" spans="1:4" ht="15">
      <c r="A147" s="66"/>
      <c r="B147" s="66" t="s">
        <v>123</v>
      </c>
      <c r="C147" s="67">
        <f>C138+C145+C146</f>
        <v>1959548</v>
      </c>
      <c r="D147" s="67"/>
    </row>
    <row r="148" spans="1:4" ht="15.75">
      <c r="A148" s="66"/>
      <c r="B148" s="1"/>
      <c r="C148" s="67"/>
      <c r="D148" s="67"/>
    </row>
    <row r="149" spans="1:4" ht="15.75">
      <c r="A149" s="66"/>
      <c r="B149" s="1"/>
      <c r="C149" s="67"/>
      <c r="D149" s="67"/>
    </row>
    <row r="150" spans="1:4" ht="15.75">
      <c r="A150" s="66"/>
      <c r="B150" s="1" t="s">
        <v>0</v>
      </c>
      <c r="C150" s="67"/>
      <c r="D150" s="67"/>
    </row>
    <row r="151" ht="15.75">
      <c r="B151" s="1" t="s">
        <v>1</v>
      </c>
    </row>
    <row r="152" spans="1:5" ht="18">
      <c r="A152" s="48" t="s">
        <v>124</v>
      </c>
      <c r="B152" s="48"/>
      <c r="D152" s="49"/>
      <c r="E152" s="49"/>
    </row>
    <row r="153" spans="1:8" ht="15">
      <c r="A153" s="69" t="s">
        <v>3</v>
      </c>
      <c r="B153" s="70" t="s">
        <v>125</v>
      </c>
      <c r="C153" s="71" t="s">
        <v>5</v>
      </c>
      <c r="D153" s="72" t="s">
        <v>6</v>
      </c>
      <c r="H153" s="6"/>
    </row>
    <row r="154" spans="1:8" ht="15">
      <c r="A154" s="15"/>
      <c r="B154" s="15"/>
      <c r="C154" s="16" t="s">
        <v>7</v>
      </c>
      <c r="D154" s="52" t="s">
        <v>8</v>
      </c>
      <c r="H154" s="6"/>
    </row>
    <row r="155" spans="1:8" ht="15.75">
      <c r="A155" s="40"/>
      <c r="B155" s="73" t="s">
        <v>126</v>
      </c>
      <c r="C155" s="20">
        <f>SUM(C156:C170)</f>
        <v>5013160.987999991</v>
      </c>
      <c r="D155" s="42">
        <v>289303857</v>
      </c>
      <c r="H155" s="6"/>
    </row>
    <row r="156" spans="1:8" ht="15">
      <c r="A156" s="41"/>
      <c r="B156" s="55" t="s">
        <v>127</v>
      </c>
      <c r="C156" s="25">
        <f>C134</f>
        <v>-152349</v>
      </c>
      <c r="D156" s="74">
        <v>5468155</v>
      </c>
      <c r="H156" s="6"/>
    </row>
    <row r="157" spans="1:8" ht="15">
      <c r="A157" s="41"/>
      <c r="B157" s="41" t="s">
        <v>128</v>
      </c>
      <c r="C157" s="25"/>
      <c r="D157" s="74"/>
      <c r="H157" s="6"/>
    </row>
    <row r="158" spans="1:8" ht="15">
      <c r="A158" s="41"/>
      <c r="B158" s="75" t="s">
        <v>129</v>
      </c>
      <c r="C158" s="25">
        <f>-C114</f>
        <v>0</v>
      </c>
      <c r="D158" s="74">
        <v>2471288</v>
      </c>
      <c r="H158" s="6"/>
    </row>
    <row r="159" spans="1:8" ht="15">
      <c r="A159" s="41"/>
      <c r="B159" s="75" t="s">
        <v>130</v>
      </c>
      <c r="C159" s="25"/>
      <c r="D159" s="74">
        <v>1141897</v>
      </c>
      <c r="H159" s="6"/>
    </row>
    <row r="160" spans="1:8" ht="15">
      <c r="A160" s="41"/>
      <c r="B160" s="75" t="s">
        <v>131</v>
      </c>
      <c r="C160" s="25"/>
      <c r="D160" s="74"/>
      <c r="H160" s="6"/>
    </row>
    <row r="161" spans="1:8" ht="15">
      <c r="A161" s="41"/>
      <c r="B161" s="75" t="s">
        <v>132</v>
      </c>
      <c r="C161" s="25"/>
      <c r="D161" s="74"/>
      <c r="H161" s="6"/>
    </row>
    <row r="162" spans="1:8" ht="13.5" customHeight="1">
      <c r="A162" s="41"/>
      <c r="B162" s="75" t="s">
        <v>133</v>
      </c>
      <c r="C162" s="25"/>
      <c r="D162" s="74"/>
      <c r="H162" s="6"/>
    </row>
    <row r="163" spans="1:8" ht="15">
      <c r="A163" s="41"/>
      <c r="B163" s="41" t="s">
        <v>134</v>
      </c>
      <c r="C163" s="25">
        <f>D13-C13+D16-C16+D17-C17</f>
        <v>-52150612.93999989</v>
      </c>
      <c r="D163" s="74">
        <v>-10155600</v>
      </c>
      <c r="H163" s="6"/>
    </row>
    <row r="164" spans="1:8" ht="15">
      <c r="A164" s="41"/>
      <c r="B164" s="41" t="s">
        <v>135</v>
      </c>
      <c r="C164" s="25">
        <f>D20-C20</f>
        <v>68145281.993</v>
      </c>
      <c r="D164" s="74">
        <v>-7786172</v>
      </c>
      <c r="H164" s="6"/>
    </row>
    <row r="165" spans="1:8" ht="15">
      <c r="A165" s="41"/>
      <c r="B165" s="41" t="s">
        <v>136</v>
      </c>
      <c r="C165" s="25">
        <f>C58-D58</f>
        <v>-10393308.065000117</v>
      </c>
      <c r="D165" s="74">
        <v>299764289</v>
      </c>
      <c r="H165" s="6"/>
    </row>
    <row r="166" spans="1:8" ht="15">
      <c r="A166" s="41"/>
      <c r="B166" s="41" t="s">
        <v>137</v>
      </c>
      <c r="C166" s="25">
        <f>D30-C30</f>
        <v>0</v>
      </c>
      <c r="D166" s="74">
        <v>0</v>
      </c>
      <c r="H166" s="6"/>
    </row>
    <row r="167" spans="1:8" ht="15">
      <c r="A167" s="41"/>
      <c r="B167" s="41" t="s">
        <v>138</v>
      </c>
      <c r="C167" s="25"/>
      <c r="D167" s="74"/>
      <c r="H167" s="6"/>
    </row>
    <row r="168" spans="1:8" ht="15">
      <c r="A168" s="41"/>
      <c r="B168" s="41" t="s">
        <v>139</v>
      </c>
      <c r="C168" s="25"/>
      <c r="D168" s="74"/>
      <c r="H168" s="6"/>
    </row>
    <row r="169" spans="1:8" ht="15">
      <c r="A169" s="41"/>
      <c r="B169" s="41" t="s">
        <v>140</v>
      </c>
      <c r="C169" s="25">
        <v>-435851</v>
      </c>
      <c r="D169" s="74">
        <v>-1600000</v>
      </c>
      <c r="H169" s="6"/>
    </row>
    <row r="170" spans="1:8" ht="15">
      <c r="A170" s="41"/>
      <c r="B170" s="41" t="s">
        <v>141</v>
      </c>
      <c r="C170" s="25"/>
      <c r="D170" s="74"/>
      <c r="H170" s="6"/>
    </row>
    <row r="171" spans="1:8" ht="15">
      <c r="A171" s="41"/>
      <c r="B171" s="73" t="s">
        <v>142</v>
      </c>
      <c r="C171" s="39">
        <f>SUM(C172:C178)</f>
        <v>0</v>
      </c>
      <c r="D171" s="39">
        <v>0</v>
      </c>
      <c r="H171" s="6"/>
    </row>
    <row r="172" spans="1:8" ht="15">
      <c r="A172" s="41"/>
      <c r="B172" s="41" t="s">
        <v>143</v>
      </c>
      <c r="C172" s="25"/>
      <c r="D172" s="74"/>
      <c r="H172" s="6"/>
    </row>
    <row r="173" spans="1:8" ht="15">
      <c r="A173" s="41"/>
      <c r="B173" s="41" t="s">
        <v>144</v>
      </c>
      <c r="C173" s="25"/>
      <c r="D173" s="74"/>
      <c r="H173" s="6"/>
    </row>
    <row r="174" spans="1:8" ht="15">
      <c r="A174" s="41"/>
      <c r="B174" s="41" t="s">
        <v>145</v>
      </c>
      <c r="C174" s="25"/>
      <c r="D174" s="74"/>
      <c r="H174" s="6"/>
    </row>
    <row r="175" spans="1:8" ht="15">
      <c r="A175" s="41"/>
      <c r="B175" s="41" t="s">
        <v>146</v>
      </c>
      <c r="C175" s="25"/>
      <c r="D175" s="74"/>
      <c r="H175" s="6"/>
    </row>
    <row r="176" spans="1:8" ht="15">
      <c r="A176" s="41"/>
      <c r="B176" s="41" t="s">
        <v>147</v>
      </c>
      <c r="C176" s="25"/>
      <c r="D176" s="74"/>
      <c r="H176" s="6"/>
    </row>
    <row r="177" spans="1:8" ht="15">
      <c r="A177" s="41"/>
      <c r="B177" s="41" t="s">
        <v>148</v>
      </c>
      <c r="C177" s="25"/>
      <c r="D177" s="74"/>
      <c r="H177" s="6"/>
    </row>
    <row r="178" spans="1:8" ht="15">
      <c r="A178" s="41"/>
      <c r="B178" s="41" t="s">
        <v>141</v>
      </c>
      <c r="C178" s="25"/>
      <c r="D178" s="74"/>
      <c r="H178" s="6"/>
    </row>
    <row r="179" spans="1:8" ht="15">
      <c r="A179" s="41"/>
      <c r="B179" s="73" t="s">
        <v>149</v>
      </c>
      <c r="C179" s="39">
        <f>SUM(C180:C185)</f>
        <v>-7410626.719999999</v>
      </c>
      <c r="D179" s="74">
        <v>-287647368</v>
      </c>
      <c r="H179" s="6"/>
    </row>
    <row r="180" spans="1:8" ht="15">
      <c r="A180" s="41"/>
      <c r="B180" s="41" t="s">
        <v>150</v>
      </c>
      <c r="C180" s="25"/>
      <c r="D180" s="74"/>
      <c r="H180" s="6"/>
    </row>
    <row r="181" spans="1:8" ht="15">
      <c r="A181" s="41"/>
      <c r="B181" s="41" t="s">
        <v>151</v>
      </c>
      <c r="C181" s="25">
        <f>C55-D55</f>
        <v>0</v>
      </c>
      <c r="D181" s="74">
        <v>-69129032</v>
      </c>
      <c r="H181" s="6"/>
    </row>
    <row r="182" spans="1:8" ht="15">
      <c r="A182" s="41"/>
      <c r="B182" s="41" t="s">
        <v>152</v>
      </c>
      <c r="C182" s="25">
        <f>C73-D73</f>
        <v>-7410626.719999999</v>
      </c>
      <c r="D182" s="74">
        <v>-218518336</v>
      </c>
      <c r="H182" s="6"/>
    </row>
    <row r="183" spans="1:8" ht="15">
      <c r="A183" s="41"/>
      <c r="B183" s="41" t="s">
        <v>153</v>
      </c>
      <c r="C183" s="25"/>
      <c r="D183" s="74"/>
      <c r="H183" s="6"/>
    </row>
    <row r="184" spans="1:8" ht="15.75">
      <c r="A184" s="41"/>
      <c r="B184" s="41" t="s">
        <v>154</v>
      </c>
      <c r="C184" s="42"/>
      <c r="D184" s="42"/>
      <c r="H184" s="6"/>
    </row>
    <row r="185" spans="1:8" ht="15">
      <c r="A185" s="41"/>
      <c r="B185" s="41" t="s">
        <v>155</v>
      </c>
      <c r="C185" s="25"/>
      <c r="D185" s="74"/>
      <c r="H185" s="6"/>
    </row>
    <row r="186" spans="1:8" ht="15">
      <c r="A186" s="41"/>
      <c r="B186" s="73" t="s">
        <v>156</v>
      </c>
      <c r="C186" s="25">
        <f>C179+C171+C155</f>
        <v>-2397465.732000008</v>
      </c>
      <c r="D186" s="74">
        <v>1656489</v>
      </c>
      <c r="H186" s="6"/>
    </row>
    <row r="187" spans="1:8" ht="15.75">
      <c r="A187" s="41"/>
      <c r="B187" s="73" t="s">
        <v>157</v>
      </c>
      <c r="C187" s="42">
        <f>D8</f>
        <v>3245532</v>
      </c>
      <c r="D187" s="42">
        <v>1589043</v>
      </c>
      <c r="H187" s="6"/>
    </row>
    <row r="188" spans="1:8" ht="15">
      <c r="A188" s="41"/>
      <c r="B188" s="73" t="s">
        <v>158</v>
      </c>
      <c r="C188" s="25">
        <f>C187+C186</f>
        <v>848066.2679999918</v>
      </c>
      <c r="D188" s="74">
        <v>3245532</v>
      </c>
      <c r="E188" s="9">
        <f>C188-C8</f>
        <v>0.267999991774559</v>
      </c>
      <c r="H188" s="6"/>
    </row>
    <row r="189" spans="1:8" ht="15">
      <c r="A189" s="76"/>
      <c r="B189" s="77"/>
      <c r="C189" s="78">
        <v>848066</v>
      </c>
      <c r="D189" s="79"/>
      <c r="H189" s="6"/>
    </row>
    <row r="190" spans="1:8" ht="15">
      <c r="A190" s="76"/>
      <c r="B190" s="77"/>
      <c r="C190" s="78"/>
      <c r="D190" s="79"/>
      <c r="H190" s="6"/>
    </row>
    <row r="191" spans="1:8" ht="15.75">
      <c r="A191" s="136" t="s">
        <v>159</v>
      </c>
      <c r="B191" s="136"/>
      <c r="C191" s="136"/>
      <c r="D191" s="136"/>
      <c r="E191" s="136"/>
      <c r="F191" s="136"/>
      <c r="G191" s="136"/>
      <c r="H191" s="136"/>
    </row>
    <row r="192" spans="1:8" ht="15.75">
      <c r="A192" s="80"/>
      <c r="B192" s="1" t="s">
        <v>0</v>
      </c>
      <c r="C192" s="80"/>
      <c r="D192" s="80"/>
      <c r="E192" s="80"/>
      <c r="F192" s="80"/>
      <c r="G192" s="80"/>
      <c r="H192" s="80"/>
    </row>
    <row r="193" spans="2:8" ht="16.5" thickBot="1">
      <c r="B193" s="1" t="s">
        <v>1</v>
      </c>
      <c r="C193" s="81"/>
      <c r="D193" s="81"/>
      <c r="E193" s="6"/>
      <c r="F193" s="6"/>
      <c r="G193" s="6"/>
      <c r="H193" s="6"/>
    </row>
    <row r="194" spans="1:8" ht="27" thickBot="1" thickTop="1">
      <c r="A194" s="82"/>
      <c r="B194" s="83"/>
      <c r="C194" s="83" t="s">
        <v>160</v>
      </c>
      <c r="D194" s="83" t="s">
        <v>161</v>
      </c>
      <c r="E194" s="83" t="s">
        <v>162</v>
      </c>
      <c r="F194" s="84" t="s">
        <v>163</v>
      </c>
      <c r="G194" s="6"/>
      <c r="H194" s="6"/>
    </row>
    <row r="195" spans="1:8" ht="20.25" customHeight="1" thickBot="1" thickTop="1">
      <c r="A195" s="85" t="s">
        <v>164</v>
      </c>
      <c r="B195" s="86" t="s">
        <v>165</v>
      </c>
      <c r="C195" s="87">
        <f>D84</f>
        <v>454000000</v>
      </c>
      <c r="D195" s="87"/>
      <c r="E195" s="87">
        <f>D90</f>
        <v>-2826887.0023081712</v>
      </c>
      <c r="F195" s="87">
        <f aca="true" t="shared" si="0" ref="F195:F202">SUM(C195:E195)</f>
        <v>451173112.9976918</v>
      </c>
      <c r="G195" s="6"/>
      <c r="H195" s="6"/>
    </row>
    <row r="196" spans="1:8" ht="15" customHeight="1" thickTop="1">
      <c r="A196" s="88">
        <v>1</v>
      </c>
      <c r="B196" s="89" t="s">
        <v>166</v>
      </c>
      <c r="C196" s="90"/>
      <c r="D196" s="90"/>
      <c r="E196" s="90">
        <f>D91</f>
        <v>4776951.8</v>
      </c>
      <c r="F196" s="91">
        <f t="shared" si="0"/>
        <v>4776951.8</v>
      </c>
      <c r="G196" s="6"/>
      <c r="H196" s="6"/>
    </row>
    <row r="197" spans="1:8" ht="14.25" customHeight="1">
      <c r="A197" s="88">
        <v>2</v>
      </c>
      <c r="B197" s="89" t="s">
        <v>167</v>
      </c>
      <c r="C197" s="90"/>
      <c r="D197" s="90"/>
      <c r="E197" s="90"/>
      <c r="F197" s="91">
        <f t="shared" si="0"/>
        <v>0</v>
      </c>
      <c r="G197" s="6"/>
      <c r="H197" s="6"/>
    </row>
    <row r="198" spans="1:8" ht="15" customHeight="1">
      <c r="A198" s="88">
        <v>3</v>
      </c>
      <c r="B198" s="89" t="s">
        <v>168</v>
      </c>
      <c r="C198" s="90"/>
      <c r="D198" s="90"/>
      <c r="E198" s="90"/>
      <c r="F198" s="91">
        <f t="shared" si="0"/>
        <v>0</v>
      </c>
      <c r="G198" s="6"/>
      <c r="H198" s="6"/>
    </row>
    <row r="199" spans="1:8" ht="15.75" customHeight="1">
      <c r="A199" s="88">
        <v>4</v>
      </c>
      <c r="B199" s="89" t="s">
        <v>169</v>
      </c>
      <c r="C199" s="90"/>
      <c r="D199" s="90"/>
      <c r="E199" s="90"/>
      <c r="F199" s="91">
        <f t="shared" si="0"/>
        <v>0</v>
      </c>
      <c r="G199" s="6"/>
      <c r="H199" s="6"/>
    </row>
    <row r="200" spans="1:8" ht="15" customHeight="1">
      <c r="A200" s="88">
        <v>5</v>
      </c>
      <c r="B200" s="89" t="s">
        <v>170</v>
      </c>
      <c r="C200" s="90"/>
      <c r="D200" s="90"/>
      <c r="E200" s="90"/>
      <c r="F200" s="91">
        <f t="shared" si="0"/>
        <v>0</v>
      </c>
      <c r="G200" s="6"/>
      <c r="H200" s="6"/>
    </row>
    <row r="201" spans="1:8" ht="15.75" customHeight="1">
      <c r="A201" s="88">
        <v>6</v>
      </c>
      <c r="B201" s="89" t="s">
        <v>171</v>
      </c>
      <c r="C201" s="90"/>
      <c r="D201" s="90"/>
      <c r="E201" s="90"/>
      <c r="F201" s="91">
        <f t="shared" si="0"/>
        <v>0</v>
      </c>
      <c r="G201" s="6"/>
      <c r="H201" s="6"/>
    </row>
    <row r="202" spans="1:8" ht="16.5" customHeight="1" thickBot="1">
      <c r="A202" s="88">
        <v>7</v>
      </c>
      <c r="B202" s="92" t="s">
        <v>172</v>
      </c>
      <c r="C202" s="93"/>
      <c r="D202" s="93"/>
      <c r="E202" s="93"/>
      <c r="F202" s="94">
        <f t="shared" si="0"/>
        <v>0</v>
      </c>
      <c r="G202" s="6"/>
      <c r="H202" s="6"/>
    </row>
    <row r="203" spans="1:8" ht="20.25" customHeight="1" thickBot="1" thickTop="1">
      <c r="A203" s="95" t="s">
        <v>173</v>
      </c>
      <c r="B203" s="96" t="s">
        <v>174</v>
      </c>
      <c r="C203" s="97">
        <f>SUM(C195:C202)</f>
        <v>454000000</v>
      </c>
      <c r="D203" s="97">
        <f>SUM(D195:D202)</f>
        <v>0</v>
      </c>
      <c r="E203" s="97">
        <f>SUM(E195:E202)</f>
        <v>1950064.7976918286</v>
      </c>
      <c r="F203" s="97">
        <f>SUM(F195:F202)</f>
        <v>455950064.7976918</v>
      </c>
      <c r="G203" s="98"/>
      <c r="H203" s="6"/>
    </row>
    <row r="204" spans="1:8" ht="18" customHeight="1" thickTop="1">
      <c r="A204" s="88">
        <v>1</v>
      </c>
      <c r="B204" s="89" t="s">
        <v>175</v>
      </c>
      <c r="C204" s="90"/>
      <c r="D204" s="90"/>
      <c r="E204" s="90">
        <f>C91</f>
        <v>-446281.2</v>
      </c>
      <c r="F204" s="91">
        <f aca="true" t="shared" si="1" ref="F204:F210">SUM(C204:E204)</f>
        <v>-446281.2</v>
      </c>
      <c r="G204" s="6"/>
      <c r="H204" s="6"/>
    </row>
    <row r="205" spans="1:8" ht="18.75" customHeight="1">
      <c r="A205" s="88">
        <v>2</v>
      </c>
      <c r="B205" s="89" t="s">
        <v>167</v>
      </c>
      <c r="C205" s="90"/>
      <c r="D205" s="90"/>
      <c r="E205" s="90"/>
      <c r="F205" s="91">
        <f t="shared" si="1"/>
        <v>0</v>
      </c>
      <c r="G205" s="6"/>
      <c r="H205" s="6"/>
    </row>
    <row r="206" spans="1:8" ht="15.75" customHeight="1">
      <c r="A206" s="88">
        <v>3</v>
      </c>
      <c r="B206" s="89" t="s">
        <v>168</v>
      </c>
      <c r="C206" s="90"/>
      <c r="D206" s="90"/>
      <c r="E206" s="90"/>
      <c r="F206" s="91">
        <f t="shared" si="1"/>
        <v>0</v>
      </c>
      <c r="G206" s="6"/>
      <c r="H206" s="6"/>
    </row>
    <row r="207" spans="1:8" ht="16.5" customHeight="1">
      <c r="A207" s="88">
        <v>4</v>
      </c>
      <c r="B207" s="89" t="s">
        <v>169</v>
      </c>
      <c r="C207" s="90"/>
      <c r="D207" s="90"/>
      <c r="E207" s="90"/>
      <c r="F207" s="91">
        <f t="shared" si="1"/>
        <v>0</v>
      </c>
      <c r="G207" s="6"/>
      <c r="H207" s="6"/>
    </row>
    <row r="208" spans="1:8" ht="15.75" customHeight="1">
      <c r="A208" s="88">
        <v>5</v>
      </c>
      <c r="B208" s="89" t="s">
        <v>170</v>
      </c>
      <c r="C208" s="90"/>
      <c r="D208" s="90"/>
      <c r="E208" s="90"/>
      <c r="F208" s="91">
        <f t="shared" si="1"/>
        <v>0</v>
      </c>
      <c r="G208" s="6"/>
      <c r="H208" s="6"/>
    </row>
    <row r="209" spans="1:8" ht="16.5" customHeight="1">
      <c r="A209" s="88">
        <v>6</v>
      </c>
      <c r="B209" s="89" t="s">
        <v>171</v>
      </c>
      <c r="C209" s="90"/>
      <c r="D209" s="90"/>
      <c r="E209" s="90"/>
      <c r="F209" s="91">
        <f t="shared" si="1"/>
        <v>0</v>
      </c>
      <c r="G209" s="6"/>
      <c r="H209" s="6"/>
    </row>
    <row r="210" spans="1:8" ht="15.75" thickBot="1">
      <c r="A210" s="88">
        <v>7</v>
      </c>
      <c r="B210" s="92" t="s">
        <v>172</v>
      </c>
      <c r="C210" s="93"/>
      <c r="D210" s="93"/>
      <c r="E210" s="93"/>
      <c r="F210" s="94">
        <f t="shared" si="1"/>
        <v>0</v>
      </c>
      <c r="G210" s="6"/>
      <c r="H210" s="6"/>
    </row>
    <row r="211" spans="1:8" ht="20.25" customHeight="1" thickBot="1" thickTop="1">
      <c r="A211" s="95" t="s">
        <v>173</v>
      </c>
      <c r="B211" s="96" t="s">
        <v>165</v>
      </c>
      <c r="C211" s="97">
        <f>SUM(C203:C210)</f>
        <v>454000000</v>
      </c>
      <c r="D211" s="97">
        <f>SUM(D203:D210)</f>
        <v>0</v>
      </c>
      <c r="E211" s="97">
        <f>SUM(E203:E210)</f>
        <v>1503783.5976918286</v>
      </c>
      <c r="F211" s="97">
        <f>SUM(F203:F210)</f>
        <v>455503783.59769183</v>
      </c>
      <c r="G211" s="98"/>
      <c r="H211" s="6"/>
    </row>
    <row r="212" ht="15.75" thickTop="1"/>
  </sheetData>
  <sheetProtection/>
  <mergeCells count="1">
    <mergeCell ref="A191:H19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140625" style="0" customWidth="1"/>
    <col min="2" max="2" width="18.28125" style="0" customWidth="1"/>
    <col min="3" max="3" width="9.421875" style="0" customWidth="1"/>
    <col min="4" max="4" width="12.57421875" style="99" customWidth="1"/>
    <col min="5" max="5" width="11.00390625" style="0" customWidth="1"/>
    <col min="6" max="6" width="12.00390625" style="0" customWidth="1"/>
    <col min="7" max="7" width="13.421875" style="0" customWidth="1"/>
    <col min="8" max="8" width="16.28125" style="0" customWidth="1"/>
    <col min="9" max="9" width="13.57421875" style="0" bestFit="1" customWidth="1"/>
    <col min="10" max="10" width="10.140625" style="0" bestFit="1" customWidth="1"/>
    <col min="13" max="13" width="12.28125" style="0" customWidth="1"/>
  </cols>
  <sheetData>
    <row r="1" ht="15">
      <c r="B1" s="101" t="s">
        <v>176</v>
      </c>
    </row>
    <row r="2" ht="15">
      <c r="B2" s="102" t="s">
        <v>177</v>
      </c>
    </row>
    <row r="3" ht="15">
      <c r="B3" s="102"/>
    </row>
    <row r="4" spans="2:7" ht="15.75">
      <c r="B4" s="139" t="s">
        <v>178</v>
      </c>
      <c r="C4" s="139"/>
      <c r="D4" s="139"/>
      <c r="E4" s="139"/>
      <c r="F4" s="139"/>
      <c r="G4" s="139"/>
    </row>
    <row r="6" spans="1:7" ht="15">
      <c r="A6" s="140" t="s">
        <v>3</v>
      </c>
      <c r="B6" s="142" t="s">
        <v>179</v>
      </c>
      <c r="C6" s="140" t="s">
        <v>180</v>
      </c>
      <c r="D6" s="103" t="s">
        <v>181</v>
      </c>
      <c r="E6" s="140" t="s">
        <v>182</v>
      </c>
      <c r="F6" s="140" t="s">
        <v>183</v>
      </c>
      <c r="G6" s="104" t="s">
        <v>181</v>
      </c>
    </row>
    <row r="7" spans="1:9" ht="15">
      <c r="A7" s="141"/>
      <c r="B7" s="143"/>
      <c r="C7" s="141"/>
      <c r="D7" s="105">
        <v>41640</v>
      </c>
      <c r="E7" s="141"/>
      <c r="F7" s="141"/>
      <c r="G7" s="105">
        <v>42004</v>
      </c>
      <c r="H7" s="106"/>
      <c r="I7" s="106"/>
    </row>
    <row r="8" spans="1:9" ht="15">
      <c r="A8" s="107">
        <v>1</v>
      </c>
      <c r="B8" s="108" t="s">
        <v>184</v>
      </c>
      <c r="C8" s="107"/>
      <c r="D8" s="109">
        <v>464000000</v>
      </c>
      <c r="E8" s="110"/>
      <c r="F8" s="110"/>
      <c r="G8" s="110">
        <f>D8+E8-F8</f>
        <v>464000000</v>
      </c>
      <c r="H8" s="106"/>
      <c r="I8" s="106"/>
    </row>
    <row r="9" spans="1:9" ht="15">
      <c r="A9" s="111">
        <v>2</v>
      </c>
      <c r="B9" s="112" t="s">
        <v>185</v>
      </c>
      <c r="C9" s="111"/>
      <c r="D9" s="113">
        <v>0</v>
      </c>
      <c r="E9" s="110"/>
      <c r="F9" s="110"/>
      <c r="G9" s="110">
        <f aca="true" t="shared" si="0" ref="G9:G16">D9+E9-F9</f>
        <v>0</v>
      </c>
      <c r="H9" s="114"/>
      <c r="I9" s="115"/>
    </row>
    <row r="10" spans="1:9" ht="15">
      <c r="A10" s="107">
        <v>3</v>
      </c>
      <c r="B10" s="116" t="s">
        <v>186</v>
      </c>
      <c r="C10" s="107"/>
      <c r="D10" s="109">
        <v>28703660</v>
      </c>
      <c r="E10" s="110"/>
      <c r="F10" s="110"/>
      <c r="G10" s="117">
        <f t="shared" si="0"/>
        <v>28703660</v>
      </c>
      <c r="H10" s="114"/>
      <c r="I10" s="115"/>
    </row>
    <row r="11" spans="1:10" ht="15">
      <c r="A11" s="107">
        <v>4</v>
      </c>
      <c r="B11" s="116" t="s">
        <v>187</v>
      </c>
      <c r="C11" s="107"/>
      <c r="D11" s="109">
        <f>33327751+1412715</f>
        <v>34740466</v>
      </c>
      <c r="E11" s="110"/>
      <c r="F11" s="110"/>
      <c r="G11" s="117">
        <f>D11+E11-F11</f>
        <v>34740466</v>
      </c>
      <c r="H11" s="114"/>
      <c r="I11" s="115"/>
      <c r="J11" s="118"/>
    </row>
    <row r="12" spans="1:9" ht="15">
      <c r="A12" s="107">
        <v>5</v>
      </c>
      <c r="B12" s="116" t="s">
        <v>188</v>
      </c>
      <c r="C12" s="107"/>
      <c r="D12" s="109">
        <v>484503</v>
      </c>
      <c r="E12" s="119"/>
      <c r="F12" s="110"/>
      <c r="G12" s="117">
        <f t="shared" si="0"/>
        <v>484503</v>
      </c>
      <c r="H12" s="114"/>
      <c r="I12" s="115"/>
    </row>
    <row r="13" spans="1:9" ht="15">
      <c r="A13" s="107">
        <v>1</v>
      </c>
      <c r="B13" s="116" t="s">
        <v>189</v>
      </c>
      <c r="C13" s="107"/>
      <c r="D13" s="109">
        <v>4765645</v>
      </c>
      <c r="E13" s="110"/>
      <c r="F13" s="110"/>
      <c r="G13" s="117">
        <f t="shared" si="0"/>
        <v>4765645</v>
      </c>
      <c r="H13" s="114"/>
      <c r="I13" s="115"/>
    </row>
    <row r="14" spans="1:9" ht="15">
      <c r="A14" s="107">
        <v>2</v>
      </c>
      <c r="B14" s="120" t="s">
        <v>190</v>
      </c>
      <c r="C14" s="107"/>
      <c r="D14" s="109">
        <v>153011492</v>
      </c>
      <c r="E14" s="110"/>
      <c r="F14" s="110"/>
      <c r="G14" s="117">
        <f t="shared" si="0"/>
        <v>153011492</v>
      </c>
      <c r="H14" s="106"/>
      <c r="I14" s="106"/>
    </row>
    <row r="15" spans="1:9" ht="15">
      <c r="A15" s="107">
        <v>3</v>
      </c>
      <c r="B15" s="121"/>
      <c r="C15" s="107"/>
      <c r="D15" s="109">
        <v>0</v>
      </c>
      <c r="E15" s="110"/>
      <c r="F15" s="110"/>
      <c r="G15" s="110">
        <f t="shared" si="0"/>
        <v>0</v>
      </c>
      <c r="H15" s="106"/>
      <c r="I15" s="106"/>
    </row>
    <row r="16" spans="1:9" ht="15.75" thickBot="1">
      <c r="A16" s="122">
        <v>4</v>
      </c>
      <c r="B16" s="123"/>
      <c r="C16" s="122"/>
      <c r="D16" s="124">
        <v>0</v>
      </c>
      <c r="E16" s="125"/>
      <c r="F16" s="125"/>
      <c r="G16" s="110">
        <f t="shared" si="0"/>
        <v>0</v>
      </c>
      <c r="H16" s="106"/>
      <c r="I16" s="106"/>
    </row>
    <row r="17" spans="1:9" ht="15.75" thickBot="1">
      <c r="A17" s="126"/>
      <c r="B17" s="127" t="s">
        <v>191</v>
      </c>
      <c r="C17" s="128"/>
      <c r="D17" s="129">
        <f>SUM(D8:D16)</f>
        <v>685705766</v>
      </c>
      <c r="E17" s="130">
        <f>SUM(E8:E16)</f>
        <v>0</v>
      </c>
      <c r="F17" s="130">
        <f>SUM(F8:F16)</f>
        <v>0</v>
      </c>
      <c r="G17" s="131">
        <f>SUM(G8:G16)</f>
        <v>685705766</v>
      </c>
      <c r="I17" s="118"/>
    </row>
    <row r="20" spans="2:9" ht="15.75">
      <c r="B20" s="139" t="s">
        <v>192</v>
      </c>
      <c r="C20" s="139"/>
      <c r="D20" s="139"/>
      <c r="E20" s="139"/>
      <c r="F20" s="139"/>
      <c r="G20" s="139"/>
      <c r="I20" s="118"/>
    </row>
    <row r="22" spans="1:7" ht="15">
      <c r="A22" s="140" t="s">
        <v>3</v>
      </c>
      <c r="B22" s="142" t="s">
        <v>179</v>
      </c>
      <c r="C22" s="140" t="s">
        <v>180</v>
      </c>
      <c r="D22" s="103" t="s">
        <v>181</v>
      </c>
      <c r="E22" s="140" t="s">
        <v>182</v>
      </c>
      <c r="F22" s="140" t="s">
        <v>183</v>
      </c>
      <c r="G22" s="104" t="s">
        <v>181</v>
      </c>
    </row>
    <row r="23" spans="1:7" ht="15">
      <c r="A23" s="141"/>
      <c r="B23" s="143"/>
      <c r="C23" s="141"/>
      <c r="D23" s="105">
        <v>41640</v>
      </c>
      <c r="E23" s="141"/>
      <c r="F23" s="141"/>
      <c r="G23" s="105">
        <v>42004</v>
      </c>
    </row>
    <row r="24" spans="1:7" ht="15">
      <c r="A24" s="107">
        <v>1</v>
      </c>
      <c r="B24" s="116" t="s">
        <v>184</v>
      </c>
      <c r="C24" s="107"/>
      <c r="D24" s="109">
        <v>0</v>
      </c>
      <c r="E24" s="110">
        <v>0</v>
      </c>
      <c r="F24" s="110"/>
      <c r="G24" s="110">
        <f aca="true" t="shared" si="1" ref="G24:G32">D24+E24</f>
        <v>0</v>
      </c>
    </row>
    <row r="25" spans="1:7" ht="15">
      <c r="A25" s="107">
        <v>2</v>
      </c>
      <c r="B25" s="116" t="s">
        <v>185</v>
      </c>
      <c r="C25" s="107"/>
      <c r="D25" s="109">
        <v>0</v>
      </c>
      <c r="E25" s="110"/>
      <c r="F25" s="110"/>
      <c r="G25" s="110">
        <f t="shared" si="1"/>
        <v>0</v>
      </c>
    </row>
    <row r="26" spans="1:7" ht="15">
      <c r="A26" s="107">
        <v>3</v>
      </c>
      <c r="B26" s="116" t="s">
        <v>193</v>
      </c>
      <c r="C26" s="107"/>
      <c r="D26" s="109">
        <v>14493924.306</v>
      </c>
      <c r="E26" s="132"/>
      <c r="F26" s="110"/>
      <c r="G26" s="110">
        <f t="shared" si="1"/>
        <v>14493924.306</v>
      </c>
    </row>
    <row r="27" spans="1:7" ht="15">
      <c r="A27" s="107">
        <v>4</v>
      </c>
      <c r="B27" s="116" t="s">
        <v>187</v>
      </c>
      <c r="C27" s="107"/>
      <c r="D27" s="109">
        <v>10422714.72</v>
      </c>
      <c r="E27" s="132"/>
      <c r="F27" s="110"/>
      <c r="G27" s="110">
        <f t="shared" si="1"/>
        <v>10422714.72</v>
      </c>
    </row>
    <row r="28" spans="1:7" ht="15">
      <c r="A28" s="107">
        <v>5</v>
      </c>
      <c r="B28" s="116" t="s">
        <v>188</v>
      </c>
      <c r="C28" s="107"/>
      <c r="D28" s="109">
        <v>142637.68320000003</v>
      </c>
      <c r="E28" s="132"/>
      <c r="F28" s="110"/>
      <c r="G28" s="110">
        <f t="shared" si="1"/>
        <v>142637.68320000003</v>
      </c>
    </row>
    <row r="29" spans="1:8" ht="15">
      <c r="A29" s="107">
        <v>1</v>
      </c>
      <c r="B29" s="116" t="s">
        <v>189</v>
      </c>
      <c r="C29" s="107"/>
      <c r="D29" s="109">
        <v>1857907.1488</v>
      </c>
      <c r="E29" s="132"/>
      <c r="F29" s="110"/>
      <c r="G29" s="110">
        <f t="shared" si="1"/>
        <v>1857907.1488</v>
      </c>
      <c r="H29" s="118"/>
    </row>
    <row r="30" spans="1:7" ht="15">
      <c r="A30" s="107">
        <v>2</v>
      </c>
      <c r="B30" s="120" t="s">
        <v>190</v>
      </c>
      <c r="C30" s="107"/>
      <c r="D30" s="109">
        <v>3060229.84</v>
      </c>
      <c r="E30" s="132"/>
      <c r="F30" s="110"/>
      <c r="G30" s="110">
        <f t="shared" si="1"/>
        <v>3060229.84</v>
      </c>
    </row>
    <row r="31" spans="1:7" ht="15">
      <c r="A31" s="107">
        <v>3</v>
      </c>
      <c r="B31" s="121"/>
      <c r="C31" s="107"/>
      <c r="D31" s="109">
        <v>0</v>
      </c>
      <c r="E31" s="132"/>
      <c r="F31" s="110"/>
      <c r="G31" s="110">
        <f t="shared" si="1"/>
        <v>0</v>
      </c>
    </row>
    <row r="32" spans="1:7" ht="15.75" thickBot="1">
      <c r="A32" s="122">
        <v>4</v>
      </c>
      <c r="B32" s="123"/>
      <c r="C32" s="122"/>
      <c r="D32" s="124">
        <v>0</v>
      </c>
      <c r="E32" s="125"/>
      <c r="F32" s="125"/>
      <c r="G32" s="110">
        <f t="shared" si="1"/>
        <v>0</v>
      </c>
    </row>
    <row r="33" spans="1:10" ht="15.75" thickBot="1">
      <c r="A33" s="126"/>
      <c r="B33" s="127" t="s">
        <v>191</v>
      </c>
      <c r="C33" s="128"/>
      <c r="D33" s="129">
        <f>SUM(D24:D32)</f>
        <v>29977413.698000003</v>
      </c>
      <c r="E33" s="130">
        <f>SUM(E24:E32)</f>
        <v>0</v>
      </c>
      <c r="F33" s="130">
        <f>SUM(F24:F32)</f>
        <v>0</v>
      </c>
      <c r="G33" s="131">
        <f>SUM(G24:G32)</f>
        <v>29977413.698000003</v>
      </c>
      <c r="H33" s="133"/>
      <c r="I33" s="118"/>
      <c r="J33" s="118"/>
    </row>
    <row r="34" ht="15">
      <c r="G34" s="133"/>
    </row>
    <row r="36" spans="2:7" ht="15.75">
      <c r="B36" s="139" t="s">
        <v>194</v>
      </c>
      <c r="C36" s="139"/>
      <c r="D36" s="139"/>
      <c r="E36" s="139"/>
      <c r="F36" s="139"/>
      <c r="G36" s="139"/>
    </row>
    <row r="38" spans="1:7" ht="15">
      <c r="A38" s="140" t="s">
        <v>3</v>
      </c>
      <c r="B38" s="142" t="s">
        <v>179</v>
      </c>
      <c r="C38" s="140" t="s">
        <v>180</v>
      </c>
      <c r="D38" s="103" t="s">
        <v>181</v>
      </c>
      <c r="E38" s="140" t="s">
        <v>182</v>
      </c>
      <c r="F38" s="140" t="s">
        <v>183</v>
      </c>
      <c r="G38" s="104" t="s">
        <v>181</v>
      </c>
    </row>
    <row r="39" spans="1:7" ht="15">
      <c r="A39" s="141"/>
      <c r="B39" s="143"/>
      <c r="C39" s="141"/>
      <c r="D39" s="105">
        <v>41640</v>
      </c>
      <c r="E39" s="141"/>
      <c r="F39" s="141"/>
      <c r="G39" s="105">
        <v>42004</v>
      </c>
    </row>
    <row r="40" spans="1:9" ht="15">
      <c r="A40" s="107">
        <v>1</v>
      </c>
      <c r="B40" s="112" t="s">
        <v>184</v>
      </c>
      <c r="C40" s="107"/>
      <c r="D40" s="109">
        <f>D8-D24</f>
        <v>464000000</v>
      </c>
      <c r="E40" s="110">
        <f>E8-E24</f>
        <v>0</v>
      </c>
      <c r="F40" s="110">
        <f>F8-F24</f>
        <v>0</v>
      </c>
      <c r="G40" s="110">
        <f aca="true" t="shared" si="2" ref="G40:G48">D40+E40-F40</f>
        <v>464000000</v>
      </c>
      <c r="H40">
        <v>464000000</v>
      </c>
      <c r="I40" s="99"/>
    </row>
    <row r="41" spans="1:14" ht="15">
      <c r="A41" s="107">
        <v>2</v>
      </c>
      <c r="B41" s="116" t="s">
        <v>185</v>
      </c>
      <c r="C41" s="107"/>
      <c r="D41" s="109">
        <f aca="true" t="shared" si="3" ref="D41:F48">D9-D25</f>
        <v>0</v>
      </c>
      <c r="E41" s="110">
        <f t="shared" si="3"/>
        <v>0</v>
      </c>
      <c r="F41" s="110">
        <f t="shared" si="3"/>
        <v>0</v>
      </c>
      <c r="G41" s="110">
        <f t="shared" si="2"/>
        <v>0</v>
      </c>
      <c r="H41">
        <v>0</v>
      </c>
      <c r="I41" s="99"/>
      <c r="M41" s="106"/>
      <c r="N41" s="106"/>
    </row>
    <row r="42" spans="1:14" ht="15">
      <c r="A42" s="107">
        <v>3</v>
      </c>
      <c r="B42" s="116" t="s">
        <v>193</v>
      </c>
      <c r="C42" s="107"/>
      <c r="D42" s="109">
        <f t="shared" si="3"/>
        <v>14209735.694</v>
      </c>
      <c r="E42" s="110">
        <f>E10-E26</f>
        <v>0</v>
      </c>
      <c r="F42" s="110">
        <f t="shared" si="3"/>
        <v>0</v>
      </c>
      <c r="G42" s="110">
        <f>D42+E42-F42</f>
        <v>14209735.694</v>
      </c>
      <c r="H42">
        <v>14499730.3</v>
      </c>
      <c r="I42" s="99"/>
      <c r="M42" s="106"/>
      <c r="N42" s="106"/>
    </row>
    <row r="43" spans="1:14" ht="15">
      <c r="A43" s="107">
        <v>4</v>
      </c>
      <c r="B43" s="116" t="s">
        <v>187</v>
      </c>
      <c r="C43" s="107"/>
      <c r="D43" s="109">
        <f t="shared" si="3"/>
        <v>24317751.28</v>
      </c>
      <c r="E43" s="110">
        <f>E11-E27</f>
        <v>0</v>
      </c>
      <c r="F43" s="110">
        <f t="shared" si="3"/>
        <v>0</v>
      </c>
      <c r="G43" s="110">
        <f>D43+E43-F43</f>
        <v>24317751.28</v>
      </c>
      <c r="H43">
        <v>23372486</v>
      </c>
      <c r="I43" s="99"/>
      <c r="M43" s="106"/>
      <c r="N43" s="106"/>
    </row>
    <row r="44" spans="1:14" ht="15">
      <c r="A44" s="107">
        <v>5</v>
      </c>
      <c r="B44" s="116" t="s">
        <v>188</v>
      </c>
      <c r="C44" s="107"/>
      <c r="D44" s="109">
        <f t="shared" si="3"/>
        <v>341865.3168</v>
      </c>
      <c r="E44" s="110">
        <f>E12-E28</f>
        <v>0</v>
      </c>
      <c r="F44" s="110">
        <f t="shared" si="3"/>
        <v>0</v>
      </c>
      <c r="G44" s="110">
        <f>D44+E44-F44</f>
        <v>341865.3168</v>
      </c>
      <c r="H44">
        <v>348842.16000000003</v>
      </c>
      <c r="I44" s="99"/>
      <c r="M44" s="106"/>
      <c r="N44" s="106"/>
    </row>
    <row r="45" spans="1:14" ht="15">
      <c r="A45" s="107">
        <v>1</v>
      </c>
      <c r="B45" s="116" t="s">
        <v>189</v>
      </c>
      <c r="C45" s="107"/>
      <c r="D45" s="109">
        <f t="shared" si="3"/>
        <v>2907737.8512</v>
      </c>
      <c r="E45" s="110">
        <f>E13-E29</f>
        <v>0</v>
      </c>
      <c r="F45" s="110">
        <f t="shared" si="3"/>
        <v>0</v>
      </c>
      <c r="G45" s="110">
        <f>D45+E45-F45</f>
        <v>2907737.8512</v>
      </c>
      <c r="H45">
        <v>2967079.44</v>
      </c>
      <c r="I45" s="99"/>
      <c r="M45" s="106"/>
      <c r="N45" s="106"/>
    </row>
    <row r="46" spans="1:14" ht="15">
      <c r="A46" s="107">
        <v>2</v>
      </c>
      <c r="B46" s="120" t="s">
        <v>190</v>
      </c>
      <c r="C46" s="107"/>
      <c r="D46" s="109">
        <f t="shared" si="3"/>
        <v>149951262.16</v>
      </c>
      <c r="E46" s="110">
        <f>E14-E30</f>
        <v>0</v>
      </c>
      <c r="F46" s="110">
        <f t="shared" si="3"/>
        <v>0</v>
      </c>
      <c r="G46" s="110">
        <f>D46+E46-F46</f>
        <v>149951262.16</v>
      </c>
      <c r="H46">
        <v>153011492</v>
      </c>
      <c r="M46" s="106"/>
      <c r="N46" s="106"/>
    </row>
    <row r="47" spans="1:14" ht="15">
      <c r="A47" s="107">
        <v>3</v>
      </c>
      <c r="B47" s="121"/>
      <c r="C47" s="107"/>
      <c r="D47" s="109">
        <f t="shared" si="3"/>
        <v>0</v>
      </c>
      <c r="E47" s="110"/>
      <c r="F47" s="110"/>
      <c r="G47" s="110">
        <f t="shared" si="2"/>
        <v>0</v>
      </c>
      <c r="H47">
        <v>0</v>
      </c>
      <c r="I47" s="118"/>
      <c r="M47" s="106"/>
      <c r="N47" s="106"/>
    </row>
    <row r="48" spans="1:14" ht="15.75" thickBot="1">
      <c r="A48" s="122">
        <v>4</v>
      </c>
      <c r="B48" s="123"/>
      <c r="C48" s="122"/>
      <c r="D48" s="109">
        <f t="shared" si="3"/>
        <v>0</v>
      </c>
      <c r="E48" s="125"/>
      <c r="F48" s="125"/>
      <c r="G48" s="110">
        <f t="shared" si="2"/>
        <v>0</v>
      </c>
      <c r="H48">
        <v>0</v>
      </c>
      <c r="M48" s="106"/>
      <c r="N48" s="106"/>
    </row>
    <row r="49" spans="1:14" ht="15.75" thickBot="1">
      <c r="A49" s="126"/>
      <c r="B49" s="127" t="s">
        <v>191</v>
      </c>
      <c r="C49" s="128"/>
      <c r="D49" s="129">
        <f>SUM(D40:D48)</f>
        <v>655728352.3019999</v>
      </c>
      <c r="E49" s="130">
        <f>SUM(E40:E48)</f>
        <v>0</v>
      </c>
      <c r="F49" s="130">
        <f>SUM(F40:F48)</f>
        <v>0</v>
      </c>
      <c r="G49" s="130">
        <f>SUM(G40:G48)</f>
        <v>655728352.3019999</v>
      </c>
      <c r="I49" s="99"/>
      <c r="J49" s="118"/>
      <c r="M49" s="134"/>
      <c r="N49" s="106"/>
    </row>
    <row r="50" spans="4:10" s="106" customFormat="1" ht="15">
      <c r="D50" s="100"/>
      <c r="F50" s="115"/>
      <c r="G50" s="135"/>
      <c r="J50" s="115"/>
    </row>
    <row r="51" spans="7:14" ht="15">
      <c r="G51" s="118"/>
      <c r="M51" s="106"/>
      <c r="N51" s="106"/>
    </row>
    <row r="52" spans="7:14" ht="15">
      <c r="G52" s="118"/>
      <c r="I52" s="118"/>
      <c r="M52" s="106"/>
      <c r="N52" s="106"/>
    </row>
    <row r="53" spans="5:14" ht="15.75">
      <c r="E53" s="137" t="s">
        <v>195</v>
      </c>
      <c r="F53" s="137"/>
      <c r="G53" s="137"/>
      <c r="M53" s="106"/>
      <c r="N53" s="106"/>
    </row>
    <row r="54" spans="5:7" ht="15">
      <c r="E54" s="138"/>
      <c r="F54" s="138"/>
      <c r="G54" s="138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islam</cp:lastModifiedBy>
  <dcterms:created xsi:type="dcterms:W3CDTF">2015-03-18T08:44:25Z</dcterms:created>
  <dcterms:modified xsi:type="dcterms:W3CDTF">2015-03-22T16:20:42Z</dcterms:modified>
  <cp:category/>
  <cp:version/>
  <cp:contentType/>
  <cp:contentStatus/>
</cp:coreProperties>
</file>