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7020" windowHeight="8145" tabRatio="965" activeTab="0"/>
  </bookViews>
  <sheets>
    <sheet name="Kapaku" sheetId="1" r:id="rId1"/>
    <sheet name="Aktivet" sheetId="2" r:id="rId2"/>
    <sheet name="Pasivet" sheetId="3" r:id="rId3"/>
    <sheet name="Te Ardhura &amp; Shpenzime 1" sheetId="4" r:id="rId4"/>
    <sheet name="Ndryshimet ne Kap." sheetId="5" r:id="rId5"/>
    <sheet name="Fluksi Monetare  2013" sheetId="6" r:id="rId6"/>
    <sheet name="Analiza Arke Banke" sheetId="7" r:id="rId7"/>
    <sheet name="pasqyre 1,2" sheetId="8" r:id="rId8"/>
    <sheet name="PAS.3" sheetId="9" r:id="rId9"/>
    <sheet name="AAM-AMORT" sheetId="10" r:id="rId10"/>
    <sheet name="Pasqyra investimeve" sheetId="11" r:id="rId11"/>
    <sheet name="Pasq.Amort" sheetId="12" r:id="rId12"/>
    <sheet name="Shen.Shpjeguse" sheetId="13" r:id="rId13"/>
    <sheet name="PASH-2" sheetId="14" r:id="rId14"/>
    <sheet name="Sheet1" sheetId="15" r:id="rId15"/>
  </sheets>
  <externalReferences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<sst xmlns="http://schemas.openxmlformats.org/spreadsheetml/2006/main" count="745" uniqueCount="573">
  <si>
    <t>Nr.</t>
  </si>
  <si>
    <t>Shenime</t>
  </si>
  <si>
    <t>Periudha Raportuese</t>
  </si>
  <si>
    <t>I</t>
  </si>
  <si>
    <t>AKTIVET AFATSHKURTRA</t>
  </si>
  <si>
    <t>1 Aktivet monetare</t>
  </si>
  <si>
    <t>2 Derivative dhe aktive te mbajtura per tregtim</t>
  </si>
  <si>
    <t>3 Aktive te tjera financiare afatshkurtra</t>
  </si>
  <si>
    <t>4 Inventari</t>
  </si>
  <si>
    <t>5 Aktive biologjike afatshkurtra</t>
  </si>
  <si>
    <t>6 Aktive afatshkurtra te mbajtura per rishitje</t>
  </si>
  <si>
    <t>7 Parapagime dhe shpenzime te shtyra</t>
  </si>
  <si>
    <t>II.</t>
  </si>
  <si>
    <t>AKTIVET AFATGJATA</t>
  </si>
  <si>
    <t>1 Investimet financiare afatgjata</t>
  </si>
  <si>
    <t>TOTALI I AKTIVEVE (I+II)</t>
  </si>
  <si>
    <t xml:space="preserve">   &gt; Banka</t>
  </si>
  <si>
    <t xml:space="preserve">   &gt; Arka</t>
  </si>
  <si>
    <t xml:space="preserve">   &gt; Debitore, Kreditore te tjere</t>
  </si>
  <si>
    <t xml:space="preserve">   &gt; Tatim mbi fitimin</t>
  </si>
  <si>
    <t xml:space="preserve">   &gt; TVSH</t>
  </si>
  <si>
    <t xml:space="preserve">   &gt; Te drejta e detyrime ndaj ortakeve</t>
  </si>
  <si>
    <t>PASIVET DHE KAPITALI</t>
  </si>
  <si>
    <t>PASIVET AFATSHKURTRA</t>
  </si>
  <si>
    <t>1 Derivativet</t>
  </si>
  <si>
    <t>2 Huamarrjet</t>
  </si>
  <si>
    <t xml:space="preserve">   &gt; Huamarrjet afatshkurtra</t>
  </si>
  <si>
    <t>3 Huat dhe parapagimet</t>
  </si>
  <si>
    <t xml:space="preserve">   &gt; Te pagueshme ndaj furnitoreve</t>
  </si>
  <si>
    <t xml:space="preserve">   &gt; Detyrime per Sigurime Shoq.Shend.</t>
  </si>
  <si>
    <t xml:space="preserve">   &gt; Detyrime tatimore per TAP-in</t>
  </si>
  <si>
    <t xml:space="preserve">   &gt; Detyrime tatimore per Tatim Fitimin</t>
  </si>
  <si>
    <t>4 Grantet dhe te ardhurat e shtyra</t>
  </si>
  <si>
    <t>5 Provizionet afatshkurtra</t>
  </si>
  <si>
    <t>PASIVET AFATGJATA</t>
  </si>
  <si>
    <t>1 Huat afatgjata</t>
  </si>
  <si>
    <t xml:space="preserve">   &gt; Hua, bono dhe detyrime nga qeraja financiare</t>
  </si>
  <si>
    <t xml:space="preserve">   &gt; Bono te konvertueshme</t>
  </si>
  <si>
    <t>3 Grantet dhe te ardhurat e shtyra</t>
  </si>
  <si>
    <t>4 Provizionet afatgjata</t>
  </si>
  <si>
    <t>TOTALI I PASIVEVE (I+II)</t>
  </si>
  <si>
    <t>III</t>
  </si>
  <si>
    <t>KAPITALI</t>
  </si>
  <si>
    <t>1 Aksionet e pakices (PF te konsoliduara)</t>
  </si>
  <si>
    <t>2 Kapitali aksionereve te shoq.meme (PF te kons.)</t>
  </si>
  <si>
    <t>4 Primi i aksionit</t>
  </si>
  <si>
    <t>5 Njesite ose aksionet e thesarit (Negative)</t>
  </si>
  <si>
    <t>6 Rezervat statutore</t>
  </si>
  <si>
    <t>7 Rezervat ligjore</t>
  </si>
  <si>
    <t>8 Rezervat e tjera</t>
  </si>
  <si>
    <t>9 Fitimet e pa shperndara</t>
  </si>
  <si>
    <t>10 Fitimi (Humbja) e vitit financiar</t>
  </si>
  <si>
    <t>TOTALI I PASIVEVE DHE KAPITALIT (I+II)</t>
  </si>
  <si>
    <t>Pershkrimi i Elementeve</t>
  </si>
  <si>
    <t>Periudha       Para ardhese</t>
  </si>
  <si>
    <t>Shitjet neto</t>
  </si>
  <si>
    <t>Ndrysh.ne invent.prod.gatshme e prodhimit ne proçes</t>
  </si>
  <si>
    <t>Kosto e punes</t>
  </si>
  <si>
    <t>Amortizimet dhe zhvleresimet</t>
  </si>
  <si>
    <t>Shpenzime te tjera</t>
  </si>
  <si>
    <t>Totali i Shpenzimeve (shumat 4-7)</t>
  </si>
  <si>
    <t>Fitimi (humbja) nga veprimtarite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</si>
  <si>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</si>
  <si>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</si>
  <si>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</si>
  <si>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Totali i te Ardhurave dhe Shpenzimeve Financiare</t>
  </si>
  <si>
    <t>Fitimi (humbja) para tatimit (9+/-13)</t>
  </si>
  <si>
    <t>Shpenzimet e tatimit mbi fitimin</t>
  </si>
  <si>
    <t>Fitimi (humbja) neto e vitit financiar (14-15)</t>
  </si>
  <si>
    <t>Elementet e pasqyrave te konsoliduara</t>
  </si>
  <si>
    <t xml:space="preserve">   Pagat e personelit</t>
  </si>
  <si>
    <t xml:space="preserve">   Shpenzimet per sigurime shoqerore e shendetsore</t>
  </si>
  <si>
    <t xml:space="preserve">   121.0  Te ardh.e shpenz.financ.nga invest.te tjera financ.afatgjata</t>
  </si>
  <si>
    <t xml:space="preserve">   122      Te ardhurat dhe shpenzimet nga interesat</t>
  </si>
  <si>
    <t xml:space="preserve">   123      Fitimet (Humbjet) nga kursi i kembimit</t>
  </si>
  <si>
    <t>Emertimi</t>
  </si>
  <si>
    <t xml:space="preserve">Kapitali Aksionar </t>
  </si>
  <si>
    <t>Primi i Aksionit</t>
  </si>
  <si>
    <t>Aksionet e Thesarit</t>
  </si>
  <si>
    <t>Fitimi i Pashperndare</t>
  </si>
  <si>
    <t>TOTALI</t>
  </si>
  <si>
    <t>A</t>
  </si>
  <si>
    <t>Efekti i ndryshimeve ne politikat kontabel</t>
  </si>
  <si>
    <t>Pozicioni i rregulluar</t>
  </si>
  <si>
    <t>B</t>
  </si>
  <si>
    <t>Dividentet e paguar</t>
  </si>
  <si>
    <t>Emetimi i kapitalit aksionar</t>
  </si>
  <si>
    <t>Fitimi neto per periudhen kontabel</t>
  </si>
  <si>
    <t>Aksione te thesarit te riblera</t>
  </si>
  <si>
    <t>II</t>
  </si>
  <si>
    <t>Rritja e rezerves te kapitalit</t>
  </si>
  <si>
    <t>Emetimi i aksioneve</t>
  </si>
  <si>
    <t xml:space="preserve">   &gt; Debitore dhe Kreditore te tjere</t>
  </si>
  <si>
    <t>3 Kapitali aksionar</t>
  </si>
  <si>
    <t>Emertimi dhe Forma ligjore</t>
  </si>
  <si>
    <t>NIPT-i</t>
  </si>
  <si>
    <t>Adresa e Selise</t>
  </si>
  <si>
    <t>Data e krijimit</t>
  </si>
  <si>
    <t>Nr.i Regjistrit Tregtar</t>
  </si>
  <si>
    <t>Veprimtaria Kryesore</t>
  </si>
  <si>
    <t>PASQYRAT FINANCIARE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</si>
  <si>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</si>
  <si>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</si>
  <si>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</si>
  <si>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</si>
  <si>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</si>
  <si>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Data e mbylljes se Pasqyrave Financiare</t>
  </si>
  <si>
    <t>(Ne zbatim te Standartit Kombetar te Kontabilitetit nr.2                                                                                 dhe Ligjit Nr.9228, Date 29.04.2004 "Per Kontabilitetin dhe Pasqyrat Financiare")</t>
  </si>
  <si>
    <t xml:space="preserve">   &gt; Kliente per mallra, produkte e sherbime</t>
  </si>
  <si>
    <t xml:space="preserve">  &gt; Lendet e para</t>
  </si>
  <si>
    <t xml:space="preserve">  &gt; Inventari i imet</t>
  </si>
  <si>
    <t xml:space="preserve">  &gt; Prodhim ne proçes</t>
  </si>
  <si>
    <t xml:space="preserve">  &gt; Produkte te gatshme</t>
  </si>
  <si>
    <t xml:space="preserve">  &gt; Mallra per rishitje</t>
  </si>
  <si>
    <t xml:space="preserve">  &gt; Para pagesa per furnizime</t>
  </si>
  <si>
    <t xml:space="preserve">  &gt; Shpenzime te periudhave te ardhshme</t>
  </si>
  <si>
    <t>2 Aktive afatgjata materiale</t>
  </si>
  <si>
    <t xml:space="preserve">  &gt; Toka  </t>
  </si>
  <si>
    <t xml:space="preserve">  &gt; Ndertesa</t>
  </si>
  <si>
    <t xml:space="preserve">  &gt; Aktive te tjera afatgjata materiale</t>
  </si>
  <si>
    <t>3 Aktivet biologjike afatgjata</t>
  </si>
  <si>
    <t>4 Aktivet afatgjata jomateriale</t>
  </si>
  <si>
    <t>5 Kapitali aksioner i pa paguar</t>
  </si>
  <si>
    <t>6 Aktive te tjera afatgjata</t>
  </si>
  <si>
    <t xml:space="preserve">   &gt; Tatim ne burim</t>
  </si>
  <si>
    <t>AKTIVE</t>
  </si>
  <si>
    <t>Tirane</t>
  </si>
  <si>
    <t>Nr</t>
  </si>
  <si>
    <t>Gjendja</t>
  </si>
  <si>
    <t>Banka</t>
  </si>
  <si>
    <t>Arka</t>
  </si>
  <si>
    <t>Diferenca</t>
  </si>
  <si>
    <t>Amortizimi</t>
  </si>
  <si>
    <t>AKTIVET  AFAT SHKURTERA</t>
  </si>
  <si>
    <t>Aktivet  monetare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</si>
  <si>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</si>
  <si>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</si>
  <si>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</si>
  <si>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</si>
  <si>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</si>
  <si>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</si>
  <si>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</si>
  <si>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</si>
  <si>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</si>
  <si>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</si>
  <si>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</si>
  <si>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po</t>
  </si>
  <si>
    <t>jo</t>
  </si>
  <si>
    <t xml:space="preserve">   &gt; Te tjera garanci</t>
  </si>
  <si>
    <t>Import eksport</t>
  </si>
  <si>
    <t xml:space="preserve">   &gt; Detyrime tatimore per TVsh</t>
  </si>
  <si>
    <t>Te ardhura te tjera nga veprimtaria e shfrytezimit (shitje aktivi)</t>
  </si>
  <si>
    <t>Periudha raportuese</t>
  </si>
  <si>
    <t>Periudha   para ardhese</t>
  </si>
  <si>
    <t>K91728014O</t>
  </si>
  <si>
    <t>Blerja e aktiveve afatgjata materiale</t>
  </si>
  <si>
    <t>ADMINISTRATORI</t>
  </si>
  <si>
    <t>Nga 01.01</t>
  </si>
  <si>
    <t>SHOQERIA _Tresi FARMA</t>
  </si>
  <si>
    <t>NIPT-K917280140O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</si>
  <si>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</si>
  <si>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</si>
  <si>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</si>
  <si>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</si>
  <si>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</si>
  <si>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</si>
  <si>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</si>
  <si>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</si>
  <si>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</si>
  <si>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</si>
  <si>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</si>
  <si>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</si>
  <si>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</si>
  <si>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</si>
  <si>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</si>
  <si>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</si>
  <si>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</si>
  <si>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</si>
  <si>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</si>
  <si>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</si>
  <si>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</si>
  <si>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</si>
  <si>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</si>
  <si>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</si>
  <si>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</si>
  <si>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</si>
  <si>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</si>
  <si>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</si>
  <si>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</si>
  <si>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</si>
  <si>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</si>
  <si>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</si>
  <si>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</si>
  <si>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</si>
  <si>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</si>
  <si>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</si>
  <si>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</si>
  <si>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</si>
  <si>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</si>
  <si>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</si>
  <si>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</si>
  <si>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</si>
  <si>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</si>
  <si>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</si>
  <si>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</si>
  <si>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</si>
  <si>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</si>
  <si>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</si>
  <si>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</si>
  <si>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</si>
  <si>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</si>
  <si>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</si>
  <si>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</si>
  <si>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</si>
  <si>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</si>
  <si>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</si>
  <si>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</si>
  <si>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</si>
  <si>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</si>
  <si>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</si>
  <si>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</si>
  <si>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</si>
  <si>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</si>
  <si>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</si>
  <si>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</si>
  <si>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</si>
  <si>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</si>
  <si>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</si>
  <si>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</si>
  <si>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</si>
  <si>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</si>
  <si>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</si>
  <si>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</si>
  <si>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</si>
  <si>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</si>
  <si>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</si>
  <si>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</si>
  <si>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</si>
  <si>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</si>
  <si>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</si>
  <si>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</si>
  <si>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</si>
  <si>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</si>
  <si>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</si>
  <si>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</si>
  <si>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</si>
  <si>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</si>
  <si>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</si>
  <si>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</si>
  <si>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</si>
  <si>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</si>
  <si>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</si>
  <si>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</si>
  <si>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</si>
  <si>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</si>
  <si>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</si>
  <si>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</si>
  <si>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</si>
  <si>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</si>
  <si>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</si>
  <si>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</si>
  <si>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</si>
  <si>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</si>
  <si>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</si>
  <si>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</si>
  <si>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</si>
  <si>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</si>
  <si>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</si>
  <si>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</si>
  <si>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</si>
  <si>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</si>
  <si>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</si>
  <si>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</si>
  <si>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</si>
  <si>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</si>
  <si>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</si>
  <si>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</si>
  <si>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</si>
  <si>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</si>
  <si>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</si>
  <si>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</si>
  <si>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</si>
  <si>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</si>
  <si>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</si>
  <si>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</si>
  <si>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</si>
  <si>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</si>
  <si>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</si>
  <si>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</si>
  <si>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</si>
  <si>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</si>
  <si>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</si>
  <si>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</si>
  <si>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</si>
  <si>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</si>
  <si>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</si>
  <si>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</si>
  <si>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</si>
  <si>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</si>
  <si>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</si>
  <si>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</si>
  <si>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Shenim: Kjo pasqyre plotesohet edhe on-line.</t>
  </si>
  <si>
    <t>Shoqeria  Tresi FARMA</t>
  </si>
  <si>
    <t>NIPT K91728014O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</si>
  <si>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</si>
  <si>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</si>
  <si>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</si>
  <si>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</si>
  <si>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</si>
  <si>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</si>
  <si>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</si>
  <si>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</si>
  <si>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</si>
  <si>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</si>
  <si>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</si>
  <si>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</si>
  <si>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TRESI FARM</t>
  </si>
  <si>
    <t>Rr.J.Misja, Pall."Eltona" Nr.151, TIRANE</t>
  </si>
  <si>
    <t>11.11.2010</t>
  </si>
  <si>
    <t>Instalime makineri pajisje</t>
  </si>
  <si>
    <t>Materialet e konsumuara(Mallra te shitura)</t>
  </si>
  <si>
    <t>Pozicioni me 31 dhjetor 2011</t>
  </si>
  <si>
    <t>EUR</t>
  </si>
  <si>
    <t>Permbledhese Bankave</t>
  </si>
  <si>
    <t>EUR+LEK</t>
  </si>
  <si>
    <t xml:space="preserve"> Tjera shpenz.rrjedhese</t>
  </si>
  <si>
    <t>VITI</t>
  </si>
  <si>
    <t>ZERAT E INVESTIMEVE</t>
  </si>
  <si>
    <t>Shtuar gjate</t>
  </si>
  <si>
    <t>Paksuar</t>
  </si>
  <si>
    <t xml:space="preserve">Gjendja </t>
  </si>
  <si>
    <t>fillim</t>
  </si>
  <si>
    <t>vitit (Blere)</t>
  </si>
  <si>
    <t>gjate vitit</t>
  </si>
  <si>
    <t xml:space="preserve">    (+ -)</t>
  </si>
  <si>
    <t>Aktive Afatgjate Jomateriale</t>
  </si>
  <si>
    <t>Ndertesa</t>
  </si>
  <si>
    <t>Ndertime Instalime te Pergjithshme</t>
  </si>
  <si>
    <t>Instalime Teknike,Mak.Pajisje,Vegla,Instrumenta etj.</t>
  </si>
  <si>
    <t>Mjete Transporti</t>
  </si>
  <si>
    <t>SHUMA AAM</t>
  </si>
  <si>
    <t xml:space="preserve">Vlera e truallit </t>
  </si>
  <si>
    <t>PERQINDJA ………..</t>
  </si>
  <si>
    <t xml:space="preserve">Vlera e truallit  </t>
  </si>
  <si>
    <t xml:space="preserve"> PASQYRA E INVESTIMEVE TE REALIZUARA NE VITE NGA SHOQERIA ''TRESI FARM"SHPK</t>
  </si>
  <si>
    <t>N/R</t>
  </si>
  <si>
    <t>Vlefta Neto</t>
  </si>
  <si>
    <t>Vl.e mbetur</t>
  </si>
  <si>
    <t>Instalime, paisje</t>
  </si>
  <si>
    <t>Paisje Blerje 6/2</t>
  </si>
  <si>
    <t>Paisje Zyre</t>
  </si>
  <si>
    <t>Situacione</t>
  </si>
  <si>
    <t xml:space="preserve"> </t>
  </si>
  <si>
    <t>LEKE</t>
  </si>
  <si>
    <t>Shoqeria "TRESI FARM- S"Shpk</t>
  </si>
  <si>
    <t xml:space="preserve">                           SHENINET SPJEGUESE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</si>
  <si>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</si>
  <si>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</si>
  <si>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</si>
  <si>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</si>
  <si>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përgjithshëm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</si>
  <si>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</si>
  <si>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</si>
  <si>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</si>
  <si>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</si>
  <si>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</si>
  <si>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</si>
  <si>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</si>
  <si>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</si>
  <si>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</si>
  <si>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</si>
  <si>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</si>
  <si>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</si>
  <si>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</si>
  <si>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</si>
  <si>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</si>
  <si>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</si>
  <si>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</si>
  <si>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</si>
  <si>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</si>
  <si>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</si>
  <si>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</si>
  <si>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</si>
  <si>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</si>
  <si>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</si>
  <si>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</si>
  <si>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</si>
  <si>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</si>
  <si>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</si>
  <si>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</si>
  <si>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</si>
  <si>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</si>
  <si>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</si>
  <si>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</si>
  <si>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</si>
  <si>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</si>
  <si>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</si>
  <si>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</si>
  <si>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</si>
  <si>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</si>
  <si>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</si>
  <si>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</si>
  <si>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 xml:space="preserve">     Per llogaritjen e amortizimit te AAJM (SKK 5: 59) njesia ekonomike raportuese ka </t>
  </si>
  <si>
    <t>percaktuar si metode te amortizimit metoden lineare ndersa normen e amortizimit me  0 % ne vit.</t>
  </si>
  <si>
    <t>A III</t>
  </si>
  <si>
    <t>Informacion shtese mbi zerat materiale, te paraqiur ne pasqyrat paresore</t>
  </si>
  <si>
    <t xml:space="preserve">Duke analizuar gjendjen e likiditeteve ne arke e ne banke, ne fund te periudhes ushtrimore,  </t>
  </si>
  <si>
    <t>U kryen sondazhe dhe perllogartje te peraferta, ne drejtim te te  ardhurave dhe krahasimi I tyre</t>
  </si>
  <si>
    <t xml:space="preserve">me dokumentat justifikuese te sherbimeve te kryera ma fatura tatimore nga ku arrijme ne </t>
  </si>
  <si>
    <t>perfundimin se shifra e afarizmit eshte pasqyruar drejt.</t>
  </si>
  <si>
    <t>A IV</t>
  </si>
  <si>
    <t>Shenime te tjera spjeguese</t>
  </si>
  <si>
    <t>Te gjitha te dhenat e tjera jane te paraqitura ne pasqyrat financiare dhe ato mbeshtetese bashklidhur</t>
  </si>
  <si>
    <t>ketij raporti.</t>
  </si>
  <si>
    <t>Viti 2012</t>
  </si>
  <si>
    <t xml:space="preserve">TRESI FARM </t>
  </si>
  <si>
    <t>TIRANE</t>
  </si>
  <si>
    <t>NIPT: K91728014O</t>
  </si>
  <si>
    <t>Ne leke</t>
  </si>
  <si>
    <t>Pozicioni me 31 dhjetor 2012</t>
  </si>
  <si>
    <t>Nr.11</t>
  </si>
  <si>
    <t xml:space="preserve">  </t>
  </si>
  <si>
    <t>SHPENZIMET SIPAS</t>
  </si>
  <si>
    <t xml:space="preserve">SHUMA </t>
  </si>
  <si>
    <t>% ndaj</t>
  </si>
  <si>
    <t>Nr.r</t>
  </si>
  <si>
    <t>TE ARDHURAT SIPAS</t>
  </si>
  <si>
    <t xml:space="preserve">SHUMA NE </t>
  </si>
  <si>
    <t>Fitimi para</t>
  </si>
  <si>
    <t>Tatim</t>
  </si>
  <si>
    <t>Fitimi</t>
  </si>
  <si>
    <t>Norma e</t>
  </si>
  <si>
    <t>Norma</t>
  </si>
  <si>
    <t>ELEMENTEVE</t>
  </si>
  <si>
    <t>NE LEKE</t>
  </si>
  <si>
    <t>totalit</t>
  </si>
  <si>
    <t>NATYRES</t>
  </si>
  <si>
    <t>Tatimit</t>
  </si>
  <si>
    <t>neto</t>
  </si>
  <si>
    <t>rentabilitet</t>
  </si>
  <si>
    <t>fitimit</t>
  </si>
  <si>
    <t>7(6-3)</t>
  </si>
  <si>
    <t>TOTALI SHPENZIME</t>
  </si>
  <si>
    <t>TOTALI TE ARDHURA</t>
  </si>
  <si>
    <t xml:space="preserve">       E K O N O M I S T I</t>
  </si>
  <si>
    <t xml:space="preserve">   &gt; Te tjera kerkesa</t>
  </si>
  <si>
    <t>Shpenzime energji elektrike</t>
  </si>
  <si>
    <t>Blerje mallrash</t>
  </si>
  <si>
    <t>Mirembajtje riparime</t>
  </si>
  <si>
    <t>Prime te sigurimit</t>
  </si>
  <si>
    <t>Te ndryshme</t>
  </si>
  <si>
    <t>Poste/Telekominikacion</t>
  </si>
  <si>
    <t>Transporte</t>
  </si>
  <si>
    <t>Komisione bankare</t>
  </si>
  <si>
    <t>Taksa tjera</t>
  </si>
  <si>
    <t>Pagat</t>
  </si>
  <si>
    <t>Kontribute sig.shoq.</t>
  </si>
  <si>
    <t>Gjoba</t>
  </si>
  <si>
    <t>Tjera shp. Rrjedhese</t>
  </si>
  <si>
    <t>Shp. Per Interesa</t>
  </si>
  <si>
    <t>Shitje mallrash</t>
  </si>
  <si>
    <t>Te ardh. Nga Interesat</t>
  </si>
  <si>
    <t>Shpenz</t>
  </si>
  <si>
    <t>pa zbritshme</t>
  </si>
  <si>
    <t>Tatimor</t>
  </si>
  <si>
    <t>9(7+8)</t>
  </si>
  <si>
    <t>10 (9*10%)</t>
  </si>
  <si>
    <t>11(9-10)</t>
  </si>
  <si>
    <t>12(7:3)</t>
  </si>
  <si>
    <t>12(7:6)</t>
  </si>
  <si>
    <t>Shpenzime te pa zbritshme</t>
  </si>
  <si>
    <t>Shuma (14 + 15)</t>
  </si>
  <si>
    <t>Credins Bank</t>
  </si>
  <si>
    <t>ALL</t>
  </si>
  <si>
    <t>BKT</t>
  </si>
  <si>
    <t>Raiffeisen Bank</t>
  </si>
  <si>
    <t>Credins Bank EUR</t>
  </si>
  <si>
    <t>BKT EUR</t>
  </si>
  <si>
    <t>V.2012</t>
  </si>
  <si>
    <t>Shp per interesa</t>
  </si>
  <si>
    <t xml:space="preserve">   AIDA DEMO</t>
  </si>
  <si>
    <t xml:space="preserve">mbi bazen e vleftes se mbetur. </t>
  </si>
  <si>
    <t>Amortizimi eshte llogaritur sipas ligjit per tatimin mbi te ardhurat.</t>
  </si>
  <si>
    <t xml:space="preserve">                - Per ndertesat ne menyre lineare me  5 % ne vit.Meqense nuk kemi ndertesa</t>
  </si>
  <si>
    <t>ne pronesi, nuk kemi llogaritur amortizim</t>
  </si>
  <si>
    <t xml:space="preserve">                - Kompjutera e sisteme informacioni dhe te linjes se prodhimit me 25 %</t>
  </si>
  <si>
    <t>Per pajisjet e tjera me 20%</t>
  </si>
  <si>
    <t xml:space="preserve">per shumen 326,281 leke si dhe gjendja e kredise bankare  e kuadruar me ekstratet e bankes per </t>
  </si>
  <si>
    <t xml:space="preserve">                    AIDA DEMO</t>
  </si>
  <si>
    <r>
      <t xml:space="preserve">         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HARTUESI I BILANCIT    </t>
    </r>
    <r>
      <rPr>
        <sz val="10"/>
        <rFont val="Arial"/>
        <family val="2"/>
      </rPr>
      <t xml:space="preserve">                                             ADMINISTRATORI</t>
    </r>
  </si>
  <si>
    <r>
      <t xml:space="preserve">                    </t>
    </r>
    <r>
      <rPr>
        <b/>
        <sz val="11"/>
        <color indexed="8"/>
        <rFont val="Calibri"/>
        <family val="2"/>
      </rPr>
      <t xml:space="preserve">       NAIM MALO    </t>
    </r>
    <r>
      <rPr>
        <sz val="11"/>
        <color theme="1"/>
        <rFont val="Calibri"/>
        <family val="2"/>
      </rPr>
      <t xml:space="preserve">                                                      </t>
    </r>
  </si>
  <si>
    <t>Viti 2013</t>
  </si>
  <si>
    <t>08.03.2014</t>
  </si>
  <si>
    <t>Pasqyra e te Ardhurave dhe Shpenzimeve 2013</t>
  </si>
  <si>
    <t>(Per periudhen 1 Janar  - 31 Dhjetor 2013)</t>
  </si>
  <si>
    <t>Bilanci Kontabel I dates 31/12/2013</t>
  </si>
  <si>
    <t>Pasqyra e Ndryshimeve ne Kapital 2013</t>
  </si>
  <si>
    <t xml:space="preserve">   124      Te ardhura dhe shpenzime te tjera financiare </t>
  </si>
  <si>
    <t>Pozicioni me 31 dhjetor 2013</t>
  </si>
  <si>
    <t>FITIMI USHTRIMIT</t>
  </si>
  <si>
    <t xml:space="preserve">Pasqyra e Fluksit monetar - Metoda Indirekte </t>
  </si>
  <si>
    <t>Periudha</t>
  </si>
  <si>
    <t xml:space="preserve">Periudha   </t>
  </si>
  <si>
    <t>raportuse</t>
  </si>
  <si>
    <t xml:space="preserve">Paraardhese </t>
  </si>
  <si>
    <t>Fluksi monetar nga veprimtarite e shfrytezimit</t>
  </si>
  <si>
    <t>Fitimi para tatimit</t>
  </si>
  <si>
    <t>Rregullime per :</t>
  </si>
  <si>
    <t xml:space="preserve">           #   Amortizimi</t>
  </si>
  <si>
    <t xml:space="preserve">           #  Humbjet nga kembimet valutore</t>
  </si>
  <si>
    <t xml:space="preserve">           # Te ardhura nga Investimet </t>
  </si>
  <si>
    <t xml:space="preserve">           # Shpenzimet per interesat</t>
  </si>
  <si>
    <t xml:space="preserve">Rritja / renie ne tepericen e kerkesave te arketushme   </t>
  </si>
  <si>
    <t>nga  aktiviteti si dhe te kerkesave te tjera te arketushme</t>
  </si>
  <si>
    <t>Rritje / renie ne tepericen e inventarit</t>
  </si>
  <si>
    <t>Rritje/renie ne tepricen e detyrimeve per tu pag nga aktivit</t>
  </si>
  <si>
    <t>M M te perfituar nga aktiviteti</t>
  </si>
  <si>
    <t xml:space="preserve">Interes I paguar </t>
  </si>
  <si>
    <t xml:space="preserve">Tatim mbi fitimin  e paguar </t>
  </si>
  <si>
    <t xml:space="preserve">M M Neto nga aktiviteti I shfrytezimit </t>
  </si>
  <si>
    <t xml:space="preserve">Fluksi monetar nga veprimtarite  investuese </t>
  </si>
  <si>
    <t>Blerja e njesise kontrolluar X minus parate e arketuara</t>
  </si>
  <si>
    <t>Te ardhura nga shitja e pajisjeve</t>
  </si>
  <si>
    <t>Interes I arketuar</t>
  </si>
  <si>
    <t>Dividente te arketuar</t>
  </si>
  <si>
    <t>M M Neto e perdorur ne veprimtarine investuese</t>
  </si>
  <si>
    <t>C</t>
  </si>
  <si>
    <t>Fluksi monetar nga aktivitetet financiare</t>
  </si>
  <si>
    <t>Te ardhura nga emetimi I kapitalit aksioner</t>
  </si>
  <si>
    <t>Te ardhura nga huamarrjet afatgjata</t>
  </si>
  <si>
    <t>Pagesat e detyrimeve te qerase financiare</t>
  </si>
  <si>
    <t xml:space="preserve">Dividente te paguar </t>
  </si>
  <si>
    <t>M M Neto e perdorur ne veprimtarine financiare</t>
  </si>
  <si>
    <t>D</t>
  </si>
  <si>
    <t>Rritja / renia  Neto e mjeteve monetare</t>
  </si>
  <si>
    <t xml:space="preserve">E </t>
  </si>
  <si>
    <t xml:space="preserve">Mjete monetare ne fillim te periudhes kontabel </t>
  </si>
  <si>
    <t>H</t>
  </si>
  <si>
    <t xml:space="preserve">Mjete monetare ne fund te periudhes kontabel </t>
  </si>
  <si>
    <t xml:space="preserve">Pasqyra e Fluksit monetar </t>
  </si>
  <si>
    <t>shpenzime te panjohura fiskale</t>
  </si>
  <si>
    <t xml:space="preserve">   &gt; Overdraftet bankare linje credins bank</t>
  </si>
  <si>
    <t>2 Huamarrje te tjera afatgjata credins</t>
  </si>
  <si>
    <t xml:space="preserve">   &gt; Tatim Fitimi</t>
  </si>
  <si>
    <t xml:space="preserve">   &gt; Te pagueshme ndaj punonjesve 427</t>
  </si>
  <si>
    <t xml:space="preserve">   &gt; Shuma te arketuara per porosi    419</t>
  </si>
  <si>
    <t>Analiza Arke/Banke 31/12/2013</t>
  </si>
  <si>
    <t>V.2013</t>
  </si>
  <si>
    <t>Te punesuar mesatarisht per vitin 2013:</t>
  </si>
  <si>
    <t>Me page deri ne 22.000 leke</t>
  </si>
  <si>
    <t>Me page nga 22.001 deri ne 30.000 leke</t>
  </si>
  <si>
    <t>Me page nga 30.001 deri  ne 95.130 leke</t>
  </si>
  <si>
    <t>Me page nga 95.131 deri ne 130.000 leke</t>
  </si>
  <si>
    <t>Me page me te larte se 130.000 leke</t>
  </si>
  <si>
    <t>Aktivet Afatgjata Materiale  me vlere fillestare   2013</t>
  </si>
  <si>
    <t>Vlera Kontabel Neto e A.A.Materiale  2013</t>
  </si>
  <si>
    <t>Amortizimi A.A.Materiale   2013</t>
  </si>
  <si>
    <t>Pasqyra e  Amortizimit  viti  2013</t>
  </si>
  <si>
    <t>Am.2013</t>
  </si>
  <si>
    <t xml:space="preserve">            PER PASQYRAT FINANCIARE VITIT 2013</t>
  </si>
  <si>
    <t>gjendja e arkes paraqitet me 416,766 leke ndersa gjendja e llogarive bankare,paraqitet sipas analizave</t>
  </si>
  <si>
    <t>shumen 2,579,330 leke.</t>
  </si>
  <si>
    <t xml:space="preserve">Gjendja financiare e shoqerise ne fund te vitit 2013,paraqitet e kenaqshme, duke siguruar nje fitim prej </t>
  </si>
  <si>
    <t>19,555,106 leke.Kjo ka bere qe norma e rentabilitetit te jete 19.2% nga 18 % ne vitin 2012.</t>
  </si>
  <si>
    <t>Sokol Kryeziu</t>
  </si>
  <si>
    <t xml:space="preserve">                                     PASQYRA E SHPENZIMEVE DHE TE ARDHURAVE PER VITIN 2013</t>
  </si>
  <si>
    <t xml:space="preserve">       Sokol Kryeziu</t>
  </si>
  <si>
    <t>Deri 31.12</t>
  </si>
  <si>
    <t>Pajisje Informatike</t>
  </si>
  <si>
    <t xml:space="preserve">Pajisje Zyre </t>
  </si>
  <si>
    <t>me 31.12.2013</t>
  </si>
  <si>
    <t xml:space="preserve">                        PER PERIUDHEN 01.01.2013-31.12.2013</t>
  </si>
  <si>
    <t>Paisje kompjuterike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</si>
</sst>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£-809]* #,##0.00_-;\-[$£-809]* #,##0.00_-;_-[$£-809]* &quot;-&quot;??_-;_-@_-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#,##0.0000"/>
    <numFmt numFmtId="169" formatCode="_([$€-2]\ * #,##0.00_);_([$€-2]\ * \(#,##0.00\);_([$€-2]\ * &quot;-&quot;??_);_(@_)"/>
    <numFmt numFmtId="170" formatCode="#,##0.00_);\-#,##0.00"/>
    <numFmt numFmtId="171" formatCode="dd/mm/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3" fontId="4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2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Fill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10" xfId="0" applyFont="1" applyBorder="1" applyAlignment="1">
      <alignment/>
    </xf>
    <xf numFmtId="166" fontId="17" fillId="0" borderId="10" xfId="42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25" xfId="0" applyFill="1" applyBorder="1" applyAlignment="1">
      <alignment vertical="center"/>
    </xf>
    <xf numFmtId="3" fontId="2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15" fillId="0" borderId="21" xfId="65" applyFont="1" applyBorder="1" applyAlignment="1">
      <alignment horizontal="center"/>
      <protection/>
    </xf>
    <xf numFmtId="2" fontId="26" fillId="0" borderId="26" xfId="65" applyNumberFormat="1" applyFont="1" applyBorder="1" applyAlignment="1">
      <alignment horizontal="center" wrapText="1"/>
      <protection/>
    </xf>
    <xf numFmtId="0" fontId="27" fillId="0" borderId="25" xfId="65" applyFont="1" applyBorder="1" applyAlignment="1">
      <alignment horizontal="center" vertical="center" wrapText="1"/>
      <protection/>
    </xf>
    <xf numFmtId="0" fontId="15" fillId="0" borderId="27" xfId="65" applyFont="1" applyBorder="1" applyAlignment="1">
      <alignment horizontal="center"/>
      <protection/>
    </xf>
    <xf numFmtId="0" fontId="15" fillId="0" borderId="28" xfId="65" applyFont="1" applyBorder="1" applyAlignment="1">
      <alignment horizontal="left" wrapText="1"/>
      <protection/>
    </xf>
    <xf numFmtId="0" fontId="15" fillId="0" borderId="28" xfId="65" applyFont="1" applyBorder="1" applyAlignment="1">
      <alignment horizontal="left"/>
      <protection/>
    </xf>
    <xf numFmtId="0" fontId="17" fillId="0" borderId="29" xfId="65" applyFont="1" applyBorder="1" applyAlignment="1">
      <alignment horizontal="center"/>
      <protection/>
    </xf>
    <xf numFmtId="0" fontId="17" fillId="0" borderId="30" xfId="65" applyFont="1" applyBorder="1" applyAlignment="1">
      <alignment horizontal="left" wrapText="1"/>
      <protection/>
    </xf>
    <xf numFmtId="0" fontId="15" fillId="0" borderId="10" xfId="65" applyFont="1" applyBorder="1" applyAlignment="1">
      <alignment horizontal="left"/>
      <protection/>
    </xf>
    <xf numFmtId="0" fontId="17" fillId="0" borderId="31" xfId="65" applyFont="1" applyBorder="1" applyAlignment="1">
      <alignment horizontal="center"/>
      <protection/>
    </xf>
    <xf numFmtId="0" fontId="21" fillId="0" borderId="30" xfId="65" applyFont="1" applyBorder="1" applyAlignment="1">
      <alignment horizontal="left" wrapText="1"/>
      <protection/>
    </xf>
    <xf numFmtId="0" fontId="15" fillId="0" borderId="32" xfId="65" applyFont="1" applyBorder="1" applyAlignment="1">
      <alignment horizontal="center"/>
      <protection/>
    </xf>
    <xf numFmtId="0" fontId="15" fillId="0" borderId="30" xfId="65" applyFont="1" applyBorder="1" applyAlignment="1">
      <alignment horizontal="left" wrapText="1"/>
      <protection/>
    </xf>
    <xf numFmtId="0" fontId="17" fillId="0" borderId="22" xfId="65" applyFont="1" applyBorder="1" applyAlignment="1">
      <alignment horizontal="left" wrapText="1"/>
      <protection/>
    </xf>
    <xf numFmtId="0" fontId="17" fillId="0" borderId="33" xfId="65" applyFont="1" applyBorder="1" applyAlignment="1">
      <alignment horizontal="center"/>
      <protection/>
    </xf>
    <xf numFmtId="0" fontId="17" fillId="0" borderId="34" xfId="65" applyFont="1" applyBorder="1" applyAlignment="1">
      <alignment horizontal="left" wrapText="1"/>
      <protection/>
    </xf>
    <xf numFmtId="0" fontId="15" fillId="0" borderId="32" xfId="65" applyFont="1" applyBorder="1" applyAlignment="1">
      <alignment horizontal="center" vertical="center"/>
      <protection/>
    </xf>
    <xf numFmtId="0" fontId="15" fillId="0" borderId="31" xfId="65" applyFont="1" applyBorder="1" applyAlignment="1">
      <alignment horizontal="center" vertical="center"/>
      <protection/>
    </xf>
    <xf numFmtId="0" fontId="17" fillId="0" borderId="30" xfId="65" applyFont="1" applyBorder="1" applyAlignment="1">
      <alignment horizontal="center" wrapText="1"/>
      <protection/>
    </xf>
    <xf numFmtId="0" fontId="15" fillId="0" borderId="29" xfId="65" applyFont="1" applyBorder="1" applyAlignment="1">
      <alignment horizontal="center"/>
      <protection/>
    </xf>
    <xf numFmtId="0" fontId="24" fillId="0" borderId="10" xfId="65" applyFont="1" applyBorder="1" applyAlignment="1">
      <alignment horizontal="left" wrapText="1"/>
      <protection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5" fillId="0" borderId="31" xfId="65" applyFont="1" applyBorder="1" applyAlignment="1">
      <alignment horizontal="center"/>
      <protection/>
    </xf>
    <xf numFmtId="0" fontId="15" fillId="0" borderId="10" xfId="65" applyFont="1" applyBorder="1" applyAlignment="1">
      <alignment horizontal="left" wrapText="1"/>
      <protection/>
    </xf>
    <xf numFmtId="0" fontId="15" fillId="0" borderId="33" xfId="65" applyFont="1" applyBorder="1" applyAlignment="1">
      <alignment horizontal="center"/>
      <protection/>
    </xf>
    <xf numFmtId="0" fontId="15" fillId="0" borderId="22" xfId="65" applyFont="1" applyBorder="1" applyAlignment="1">
      <alignment horizontal="left" wrapText="1"/>
      <protection/>
    </xf>
    <xf numFmtId="0" fontId="15" fillId="0" borderId="35" xfId="65" applyFont="1" applyBorder="1" applyAlignment="1">
      <alignment horizontal="center"/>
      <protection/>
    </xf>
    <xf numFmtId="0" fontId="15" fillId="0" borderId="36" xfId="65" applyFont="1" applyBorder="1" applyAlignment="1">
      <alignment horizontal="left" wrapText="1"/>
      <protection/>
    </xf>
    <xf numFmtId="0" fontId="15" fillId="0" borderId="0" xfId="65" applyFont="1" applyBorder="1" applyAlignment="1">
      <alignment horizontal="center"/>
      <protection/>
    </xf>
    <xf numFmtId="0" fontId="15" fillId="0" borderId="0" xfId="65" applyFont="1" applyBorder="1" applyAlignment="1">
      <alignment horizontal="left" wrapText="1"/>
      <protection/>
    </xf>
    <xf numFmtId="0" fontId="15" fillId="0" borderId="0" xfId="65" applyFont="1" applyBorder="1" applyAlignment="1">
      <alignment horizontal="left"/>
      <protection/>
    </xf>
    <xf numFmtId="0" fontId="19" fillId="0" borderId="21" xfId="65" applyFont="1" applyBorder="1">
      <alignment/>
      <protection/>
    </xf>
    <xf numFmtId="2" fontId="26" fillId="0" borderId="21" xfId="65" applyNumberFormat="1" applyFont="1" applyBorder="1" applyAlignment="1">
      <alignment horizontal="center" wrapText="1"/>
      <protection/>
    </xf>
    <xf numFmtId="0" fontId="27" fillId="0" borderId="21" xfId="65" applyFont="1" applyBorder="1" applyAlignment="1">
      <alignment horizontal="center" vertical="center" wrapText="1"/>
      <protection/>
    </xf>
    <xf numFmtId="0" fontId="27" fillId="0" borderId="37" xfId="65" applyFont="1" applyBorder="1" applyAlignment="1">
      <alignment horizontal="center"/>
      <protection/>
    </xf>
    <xf numFmtId="0" fontId="27" fillId="0" borderId="28" xfId="65" applyFont="1" applyBorder="1" applyAlignment="1">
      <alignment horizontal="left" wrapText="1"/>
      <protection/>
    </xf>
    <xf numFmtId="0" fontId="19" fillId="0" borderId="32" xfId="65" applyFont="1" applyBorder="1" applyAlignment="1">
      <alignment horizontal="left"/>
      <protection/>
    </xf>
    <xf numFmtId="0" fontId="19" fillId="0" borderId="10" xfId="66" applyFont="1" applyFill="1" applyBorder="1" applyAlignment="1">
      <alignment horizontal="left" wrapText="1"/>
      <protection/>
    </xf>
    <xf numFmtId="0" fontId="27" fillId="0" borderId="10" xfId="65" applyFont="1" applyBorder="1" applyAlignment="1">
      <alignment horizontal="left"/>
      <protection/>
    </xf>
    <xf numFmtId="0" fontId="19" fillId="0" borderId="10" xfId="65" applyFont="1" applyBorder="1" applyAlignment="1">
      <alignment horizontal="left" wrapText="1"/>
      <protection/>
    </xf>
    <xf numFmtId="0" fontId="27" fillId="0" borderId="32" xfId="65" applyFont="1" applyBorder="1" applyAlignment="1">
      <alignment horizontal="center"/>
      <protection/>
    </xf>
    <xf numFmtId="0" fontId="27" fillId="0" borderId="10" xfId="65" applyFont="1" applyBorder="1" applyAlignment="1">
      <alignment horizontal="left" wrapText="1"/>
      <protection/>
    </xf>
    <xf numFmtId="0" fontId="19" fillId="0" borderId="32" xfId="65" applyFont="1" applyBorder="1" applyAlignment="1">
      <alignment horizontal="center"/>
      <protection/>
    </xf>
    <xf numFmtId="0" fontId="19" fillId="0" borderId="10" xfId="65" applyFont="1" applyBorder="1" applyAlignment="1">
      <alignment horizontal="left"/>
      <protection/>
    </xf>
    <xf numFmtId="0" fontId="19" fillId="0" borderId="32" xfId="65" applyFont="1" applyFill="1" applyBorder="1" applyAlignment="1">
      <alignment horizontal="center"/>
      <protection/>
    </xf>
    <xf numFmtId="0" fontId="19" fillId="0" borderId="14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2" xfId="65" applyFont="1" applyBorder="1" applyAlignment="1">
      <alignment horizontal="center" vertical="center" wrapText="1"/>
      <protection/>
    </xf>
    <xf numFmtId="0" fontId="27" fillId="0" borderId="32" xfId="65" applyFont="1" applyBorder="1">
      <alignment/>
      <protection/>
    </xf>
    <xf numFmtId="0" fontId="19" fillId="0" borderId="32" xfId="0" applyFont="1" applyBorder="1" applyAlignment="1">
      <alignment/>
    </xf>
    <xf numFmtId="0" fontId="19" fillId="0" borderId="32" xfId="65" applyFont="1" applyBorder="1">
      <alignment/>
      <protection/>
    </xf>
    <xf numFmtId="0" fontId="19" fillId="0" borderId="35" xfId="65" applyFont="1" applyBorder="1">
      <alignment/>
      <protection/>
    </xf>
    <xf numFmtId="0" fontId="27" fillId="0" borderId="36" xfId="65" applyFont="1" applyBorder="1" applyAlignment="1">
      <alignment horizontal="left"/>
      <protection/>
    </xf>
    <xf numFmtId="0" fontId="19" fillId="0" borderId="36" xfId="65" applyFont="1" applyBorder="1" applyAlignment="1">
      <alignment horizontal="left"/>
      <protection/>
    </xf>
    <xf numFmtId="0" fontId="19" fillId="0" borderId="0" xfId="0" applyFont="1" applyAlignment="1">
      <alignment/>
    </xf>
    <xf numFmtId="0" fontId="27" fillId="0" borderId="0" xfId="65" applyFont="1" applyBorder="1" applyAlignment="1">
      <alignment horizontal="left"/>
      <protection/>
    </xf>
    <xf numFmtId="0" fontId="29" fillId="0" borderId="0" xfId="65" applyFont="1" applyBorder="1" applyAlignment="1">
      <alignment horizontal="left"/>
      <protection/>
    </xf>
    <xf numFmtId="0" fontId="2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70" fillId="0" borderId="0" xfId="0" applyFont="1" applyAlignment="1">
      <alignment/>
    </xf>
    <xf numFmtId="3" fontId="30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68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68" fillId="0" borderId="10" xfId="0" applyNumberFormat="1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0" xfId="0" applyFont="1" applyAlignment="1">
      <alignment/>
    </xf>
    <xf numFmtId="0" fontId="17" fillId="0" borderId="0" xfId="59">
      <alignment/>
      <protection/>
    </xf>
    <xf numFmtId="1" fontId="29" fillId="0" borderId="0" xfId="61" applyNumberFormat="1" applyFont="1">
      <alignment/>
      <protection/>
    </xf>
    <xf numFmtId="0" fontId="3" fillId="0" borderId="0" xfId="63" applyFont="1">
      <alignment/>
      <protection/>
    </xf>
    <xf numFmtId="3" fontId="29" fillId="0" borderId="0" xfId="61" applyNumberFormat="1" applyFont="1">
      <alignment/>
      <protection/>
    </xf>
    <xf numFmtId="3" fontId="13" fillId="0" borderId="0" xfId="61" applyNumberFormat="1" applyFont="1">
      <alignment/>
      <protection/>
    </xf>
    <xf numFmtId="1" fontId="13" fillId="0" borderId="0" xfId="61" applyNumberFormat="1" applyFont="1">
      <alignment/>
      <protection/>
    </xf>
    <xf numFmtId="1" fontId="15" fillId="0" borderId="11" xfId="61" applyNumberFormat="1" applyFont="1" applyBorder="1">
      <alignment/>
      <protection/>
    </xf>
    <xf numFmtId="3" fontId="15" fillId="0" borderId="38" xfId="61" applyNumberFormat="1" applyFont="1" applyBorder="1">
      <alignment/>
      <protection/>
    </xf>
    <xf numFmtId="3" fontId="15" fillId="0" borderId="13" xfId="61" applyNumberFormat="1" applyFont="1" applyBorder="1">
      <alignment/>
      <protection/>
    </xf>
    <xf numFmtId="1" fontId="15" fillId="0" borderId="14" xfId="61" applyNumberFormat="1" applyFont="1" applyBorder="1">
      <alignment/>
      <protection/>
    </xf>
    <xf numFmtId="3" fontId="15" fillId="0" borderId="39" xfId="61" applyNumberFormat="1" applyFont="1" applyBorder="1">
      <alignment/>
      <protection/>
    </xf>
    <xf numFmtId="3" fontId="15" fillId="0" borderId="15" xfId="61" applyNumberFormat="1" applyFont="1" applyBorder="1">
      <alignment/>
      <protection/>
    </xf>
    <xf numFmtId="1" fontId="15" fillId="33" borderId="16" xfId="61" applyNumberFormat="1" applyFont="1" applyFill="1" applyBorder="1">
      <alignment/>
      <protection/>
    </xf>
    <xf numFmtId="3" fontId="15" fillId="33" borderId="40" xfId="61" applyNumberFormat="1" applyFont="1" applyFill="1" applyBorder="1">
      <alignment/>
      <protection/>
    </xf>
    <xf numFmtId="3" fontId="15" fillId="33" borderId="17" xfId="61" applyNumberFormat="1" applyFont="1" applyFill="1" applyBorder="1">
      <alignment/>
      <protection/>
    </xf>
    <xf numFmtId="3" fontId="15" fillId="33" borderId="41" xfId="61" applyNumberFormat="1" applyFont="1" applyFill="1" applyBorder="1">
      <alignment/>
      <protection/>
    </xf>
    <xf numFmtId="3" fontId="15" fillId="33" borderId="42" xfId="61" applyNumberFormat="1" applyFont="1" applyFill="1" applyBorder="1">
      <alignment/>
      <protection/>
    </xf>
    <xf numFmtId="1" fontId="17" fillId="0" borderId="37" xfId="61" applyNumberFormat="1" applyFont="1" applyBorder="1">
      <alignment/>
      <protection/>
    </xf>
    <xf numFmtId="3" fontId="17" fillId="0" borderId="28" xfId="61" applyNumberFormat="1" applyFont="1" applyBorder="1">
      <alignment/>
      <protection/>
    </xf>
    <xf numFmtId="3" fontId="17" fillId="0" borderId="43" xfId="61" applyNumberFormat="1" applyFont="1" applyBorder="1">
      <alignment/>
      <protection/>
    </xf>
    <xf numFmtId="1" fontId="17" fillId="0" borderId="32" xfId="61" applyNumberFormat="1" applyFont="1" applyBorder="1">
      <alignment/>
      <protection/>
    </xf>
    <xf numFmtId="3" fontId="17" fillId="0" borderId="10" xfId="61" applyNumberFormat="1" applyFont="1" applyBorder="1">
      <alignment/>
      <protection/>
    </xf>
    <xf numFmtId="3" fontId="17" fillId="0" borderId="44" xfId="61" applyNumberFormat="1" applyFont="1" applyBorder="1">
      <alignment/>
      <protection/>
    </xf>
    <xf numFmtId="3" fontId="17" fillId="0" borderId="10" xfId="61" applyNumberFormat="1" applyFont="1" applyFill="1" applyBorder="1">
      <alignment/>
      <protection/>
    </xf>
    <xf numFmtId="1" fontId="20" fillId="0" borderId="32" xfId="63" applyNumberFormat="1" applyFont="1" applyBorder="1">
      <alignment/>
      <protection/>
    </xf>
    <xf numFmtId="3" fontId="20" fillId="0" borderId="10" xfId="63" applyNumberFormat="1" applyFont="1" applyBorder="1">
      <alignment/>
      <protection/>
    </xf>
    <xf numFmtId="1" fontId="31" fillId="33" borderId="32" xfId="63" applyNumberFormat="1" applyFont="1" applyFill="1" applyBorder="1">
      <alignment/>
      <protection/>
    </xf>
    <xf numFmtId="3" fontId="15" fillId="33" borderId="10" xfId="61" applyNumberFormat="1" applyFont="1" applyFill="1" applyBorder="1">
      <alignment/>
      <protection/>
    </xf>
    <xf numFmtId="3" fontId="31" fillId="33" borderId="10" xfId="63" applyNumberFormat="1" applyFont="1" applyFill="1" applyBorder="1">
      <alignment/>
      <protection/>
    </xf>
    <xf numFmtId="0" fontId="20" fillId="0" borderId="32" xfId="63" applyFont="1" applyBorder="1">
      <alignment/>
      <protection/>
    </xf>
    <xf numFmtId="0" fontId="20" fillId="0" borderId="10" xfId="63" applyFont="1" applyBorder="1">
      <alignment/>
      <protection/>
    </xf>
    <xf numFmtId="3" fontId="20" fillId="0" borderId="44" xfId="63" applyNumberFormat="1" applyFont="1" applyBorder="1">
      <alignment/>
      <protection/>
    </xf>
    <xf numFmtId="0" fontId="20" fillId="0" borderId="44" xfId="63" applyFont="1" applyBorder="1">
      <alignment/>
      <protection/>
    </xf>
    <xf numFmtId="9" fontId="20" fillId="0" borderId="10" xfId="63" applyNumberFormat="1" applyFont="1" applyBorder="1">
      <alignment/>
      <protection/>
    </xf>
    <xf numFmtId="166" fontId="20" fillId="0" borderId="10" xfId="44" applyNumberFormat="1" applyFont="1" applyBorder="1" applyAlignment="1">
      <alignment/>
    </xf>
    <xf numFmtId="0" fontId="17" fillId="0" borderId="32" xfId="63" applyFont="1" applyBorder="1">
      <alignment/>
      <protection/>
    </xf>
    <xf numFmtId="0" fontId="17" fillId="0" borderId="10" xfId="63" applyFont="1" applyBorder="1">
      <alignment/>
      <protection/>
    </xf>
    <xf numFmtId="0" fontId="17" fillId="0" borderId="44" xfId="63" applyFont="1" applyBorder="1">
      <alignment/>
      <protection/>
    </xf>
    <xf numFmtId="0" fontId="17" fillId="0" borderId="0" xfId="64">
      <alignment/>
      <protection/>
    </xf>
    <xf numFmtId="0" fontId="32" fillId="0" borderId="0" xfId="64" applyFont="1">
      <alignment/>
      <protection/>
    </xf>
    <xf numFmtId="0" fontId="33" fillId="0" borderId="0" xfId="64" applyFont="1">
      <alignment/>
      <protection/>
    </xf>
    <xf numFmtId="0" fontId="33" fillId="0" borderId="10" xfId="64" applyFont="1" applyBorder="1">
      <alignment/>
      <protection/>
    </xf>
    <xf numFmtId="166" fontId="33" fillId="0" borderId="10" xfId="45" applyNumberFormat="1" applyFont="1" applyFill="1" applyBorder="1" applyAlignment="1">
      <alignment/>
    </xf>
    <xf numFmtId="0" fontId="34" fillId="0" borderId="10" xfId="64" applyFont="1" applyFill="1" applyBorder="1" applyAlignment="1">
      <alignment horizontal="center"/>
      <protection/>
    </xf>
    <xf numFmtId="0" fontId="34" fillId="0" borderId="10" xfId="64" applyFont="1" applyBorder="1">
      <alignment/>
      <protection/>
    </xf>
    <xf numFmtId="166" fontId="33" fillId="0" borderId="10" xfId="64" applyNumberFormat="1" applyFont="1" applyBorder="1">
      <alignment/>
      <protection/>
    </xf>
    <xf numFmtId="3" fontId="33" fillId="0" borderId="10" xfId="64" applyNumberFormat="1" applyFont="1" applyBorder="1">
      <alignment/>
      <protection/>
    </xf>
    <xf numFmtId="16" fontId="33" fillId="0" borderId="10" xfId="64" applyNumberFormat="1" applyFont="1" applyBorder="1">
      <alignment/>
      <protection/>
    </xf>
    <xf numFmtId="166" fontId="34" fillId="0" borderId="10" xfId="45" applyNumberFormat="1" applyFont="1" applyFill="1" applyBorder="1" applyAlignment="1">
      <alignment/>
    </xf>
    <xf numFmtId="166" fontId="34" fillId="0" borderId="10" xfId="64" applyNumberFormat="1" applyFont="1" applyFill="1" applyBorder="1">
      <alignment/>
      <protection/>
    </xf>
    <xf numFmtId="166" fontId="34" fillId="0" borderId="10" xfId="64" applyNumberFormat="1" applyFont="1" applyBorder="1">
      <alignment/>
      <protection/>
    </xf>
    <xf numFmtId="3" fontId="34" fillId="0" borderId="10" xfId="64" applyNumberFormat="1" applyFont="1" applyBorder="1">
      <alignment/>
      <protection/>
    </xf>
    <xf numFmtId="166" fontId="0" fillId="0" borderId="0" xfId="0" applyNumberFormat="1" applyAlignment="1">
      <alignment/>
    </xf>
    <xf numFmtId="0" fontId="17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71" fillId="0" borderId="0" xfId="0" applyFont="1" applyAlignment="1">
      <alignment/>
    </xf>
    <xf numFmtId="0" fontId="1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49" xfId="0" applyFont="1" applyBorder="1" applyAlignment="1">
      <alignment/>
    </xf>
    <xf numFmtId="3" fontId="4" fillId="0" borderId="50" xfId="0" applyNumberFormat="1" applyFont="1" applyBorder="1" applyAlignment="1">
      <alignment/>
    </xf>
    <xf numFmtId="0" fontId="0" fillId="0" borderId="51" xfId="0" applyBorder="1" applyAlignment="1">
      <alignment/>
    </xf>
    <xf numFmtId="3" fontId="2" fillId="0" borderId="52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2" fillId="0" borderId="52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0" fontId="3" fillId="0" borderId="51" xfId="0" applyFont="1" applyBorder="1" applyAlignment="1">
      <alignment horizontal="center"/>
    </xf>
    <xf numFmtId="3" fontId="4" fillId="0" borderId="52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3" fillId="0" borderId="54" xfId="0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49" xfId="0" applyFont="1" applyBorder="1" applyAlignment="1">
      <alignment/>
    </xf>
    <xf numFmtId="3" fontId="2" fillId="0" borderId="49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2" fillId="0" borderId="54" xfId="0" applyFont="1" applyFill="1" applyBorder="1" applyAlignment="1">
      <alignment horizontal="center"/>
    </xf>
    <xf numFmtId="0" fontId="1" fillId="0" borderId="54" xfId="0" applyFont="1" applyBorder="1" applyAlignment="1">
      <alignment/>
    </xf>
    <xf numFmtId="3" fontId="2" fillId="0" borderId="54" xfId="0" applyNumberFormat="1" applyFon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3" fontId="2" fillId="0" borderId="56" xfId="0" applyNumberFormat="1" applyFont="1" applyBorder="1" applyAlignment="1">
      <alignment/>
    </xf>
    <xf numFmtId="0" fontId="0" fillId="0" borderId="51" xfId="0" applyFont="1" applyBorder="1" applyAlignment="1">
      <alignment horizontal="center" vertical="center"/>
    </xf>
    <xf numFmtId="3" fontId="68" fillId="0" borderId="52" xfId="0" applyNumberFormat="1" applyFont="1" applyBorder="1" applyAlignment="1">
      <alignment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0" fontId="2" fillId="0" borderId="54" xfId="0" applyFont="1" applyBorder="1" applyAlignment="1">
      <alignment vertical="center"/>
    </xf>
    <xf numFmtId="3" fontId="2" fillId="0" borderId="54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0" fontId="35" fillId="0" borderId="0" xfId="60" applyFont="1">
      <alignment/>
      <protection/>
    </xf>
    <xf numFmtId="0" fontId="23" fillId="0" borderId="0" xfId="0" applyFont="1" applyAlignment="1">
      <alignment/>
    </xf>
    <xf numFmtId="0" fontId="15" fillId="0" borderId="0" xfId="59" applyFont="1">
      <alignment/>
      <protection/>
    </xf>
    <xf numFmtId="0" fontId="24" fillId="0" borderId="0" xfId="59" applyFont="1">
      <alignment/>
      <protection/>
    </xf>
    <xf numFmtId="0" fontId="0" fillId="0" borderId="10" xfId="0" applyBorder="1" applyAlignment="1">
      <alignment horizontal="center"/>
    </xf>
    <xf numFmtId="3" fontId="15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3" fontId="0" fillId="0" borderId="60" xfId="0" applyNumberFormat="1" applyBorder="1" applyAlignment="1">
      <alignment/>
    </xf>
    <xf numFmtId="0" fontId="2" fillId="0" borderId="54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3" fontId="37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/>
    </xf>
    <xf numFmtId="166" fontId="31" fillId="0" borderId="10" xfId="42" applyNumberFormat="1" applyFont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/>
    </xf>
    <xf numFmtId="3" fontId="37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37" fillId="14" borderId="10" xfId="0" applyNumberFormat="1" applyFont="1" applyFill="1" applyBorder="1" applyAlignment="1">
      <alignment/>
    </xf>
    <xf numFmtId="3" fontId="15" fillId="0" borderId="10" xfId="65" applyNumberFormat="1" applyFont="1" applyBorder="1" applyAlignment="1">
      <alignment horizontal="left"/>
      <protection/>
    </xf>
    <xf numFmtId="3" fontId="15" fillId="0" borderId="36" xfId="65" applyNumberFormat="1" applyFont="1" applyBorder="1" applyAlignment="1">
      <alignment horizontal="left"/>
      <protection/>
    </xf>
    <xf numFmtId="3" fontId="27" fillId="0" borderId="28" xfId="65" applyNumberFormat="1" applyFont="1" applyBorder="1" applyAlignment="1">
      <alignment horizontal="left"/>
      <protection/>
    </xf>
    <xf numFmtId="3" fontId="27" fillId="0" borderId="10" xfId="65" applyNumberFormat="1" applyFont="1" applyBorder="1" applyAlignment="1">
      <alignment horizontal="left"/>
      <protection/>
    </xf>
    <xf numFmtId="3" fontId="19" fillId="0" borderId="10" xfId="65" applyNumberFormat="1" applyFont="1" applyBorder="1" applyAlignment="1">
      <alignment horizontal="left"/>
      <protection/>
    </xf>
    <xf numFmtId="3" fontId="19" fillId="0" borderId="10" xfId="65" applyNumberFormat="1" applyFont="1" applyBorder="1" applyAlignment="1">
      <alignment horizontal="left" wrapText="1"/>
      <protection/>
    </xf>
    <xf numFmtId="0" fontId="2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15" fillId="0" borderId="24" xfId="65" applyNumberFormat="1" applyFont="1" applyBorder="1" applyAlignment="1">
      <alignment horizontal="center" wrapText="1"/>
      <protection/>
    </xf>
    <xf numFmtId="2" fontId="15" fillId="0" borderId="23" xfId="65" applyNumberFormat="1" applyFont="1" applyBorder="1" applyAlignment="1">
      <alignment horizontal="center" wrapText="1"/>
      <protection/>
    </xf>
    <xf numFmtId="2" fontId="15" fillId="0" borderId="30" xfId="65" applyNumberFormat="1" applyFont="1" applyBorder="1" applyAlignment="1">
      <alignment horizontal="center" wrapText="1"/>
      <protection/>
    </xf>
    <xf numFmtId="2" fontId="26" fillId="0" borderId="0" xfId="65" applyNumberFormat="1" applyFont="1" applyBorder="1" applyAlignment="1">
      <alignment horizontal="center" wrapText="1"/>
      <protection/>
    </xf>
    <xf numFmtId="2" fontId="26" fillId="0" borderId="26" xfId="65" applyNumberFormat="1" applyFont="1" applyBorder="1" applyAlignment="1">
      <alignment horizontal="center" wrapText="1"/>
      <protection/>
    </xf>
    <xf numFmtId="0" fontId="15" fillId="0" borderId="66" xfId="65" applyFont="1" applyBorder="1" applyAlignment="1">
      <alignment horizontal="left" wrapText="1"/>
      <protection/>
    </xf>
    <xf numFmtId="0" fontId="15" fillId="0" borderId="28" xfId="65" applyFont="1" applyBorder="1" applyAlignment="1">
      <alignment horizontal="left" wrapText="1"/>
      <protection/>
    </xf>
    <xf numFmtId="0" fontId="17" fillId="0" borderId="23" xfId="65" applyFont="1" applyBorder="1" applyAlignment="1">
      <alignment horizontal="left" wrapText="1"/>
      <protection/>
    </xf>
    <xf numFmtId="0" fontId="17" fillId="0" borderId="30" xfId="65" applyFont="1" applyBorder="1" applyAlignment="1">
      <alignment horizontal="left" wrapText="1"/>
      <protection/>
    </xf>
    <xf numFmtId="0" fontId="15" fillId="0" borderId="23" xfId="65" applyFont="1" applyBorder="1" applyAlignment="1">
      <alignment horizontal="left" wrapText="1"/>
      <protection/>
    </xf>
    <xf numFmtId="0" fontId="15" fillId="0" borderId="30" xfId="65" applyFont="1" applyBorder="1" applyAlignment="1">
      <alignment horizontal="left" wrapText="1"/>
      <protection/>
    </xf>
    <xf numFmtId="0" fontId="17" fillId="0" borderId="23" xfId="65" applyFont="1" applyBorder="1" applyAlignment="1">
      <alignment horizontal="center" wrapText="1"/>
      <protection/>
    </xf>
    <xf numFmtId="0" fontId="17" fillId="0" borderId="30" xfId="65" applyFont="1" applyBorder="1" applyAlignment="1">
      <alignment horizontal="center" wrapText="1"/>
      <protection/>
    </xf>
    <xf numFmtId="0" fontId="15" fillId="0" borderId="10" xfId="65" applyFont="1" applyBorder="1" applyAlignment="1">
      <alignment horizontal="left" wrapText="1"/>
      <protection/>
    </xf>
    <xf numFmtId="0" fontId="15" fillId="0" borderId="36" xfId="65" applyFont="1" applyBorder="1" applyAlignment="1">
      <alignment horizontal="left" wrapText="1"/>
      <protection/>
    </xf>
    <xf numFmtId="0" fontId="21" fillId="0" borderId="30" xfId="65" applyFont="1" applyBorder="1" applyAlignment="1">
      <alignment horizontal="left" wrapText="1"/>
      <protection/>
    </xf>
    <xf numFmtId="0" fontId="21" fillId="0" borderId="10" xfId="65" applyFont="1" applyBorder="1" applyAlignment="1">
      <alignment horizontal="left" wrapText="1"/>
      <protection/>
    </xf>
    <xf numFmtId="0" fontId="19" fillId="0" borderId="10" xfId="66" applyFont="1" applyFill="1" applyBorder="1" applyAlignment="1">
      <alignment horizontal="left" wrapText="1"/>
      <protection/>
    </xf>
    <xf numFmtId="0" fontId="27" fillId="0" borderId="10" xfId="66" applyFont="1" applyFill="1" applyBorder="1" applyAlignment="1">
      <alignment horizontal="left" wrapText="1"/>
      <protection/>
    </xf>
    <xf numFmtId="0" fontId="27" fillId="0" borderId="10" xfId="65" applyFont="1" applyBorder="1" applyAlignment="1">
      <alignment horizontal="left" wrapText="1"/>
      <protection/>
    </xf>
    <xf numFmtId="0" fontId="26" fillId="0" borderId="63" xfId="65" applyFont="1" applyBorder="1" applyAlignment="1">
      <alignment horizontal="center" wrapText="1"/>
      <protection/>
    </xf>
    <xf numFmtId="0" fontId="26" fillId="0" borderId="64" xfId="65" applyFont="1" applyBorder="1" applyAlignment="1">
      <alignment horizontal="center" wrapText="1"/>
      <protection/>
    </xf>
    <xf numFmtId="0" fontId="26" fillId="0" borderId="67" xfId="65" applyFont="1" applyBorder="1" applyAlignment="1">
      <alignment horizontal="center" wrapText="1"/>
      <protection/>
    </xf>
    <xf numFmtId="0" fontId="27" fillId="0" borderId="66" xfId="65" applyFont="1" applyBorder="1" applyAlignment="1">
      <alignment horizontal="left" wrapText="1"/>
      <protection/>
    </xf>
    <xf numFmtId="0" fontId="27" fillId="0" borderId="28" xfId="65" applyFont="1" applyBorder="1" applyAlignment="1">
      <alignment horizontal="left" wrapText="1"/>
      <protection/>
    </xf>
    <xf numFmtId="0" fontId="19" fillId="0" borderId="10" xfId="65" applyFont="1" applyBorder="1" applyAlignment="1">
      <alignment horizontal="left"/>
      <protection/>
    </xf>
    <xf numFmtId="0" fontId="19" fillId="0" borderId="10" xfId="65" applyFont="1" applyBorder="1" applyAlignment="1">
      <alignment horizontal="left" wrapText="1"/>
      <protection/>
    </xf>
    <xf numFmtId="0" fontId="28" fillId="0" borderId="10" xfId="66" applyFont="1" applyFill="1" applyBorder="1" applyAlignment="1">
      <alignment horizontal="left" wrapText="1"/>
      <protection/>
    </xf>
    <xf numFmtId="0" fontId="28" fillId="0" borderId="10" xfId="65" applyFont="1" applyBorder="1" applyAlignment="1">
      <alignment horizontal="left"/>
      <protection/>
    </xf>
    <xf numFmtId="0" fontId="28" fillId="0" borderId="36" xfId="65" applyFont="1" applyBorder="1" applyAlignment="1">
      <alignment horizontal="left"/>
      <protection/>
    </xf>
    <xf numFmtId="0" fontId="27" fillId="0" borderId="10" xfId="65" applyFont="1" applyBorder="1" applyAlignment="1">
      <alignment horizontal="lef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 6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5" xfId="61"/>
    <cellStyle name="Normal 4" xfId="62"/>
    <cellStyle name="Normal 5" xfId="63"/>
    <cellStyle name="Normal 6" xfId="64"/>
    <cellStyle name="Normal_asn_2009 Propozimet" xfId="65"/>
    <cellStyle name="Normal_Sheet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Temp\koli\LEVIZJ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Temp\koli\KLAS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"/>
      <sheetName val="verifikues"/>
      <sheetName val="Sheet1"/>
    </sheetNames>
    <sheetDataSet>
      <sheetData sheetId="1">
        <row r="552">
          <cell r="G552">
            <v>3064839</v>
          </cell>
        </row>
        <row r="558">
          <cell r="G558">
            <v>416766.4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5">
          <cell r="H75">
            <v>2000</v>
          </cell>
        </row>
        <row r="83">
          <cell r="H83">
            <v>136666.66999999998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0">
      <selection activeCell="N33" sqref="N33"/>
    </sheetView>
  </sheetViews>
  <sheetFormatPr defaultColWidth="9.140625" defaultRowHeight="15"/>
  <cols>
    <col min="6" max="6" width="10.28125" style="0" customWidth="1"/>
  </cols>
  <sheetData>
    <row r="1" spans="1:9" ht="15">
      <c r="A1" s="19"/>
      <c r="B1" s="20"/>
      <c r="C1" s="20"/>
      <c r="D1" s="20"/>
      <c r="E1" s="20"/>
      <c r="F1" s="20"/>
      <c r="G1" s="20"/>
      <c r="H1" s="20"/>
      <c r="I1" s="21"/>
    </row>
    <row r="2" spans="1:9" ht="15.75">
      <c r="A2" s="28" t="s">
        <v>94</v>
      </c>
      <c r="B2" s="14"/>
      <c r="C2" s="14"/>
      <c r="D2" s="323" t="s">
        <v>316</v>
      </c>
      <c r="E2" s="323"/>
      <c r="F2" s="323"/>
      <c r="G2" s="23"/>
      <c r="H2" s="23"/>
      <c r="I2" s="24"/>
    </row>
    <row r="3" spans="1:9" ht="15.75">
      <c r="A3" s="28" t="s">
        <v>95</v>
      </c>
      <c r="B3" s="14"/>
      <c r="C3" s="14"/>
      <c r="D3" s="324" t="s">
        <v>154</v>
      </c>
      <c r="E3" s="324"/>
      <c r="F3" s="324"/>
      <c r="G3" s="23"/>
      <c r="H3" s="23"/>
      <c r="I3" s="24"/>
    </row>
    <row r="4" spans="1:9" ht="15.75">
      <c r="A4" s="28" t="s">
        <v>96</v>
      </c>
      <c r="B4" s="14"/>
      <c r="C4" s="14"/>
      <c r="D4" s="29" t="s">
        <v>317</v>
      </c>
      <c r="E4" s="29"/>
      <c r="F4" s="29"/>
      <c r="G4" s="23"/>
      <c r="H4" s="23"/>
      <c r="I4" s="24"/>
    </row>
    <row r="5" spans="1:9" ht="15.75">
      <c r="A5" s="28"/>
      <c r="B5" s="14"/>
      <c r="C5" s="14"/>
      <c r="D5" s="14"/>
      <c r="E5" s="14"/>
      <c r="F5" s="14"/>
      <c r="G5" s="23" t="s">
        <v>126</v>
      </c>
      <c r="H5" s="23"/>
      <c r="I5" s="24"/>
    </row>
    <row r="6" spans="1:9" ht="15.75">
      <c r="A6" s="28" t="s">
        <v>97</v>
      </c>
      <c r="B6" s="14"/>
      <c r="C6" s="14"/>
      <c r="D6" s="29" t="s">
        <v>318</v>
      </c>
      <c r="E6" s="29"/>
      <c r="F6" s="29"/>
      <c r="G6" s="23"/>
      <c r="H6" s="23"/>
      <c r="I6" s="24"/>
    </row>
    <row r="7" spans="1:9" ht="15.75">
      <c r="A7" s="28" t="s">
        <v>98</v>
      </c>
      <c r="B7" s="14"/>
      <c r="C7" s="14"/>
      <c r="D7" s="29"/>
      <c r="E7" s="29"/>
      <c r="F7" s="29"/>
      <c r="G7" s="23"/>
      <c r="H7" s="23"/>
      <c r="I7" s="24"/>
    </row>
    <row r="8" spans="1:9" ht="15.75">
      <c r="A8" s="28"/>
      <c r="B8" s="14"/>
      <c r="C8" s="14"/>
      <c r="D8" s="14"/>
      <c r="E8" s="14"/>
      <c r="F8" s="14"/>
      <c r="G8" s="23"/>
      <c r="H8" s="23"/>
      <c r="I8" s="24"/>
    </row>
    <row r="9" spans="1:9" ht="15.75">
      <c r="A9" s="28" t="s">
        <v>99</v>
      </c>
      <c r="B9" s="14"/>
      <c r="C9" s="14"/>
      <c r="D9" s="29" t="s">
        <v>149</v>
      </c>
      <c r="E9" s="29"/>
      <c r="F9" s="29"/>
      <c r="G9" s="23"/>
      <c r="H9" s="23"/>
      <c r="I9" s="24"/>
    </row>
    <row r="10" spans="1:9" ht="15">
      <c r="A10" s="22"/>
      <c r="B10" s="23"/>
      <c r="C10" s="23"/>
      <c r="D10" s="23"/>
      <c r="E10" s="23"/>
      <c r="F10" s="23"/>
      <c r="G10" s="23"/>
      <c r="H10" s="23"/>
      <c r="I10" s="24"/>
    </row>
    <row r="11" spans="1:9" ht="15">
      <c r="A11" s="22"/>
      <c r="B11" s="23"/>
      <c r="C11" s="23"/>
      <c r="D11" s="23"/>
      <c r="E11" s="23"/>
      <c r="F11" s="23"/>
      <c r="G11" s="23"/>
      <c r="H11" s="23"/>
      <c r="I11" s="24"/>
    </row>
    <row r="12" spans="1:9" ht="15">
      <c r="A12" s="22"/>
      <c r="B12" s="23"/>
      <c r="C12" s="23"/>
      <c r="D12" s="23"/>
      <c r="E12" s="23"/>
      <c r="F12" s="23"/>
      <c r="G12" s="23"/>
      <c r="H12" s="23"/>
      <c r="I12" s="24"/>
    </row>
    <row r="13" spans="1:9" ht="15">
      <c r="A13" s="22"/>
      <c r="B13" s="23"/>
      <c r="C13" s="23"/>
      <c r="D13" s="23"/>
      <c r="E13" s="23"/>
      <c r="F13" s="23"/>
      <c r="G13" s="23"/>
      <c r="H13" s="23"/>
      <c r="I13" s="24"/>
    </row>
    <row r="14" spans="1:9" ht="15">
      <c r="A14" s="22"/>
      <c r="B14" s="23"/>
      <c r="C14" s="23"/>
      <c r="D14" s="23"/>
      <c r="E14" s="23"/>
      <c r="F14" s="23"/>
      <c r="G14" s="23"/>
      <c r="H14" s="23"/>
      <c r="I14" s="24"/>
    </row>
    <row r="15" spans="1:9" ht="15">
      <c r="A15" s="22"/>
      <c r="B15" s="23"/>
      <c r="C15" s="23"/>
      <c r="D15" s="23"/>
      <c r="E15" s="23"/>
      <c r="F15" s="23"/>
      <c r="G15" s="23"/>
      <c r="H15" s="23"/>
      <c r="I15" s="24"/>
    </row>
    <row r="16" spans="1:9" ht="15">
      <c r="A16" s="22"/>
      <c r="B16" s="23"/>
      <c r="C16" s="23"/>
      <c r="D16" s="23"/>
      <c r="E16" s="23"/>
      <c r="F16" s="23"/>
      <c r="G16" s="23"/>
      <c r="H16" s="23"/>
      <c r="I16" s="24"/>
    </row>
    <row r="17" spans="1:9" ht="15">
      <c r="A17" s="22"/>
      <c r="B17" s="23"/>
      <c r="C17" s="23"/>
      <c r="D17" s="23"/>
      <c r="E17" s="23"/>
      <c r="F17" s="23"/>
      <c r="G17" s="23"/>
      <c r="H17" s="23"/>
      <c r="I17" s="24"/>
    </row>
    <row r="18" spans="1:9" ht="15">
      <c r="A18" s="22"/>
      <c r="B18" s="23"/>
      <c r="C18" s="23"/>
      <c r="D18" s="23"/>
      <c r="E18" s="23"/>
      <c r="F18" s="23"/>
      <c r="G18" s="23"/>
      <c r="H18" s="23"/>
      <c r="I18" s="24"/>
    </row>
    <row r="19" spans="1:9" ht="28.5">
      <c r="A19" s="314" t="s">
        <v>100</v>
      </c>
      <c r="B19" s="315"/>
      <c r="C19" s="315"/>
      <c r="D19" s="315"/>
      <c r="E19" s="315"/>
      <c r="F19" s="315"/>
      <c r="G19" s="315"/>
      <c r="H19" s="315"/>
      <c r="I19" s="316"/>
    </row>
    <row r="20" spans="1:9" ht="30.75" customHeight="1">
      <c r="A20" s="317" t="s">
        <v>107</v>
      </c>
      <c r="B20" s="318"/>
      <c r="C20" s="318"/>
      <c r="D20" s="318"/>
      <c r="E20" s="318"/>
      <c r="F20" s="318"/>
      <c r="G20" s="318"/>
      <c r="H20" s="318"/>
      <c r="I20" s="319"/>
    </row>
    <row r="21" spans="1:9" ht="15">
      <c r="A21" s="22"/>
      <c r="B21" s="23"/>
      <c r="C21" s="23"/>
      <c r="D21" s="23"/>
      <c r="E21" s="23"/>
      <c r="F21" s="23"/>
      <c r="G21" s="23"/>
      <c r="H21" s="23"/>
      <c r="I21" s="24"/>
    </row>
    <row r="22" spans="1:9" ht="15">
      <c r="A22" s="22"/>
      <c r="B22" s="23"/>
      <c r="C22" s="23"/>
      <c r="D22" s="23"/>
      <c r="E22" s="23"/>
      <c r="F22" s="23"/>
      <c r="G22" s="23"/>
      <c r="H22" s="23"/>
      <c r="I22" s="24"/>
    </row>
    <row r="23" spans="1:9" ht="15">
      <c r="A23" s="22"/>
      <c r="B23" s="23"/>
      <c r="C23" s="23"/>
      <c r="D23" s="23"/>
      <c r="E23" s="23"/>
      <c r="F23" s="23"/>
      <c r="G23" s="23"/>
      <c r="H23" s="23"/>
      <c r="I23" s="24"/>
    </row>
    <row r="24" spans="1:9" ht="15">
      <c r="A24" s="22"/>
      <c r="B24" s="23"/>
      <c r="C24" s="23"/>
      <c r="D24" s="23"/>
      <c r="E24" s="23"/>
      <c r="F24" s="23"/>
      <c r="G24" s="23"/>
      <c r="H24" s="23"/>
      <c r="I24" s="24"/>
    </row>
    <row r="25" spans="1:15" ht="26.25">
      <c r="A25" s="320" t="s">
        <v>491</v>
      </c>
      <c r="B25" s="321"/>
      <c r="C25" s="321"/>
      <c r="D25" s="321"/>
      <c r="E25" s="321"/>
      <c r="F25" s="321"/>
      <c r="G25" s="321"/>
      <c r="H25" s="321"/>
      <c r="I25" s="322"/>
      <c r="O25" t="s">
        <v>352</v>
      </c>
    </row>
    <row r="26" spans="1:9" ht="15">
      <c r="A26" s="22"/>
      <c r="B26" s="23"/>
      <c r="C26" s="23"/>
      <c r="D26" s="23"/>
      <c r="E26" s="23"/>
      <c r="F26" s="23"/>
      <c r="G26" s="23"/>
      <c r="H26" s="23"/>
      <c r="I26" s="24"/>
    </row>
    <row r="27" spans="1:9" ht="15">
      <c r="A27" s="22"/>
      <c r="B27" s="23"/>
      <c r="C27" s="23"/>
      <c r="D27" s="23"/>
      <c r="E27" s="23"/>
      <c r="F27" s="23"/>
      <c r="G27" s="23"/>
      <c r="H27" s="23"/>
      <c r="I27" s="24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5">
      <c r="A29" s="22"/>
      <c r="B29" s="23"/>
      <c r="C29" s="23"/>
      <c r="D29" s="23"/>
      <c r="E29" s="23"/>
      <c r="F29" s="23"/>
      <c r="G29" s="23"/>
      <c r="H29" s="23"/>
      <c r="I29" s="24"/>
    </row>
    <row r="30" spans="1:9" ht="15">
      <c r="A30" s="22"/>
      <c r="B30" s="23"/>
      <c r="C30" s="23"/>
      <c r="D30" s="23"/>
      <c r="E30" s="23"/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22"/>
      <c r="B32" s="23"/>
      <c r="C32" s="23"/>
      <c r="D32" s="23"/>
      <c r="E32" s="23"/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15">
      <c r="A34" s="22"/>
      <c r="B34" s="23"/>
      <c r="C34" s="23"/>
      <c r="D34" s="23"/>
      <c r="E34" s="23"/>
      <c r="F34" s="23"/>
      <c r="G34" s="23"/>
      <c r="H34" s="23"/>
      <c r="I34" s="24"/>
    </row>
    <row r="35" spans="1:9" ht="15">
      <c r="A35" s="22"/>
      <c r="B35" s="23"/>
      <c r="C35" s="23"/>
      <c r="D35" s="23"/>
      <c r="E35" s="23"/>
      <c r="F35" s="23"/>
      <c r="G35" s="23"/>
      <c r="H35" s="23"/>
      <c r="I35" s="24"/>
    </row>
    <row r="36" spans="1:9" ht="15.75">
      <c r="A36" s="28" t="s">
        <v>101</v>
      </c>
      <c r="B36" s="14"/>
      <c r="C36" s="14"/>
      <c r="D36" s="14"/>
      <c r="E36" s="14"/>
      <c r="F36" s="29"/>
      <c r="G36" s="29" t="s">
        <v>146</v>
      </c>
      <c r="H36" s="30"/>
      <c r="I36" s="24"/>
    </row>
    <row r="37" spans="1:9" ht="15.75">
      <c r="A37" s="28" t="s">
        <v>102</v>
      </c>
      <c r="B37" s="14"/>
      <c r="C37" s="14"/>
      <c r="D37" s="14"/>
      <c r="E37" s="14"/>
      <c r="F37" s="29"/>
      <c r="G37" s="29" t="s">
        <v>147</v>
      </c>
      <c r="H37" s="30"/>
      <c r="I37" s="24"/>
    </row>
    <row r="38" spans="1:9" ht="15.75">
      <c r="A38" s="28" t="s">
        <v>103</v>
      </c>
      <c r="B38" s="14"/>
      <c r="C38" s="14"/>
      <c r="D38" s="14"/>
      <c r="E38" s="14"/>
      <c r="F38" s="29"/>
      <c r="G38" s="29" t="s">
        <v>142</v>
      </c>
      <c r="H38" s="30"/>
      <c r="I38" s="24"/>
    </row>
    <row r="39" spans="1:9" ht="15.75">
      <c r="A39" s="28" t="s">
        <v>104</v>
      </c>
      <c r="B39" s="14"/>
      <c r="C39" s="14"/>
      <c r="D39" s="14"/>
      <c r="E39" s="14"/>
      <c r="F39" s="29"/>
      <c r="G39" s="29" t="s">
        <v>142</v>
      </c>
      <c r="H39" s="30"/>
      <c r="I39" s="24"/>
    </row>
    <row r="40" spans="1:9" ht="15.75">
      <c r="A40" s="28"/>
      <c r="B40" s="14"/>
      <c r="C40" s="14"/>
      <c r="D40" s="14"/>
      <c r="E40" s="14"/>
      <c r="F40" s="14"/>
      <c r="G40" s="14"/>
      <c r="H40" s="23"/>
      <c r="I40" s="24"/>
    </row>
    <row r="41" spans="1:9" ht="15.75">
      <c r="A41" s="28"/>
      <c r="B41" s="14"/>
      <c r="C41" s="14"/>
      <c r="D41" s="14"/>
      <c r="E41" s="14"/>
      <c r="F41" s="14"/>
      <c r="G41" s="14"/>
      <c r="H41" s="23"/>
      <c r="I41" s="24"/>
    </row>
    <row r="42" spans="1:9" ht="15.75">
      <c r="A42" s="28" t="s">
        <v>105</v>
      </c>
      <c r="B42" s="14"/>
      <c r="C42" s="14"/>
      <c r="D42" s="14"/>
      <c r="E42" s="14"/>
      <c r="F42" s="14" t="s">
        <v>157</v>
      </c>
      <c r="G42" s="14">
        <v>2013</v>
      </c>
      <c r="H42" s="23"/>
      <c r="I42" s="24"/>
    </row>
    <row r="43" spans="1:9" ht="15.75">
      <c r="A43" s="28"/>
      <c r="B43" s="14"/>
      <c r="C43" s="14"/>
      <c r="D43" s="14"/>
      <c r="E43" s="14"/>
      <c r="F43" s="14" t="s">
        <v>567</v>
      </c>
      <c r="G43" s="14">
        <v>2013</v>
      </c>
      <c r="H43" s="23"/>
      <c r="I43" s="24"/>
    </row>
    <row r="44" spans="1:9" ht="15.75">
      <c r="A44" s="28"/>
      <c r="B44" s="14"/>
      <c r="C44" s="14"/>
      <c r="D44" s="14"/>
      <c r="E44" s="14"/>
      <c r="F44" s="14"/>
      <c r="G44" s="14"/>
      <c r="H44" s="23"/>
      <c r="I44" s="24"/>
    </row>
    <row r="45" spans="1:9" ht="15.75">
      <c r="A45" s="28" t="s">
        <v>106</v>
      </c>
      <c r="B45" s="14"/>
      <c r="C45" s="14"/>
      <c r="D45" s="14"/>
      <c r="E45" s="14"/>
      <c r="F45" s="14" t="s">
        <v>492</v>
      </c>
      <c r="G45" s="14"/>
      <c r="H45" s="23"/>
      <c r="I45" s="24"/>
    </row>
    <row r="46" spans="1:9" ht="15.75" thickBot="1">
      <c r="A46" s="25"/>
      <c r="B46" s="26"/>
      <c r="C46" s="26"/>
      <c r="D46" s="26"/>
      <c r="E46" s="26"/>
      <c r="F46" s="26"/>
      <c r="G46" s="26"/>
      <c r="H46" s="26"/>
      <c r="I46" s="27"/>
    </row>
  </sheetData>
  <sheetProtection/>
  <mergeCells count="5">
    <mergeCell ref="A19:I19"/>
    <mergeCell ref="A20:I20"/>
    <mergeCell ref="A25:I25"/>
    <mergeCell ref="D2:F2"/>
    <mergeCell ref="D3:F3"/>
  </mergeCells>
  <printOptions/>
  <pageMargins left="0.49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6">
      <selection activeCell="K14" sqref="K14"/>
    </sheetView>
  </sheetViews>
  <sheetFormatPr defaultColWidth="9.140625" defaultRowHeight="15"/>
  <cols>
    <col min="1" max="1" width="4.421875" style="0" customWidth="1"/>
    <col min="2" max="2" width="14.8515625" style="0" customWidth="1"/>
    <col min="4" max="4" width="12.421875" style="0" customWidth="1"/>
    <col min="5" max="5" width="10.421875" style="0" customWidth="1"/>
    <col min="7" max="7" width="11.7109375" style="0" customWidth="1"/>
  </cols>
  <sheetData>
    <row r="1" spans="2:3" ht="15">
      <c r="B1" s="150" t="s">
        <v>302</v>
      </c>
      <c r="C1" s="150"/>
    </row>
    <row r="2" spans="2:3" ht="15">
      <c r="B2" s="150" t="s">
        <v>303</v>
      </c>
      <c r="C2" s="150"/>
    </row>
    <row r="4" spans="2:5" ht="15">
      <c r="B4" s="312" t="s">
        <v>554</v>
      </c>
      <c r="C4" s="150"/>
      <c r="D4" s="150"/>
      <c r="E4" s="150"/>
    </row>
    <row r="6" spans="1:7" ht="15">
      <c r="A6" s="1" t="s">
        <v>127</v>
      </c>
      <c r="B6" s="1" t="s">
        <v>75</v>
      </c>
      <c r="C6" s="1" t="s">
        <v>304</v>
      </c>
      <c r="D6" s="1" t="s">
        <v>305</v>
      </c>
      <c r="E6" s="1" t="s">
        <v>306</v>
      </c>
      <c r="F6" s="1" t="s">
        <v>307</v>
      </c>
      <c r="G6" s="1" t="s">
        <v>305</v>
      </c>
    </row>
    <row r="7" spans="1:7" ht="12" customHeight="1">
      <c r="A7" s="1"/>
      <c r="B7" s="1"/>
      <c r="C7" s="1"/>
      <c r="D7" s="151">
        <v>41275</v>
      </c>
      <c r="E7" s="1"/>
      <c r="F7" s="1"/>
      <c r="G7" s="151">
        <v>41639</v>
      </c>
    </row>
    <row r="8" spans="1:7" ht="12" customHeight="1">
      <c r="A8" s="1">
        <v>1</v>
      </c>
      <c r="B8" s="1" t="s">
        <v>308</v>
      </c>
      <c r="C8" s="1"/>
      <c r="D8" s="1"/>
      <c r="E8" s="1"/>
      <c r="F8" s="1"/>
      <c r="G8" s="1">
        <v>0</v>
      </c>
    </row>
    <row r="9" spans="1:7" ht="12" customHeight="1">
      <c r="A9" s="1">
        <v>2</v>
      </c>
      <c r="B9" s="1" t="s">
        <v>309</v>
      </c>
      <c r="C9" s="1"/>
      <c r="D9" s="1"/>
      <c r="E9" s="1"/>
      <c r="F9" s="1"/>
      <c r="G9" s="1">
        <v>0</v>
      </c>
    </row>
    <row r="10" spans="1:7" ht="12" customHeight="1">
      <c r="A10" s="1">
        <v>3</v>
      </c>
      <c r="B10" s="1" t="s">
        <v>310</v>
      </c>
      <c r="C10" s="1"/>
      <c r="D10" s="17">
        <f>754235</f>
        <v>754235</v>
      </c>
      <c r="E10" s="1">
        <f>0</f>
        <v>0</v>
      </c>
      <c r="F10" s="1"/>
      <c r="G10" s="17">
        <f>D10+E10</f>
        <v>754235</v>
      </c>
    </row>
    <row r="11" spans="1:7" ht="12" customHeight="1">
      <c r="A11" s="1">
        <v>4</v>
      </c>
      <c r="B11" s="1" t="s">
        <v>311</v>
      </c>
      <c r="C11" s="1"/>
      <c r="D11" s="1">
        <v>0</v>
      </c>
      <c r="E11" s="17">
        <f>564000+300000+535800+479400+465300+493500+317250+423000+44908</f>
        <v>3623158</v>
      </c>
      <c r="F11" s="1"/>
      <c r="G11" s="17">
        <f>D11+E11</f>
        <v>3623158</v>
      </c>
    </row>
    <row r="12" spans="1:7" ht="12" customHeight="1">
      <c r="A12" s="1">
        <v>5</v>
      </c>
      <c r="B12" s="1" t="s">
        <v>312</v>
      </c>
      <c r="C12" s="1">
        <v>1</v>
      </c>
      <c r="D12" s="17">
        <v>414503</v>
      </c>
      <c r="E12" s="17">
        <v>240580</v>
      </c>
      <c r="F12" s="1"/>
      <c r="G12" s="17">
        <f>D12+E12</f>
        <v>655083</v>
      </c>
    </row>
    <row r="13" spans="1:7" ht="12" customHeight="1">
      <c r="A13" s="1">
        <v>1</v>
      </c>
      <c r="B13" s="1" t="s">
        <v>313</v>
      </c>
      <c r="C13" s="1"/>
      <c r="D13" s="1">
        <v>0</v>
      </c>
      <c r="E13" s="17">
        <f>'[2]Sheet1'!$H$83+'[2]Sheet1'!$H$75</f>
        <v>138666.66999999998</v>
      </c>
      <c r="F13" s="1"/>
      <c r="G13" s="17">
        <f>D13+E13</f>
        <v>138666.66999999998</v>
      </c>
    </row>
    <row r="14" spans="1:7" ht="12" customHeight="1">
      <c r="A14" s="1">
        <v>2</v>
      </c>
      <c r="B14" s="1"/>
      <c r="C14" s="1"/>
      <c r="D14" s="1">
        <v>0</v>
      </c>
      <c r="E14" s="1"/>
      <c r="F14" s="1"/>
      <c r="G14" s="17">
        <f>D14+E14</f>
        <v>0</v>
      </c>
    </row>
    <row r="15" spans="1:7" ht="12" customHeight="1">
      <c r="A15" s="1">
        <v>3</v>
      </c>
      <c r="B15" s="1"/>
      <c r="C15" s="1"/>
      <c r="D15" s="1">
        <v>0</v>
      </c>
      <c r="E15" s="1"/>
      <c r="F15" s="1"/>
      <c r="G15" s="1">
        <v>0</v>
      </c>
    </row>
    <row r="16" spans="1:7" ht="12" customHeight="1">
      <c r="A16" s="1">
        <v>4</v>
      </c>
      <c r="B16" s="1"/>
      <c r="C16" s="1"/>
      <c r="D16" s="1">
        <v>0</v>
      </c>
      <c r="E16" s="1"/>
      <c r="F16" s="1"/>
      <c r="G16" s="1">
        <v>0</v>
      </c>
    </row>
    <row r="17" spans="1:7" ht="12" customHeight="1">
      <c r="A17" s="159"/>
      <c r="B17" s="159" t="s">
        <v>314</v>
      </c>
      <c r="C17" s="159"/>
      <c r="D17" s="158">
        <v>1168738</v>
      </c>
      <c r="E17" s="158">
        <f>SUM(E7:E16)</f>
        <v>4002404.67</v>
      </c>
      <c r="F17" s="159">
        <v>0</v>
      </c>
      <c r="G17" s="158">
        <f>SUM(G8:G16)</f>
        <v>5171142.67</v>
      </c>
    </row>
    <row r="18" ht="15">
      <c r="L18" s="38"/>
    </row>
    <row r="19" ht="12" customHeight="1"/>
    <row r="20" spans="1:7" ht="12" customHeight="1">
      <c r="A20" s="1"/>
      <c r="B20" s="4" t="s">
        <v>556</v>
      </c>
      <c r="C20" s="79"/>
      <c r="D20" s="79"/>
      <c r="E20" s="1"/>
      <c r="F20" s="1"/>
      <c r="G20" s="1"/>
    </row>
    <row r="21" spans="1:7" ht="12" customHeight="1">
      <c r="A21" s="1"/>
      <c r="B21" s="1"/>
      <c r="C21" s="1"/>
      <c r="D21" s="1"/>
      <c r="E21" s="1"/>
      <c r="F21" s="1"/>
      <c r="G21" s="1"/>
    </row>
    <row r="22" spans="1:7" ht="12" customHeight="1">
      <c r="A22" s="1" t="s">
        <v>127</v>
      </c>
      <c r="B22" s="1" t="s">
        <v>75</v>
      </c>
      <c r="C22" s="1" t="s">
        <v>304</v>
      </c>
      <c r="D22" s="1" t="s">
        <v>305</v>
      </c>
      <c r="E22" s="1" t="s">
        <v>306</v>
      </c>
      <c r="F22" s="1" t="s">
        <v>307</v>
      </c>
      <c r="G22" s="1" t="s">
        <v>305</v>
      </c>
    </row>
    <row r="23" spans="1:7" ht="12" customHeight="1">
      <c r="A23" s="1"/>
      <c r="B23" s="1"/>
      <c r="C23" s="1"/>
      <c r="D23" s="151">
        <v>41275</v>
      </c>
      <c r="E23" s="1"/>
      <c r="F23" s="1"/>
      <c r="G23" s="151">
        <v>41639</v>
      </c>
    </row>
    <row r="24" spans="1:7" ht="12" customHeight="1">
      <c r="A24" s="1">
        <v>1</v>
      </c>
      <c r="B24" s="1" t="s">
        <v>308</v>
      </c>
      <c r="C24" s="1"/>
      <c r="D24" s="1">
        <v>0</v>
      </c>
      <c r="E24" s="1">
        <v>0</v>
      </c>
      <c r="F24" s="1"/>
      <c r="G24" s="1">
        <v>0</v>
      </c>
    </row>
    <row r="25" spans="1:7" ht="12" customHeight="1">
      <c r="A25" s="1">
        <v>2</v>
      </c>
      <c r="B25" s="1" t="s">
        <v>309</v>
      </c>
      <c r="C25" s="1"/>
      <c r="D25" s="1"/>
      <c r="E25" s="1"/>
      <c r="F25" s="1"/>
      <c r="G25" s="1">
        <v>0</v>
      </c>
    </row>
    <row r="26" spans="1:7" ht="12" customHeight="1">
      <c r="A26" s="1">
        <v>3</v>
      </c>
      <c r="B26" s="1" t="s">
        <v>315</v>
      </c>
      <c r="C26" s="1"/>
      <c r="D26" s="17">
        <v>188559</v>
      </c>
      <c r="E26" s="17">
        <v>113135</v>
      </c>
      <c r="F26" s="17"/>
      <c r="G26" s="17">
        <f>D26+E26-F26</f>
        <v>301694</v>
      </c>
    </row>
    <row r="27" spans="1:7" ht="12" customHeight="1">
      <c r="A27" s="1">
        <v>4</v>
      </c>
      <c r="B27" s="1" t="s">
        <v>311</v>
      </c>
      <c r="C27" s="1"/>
      <c r="D27" s="17"/>
      <c r="E27" s="17">
        <f>18800+107000+47940+93060+98700+63450+42895+8980</f>
        <v>480825</v>
      </c>
      <c r="F27" s="17"/>
      <c r="G27" s="17">
        <f>D27+E27-F27</f>
        <v>480825</v>
      </c>
    </row>
    <row r="28" spans="1:7" ht="12" customHeight="1">
      <c r="A28" s="1">
        <v>5</v>
      </c>
      <c r="B28" s="1" t="s">
        <v>312</v>
      </c>
      <c r="C28" s="1"/>
      <c r="D28" s="17"/>
      <c r="E28" s="17">
        <v>100600</v>
      </c>
      <c r="F28" s="17"/>
      <c r="G28" s="17">
        <f>D28+E28-F28</f>
        <v>100600</v>
      </c>
    </row>
    <row r="29" spans="1:7" ht="12" customHeight="1">
      <c r="A29" s="1">
        <v>1</v>
      </c>
      <c r="B29" s="1" t="s">
        <v>313</v>
      </c>
      <c r="C29" s="1"/>
      <c r="D29" s="17">
        <v>82900</v>
      </c>
      <c r="E29" s="17">
        <f>21140+27333</f>
        <v>48473</v>
      </c>
      <c r="F29" s="17"/>
      <c r="G29" s="17">
        <f>D29+E29-F29</f>
        <v>131373</v>
      </c>
    </row>
    <row r="30" spans="1:7" ht="12" customHeight="1">
      <c r="A30" s="1">
        <v>2</v>
      </c>
      <c r="B30" s="1"/>
      <c r="C30" s="1"/>
      <c r="D30" s="17"/>
      <c r="E30" s="17"/>
      <c r="F30" s="17"/>
      <c r="G30" s="17">
        <v>0</v>
      </c>
    </row>
    <row r="31" spans="1:7" ht="12" customHeight="1">
      <c r="A31" s="1">
        <v>3</v>
      </c>
      <c r="B31" s="1"/>
      <c r="C31" s="1"/>
      <c r="D31" s="1"/>
      <c r="E31" s="1"/>
      <c r="F31" s="1"/>
      <c r="G31" s="1">
        <v>0</v>
      </c>
    </row>
    <row r="32" spans="1:7" ht="12" customHeight="1">
      <c r="A32" s="1">
        <v>4</v>
      </c>
      <c r="B32" s="1"/>
      <c r="C32" s="1"/>
      <c r="D32" s="1"/>
      <c r="E32" s="1"/>
      <c r="F32" s="1"/>
      <c r="G32" s="1">
        <v>0</v>
      </c>
    </row>
    <row r="33" spans="1:7" ht="12" customHeight="1">
      <c r="A33" s="1"/>
      <c r="B33" s="1" t="s">
        <v>314</v>
      </c>
      <c r="C33" s="1"/>
      <c r="D33" s="17">
        <f>SUM(D26:D32)</f>
        <v>271459</v>
      </c>
      <c r="E33" s="17">
        <f>SUM(E26:E32)</f>
        <v>743033</v>
      </c>
      <c r="F33" s="1">
        <v>0</v>
      </c>
      <c r="G33" s="1">
        <f>SUM(G24:G32)</f>
        <v>1014492</v>
      </c>
    </row>
    <row r="36" spans="2:4" ht="10.5" customHeight="1">
      <c r="B36" s="312" t="s">
        <v>555</v>
      </c>
      <c r="C36" s="150"/>
      <c r="D36" s="150"/>
    </row>
    <row r="37" ht="10.5" customHeight="1"/>
    <row r="38" spans="1:7" ht="10.5" customHeight="1">
      <c r="A38" s="1" t="s">
        <v>127</v>
      </c>
      <c r="B38" s="1" t="s">
        <v>75</v>
      </c>
      <c r="C38" s="1" t="s">
        <v>304</v>
      </c>
      <c r="D38" s="1" t="s">
        <v>305</v>
      </c>
      <c r="E38" s="1" t="s">
        <v>306</v>
      </c>
      <c r="F38" s="1" t="s">
        <v>307</v>
      </c>
      <c r="G38" s="1" t="s">
        <v>305</v>
      </c>
    </row>
    <row r="39" spans="1:7" ht="10.5" customHeight="1">
      <c r="A39" s="1"/>
      <c r="B39" s="1"/>
      <c r="C39" s="1"/>
      <c r="D39" s="151">
        <v>41275</v>
      </c>
      <c r="E39" s="1"/>
      <c r="F39" s="1"/>
      <c r="G39" s="151">
        <v>41639</v>
      </c>
    </row>
    <row r="40" spans="1:7" ht="10.5" customHeight="1">
      <c r="A40" s="1">
        <v>1</v>
      </c>
      <c r="B40" s="1" t="s">
        <v>308</v>
      </c>
      <c r="C40" s="1"/>
      <c r="D40" s="1">
        <v>0</v>
      </c>
      <c r="E40" s="1"/>
      <c r="F40" s="1">
        <v>0</v>
      </c>
      <c r="G40" s="1">
        <v>0</v>
      </c>
    </row>
    <row r="41" spans="1:7" ht="10.5" customHeight="1">
      <c r="A41" s="1">
        <v>2</v>
      </c>
      <c r="B41" s="1" t="s">
        <v>309</v>
      </c>
      <c r="C41" s="1"/>
      <c r="D41" s="1"/>
      <c r="E41" s="1"/>
      <c r="F41" s="1"/>
      <c r="G41" s="1">
        <v>0</v>
      </c>
    </row>
    <row r="42" spans="1:7" ht="10.5" customHeight="1">
      <c r="A42" s="1">
        <v>3</v>
      </c>
      <c r="B42" s="1" t="s">
        <v>315</v>
      </c>
      <c r="C42" s="1"/>
      <c r="D42" s="17">
        <f>D10</f>
        <v>754235</v>
      </c>
      <c r="E42" s="17">
        <v>0</v>
      </c>
      <c r="F42" s="17">
        <f>G26</f>
        <v>301694</v>
      </c>
      <c r="G42" s="1">
        <f aca="true" t="shared" si="0" ref="G42:G47">D42+E42-F42</f>
        <v>452541</v>
      </c>
    </row>
    <row r="43" spans="1:7" ht="10.5" customHeight="1">
      <c r="A43" s="1">
        <v>4</v>
      </c>
      <c r="B43" s="1" t="s">
        <v>311</v>
      </c>
      <c r="C43" s="1"/>
      <c r="D43" s="17">
        <v>0</v>
      </c>
      <c r="E43" s="17">
        <f>E11</f>
        <v>3623158</v>
      </c>
      <c r="F43" s="17">
        <f>G27</f>
        <v>480825</v>
      </c>
      <c r="G43" s="1">
        <f t="shared" si="0"/>
        <v>3142333</v>
      </c>
    </row>
    <row r="44" spans="1:7" ht="10.5" customHeight="1">
      <c r="A44" s="1">
        <v>5</v>
      </c>
      <c r="B44" s="1" t="s">
        <v>312</v>
      </c>
      <c r="C44" s="1">
        <v>1</v>
      </c>
      <c r="D44" s="17">
        <f>D12</f>
        <v>414503</v>
      </c>
      <c r="E44" s="17">
        <f>E12</f>
        <v>240580</v>
      </c>
      <c r="F44" s="17">
        <f>G28</f>
        <v>100600</v>
      </c>
      <c r="G44" s="1">
        <f t="shared" si="0"/>
        <v>554483</v>
      </c>
    </row>
    <row r="45" spans="1:7" ht="10.5" customHeight="1">
      <c r="A45" s="1">
        <v>6</v>
      </c>
      <c r="B45" s="1" t="s">
        <v>313</v>
      </c>
      <c r="C45" s="1"/>
      <c r="D45" s="17">
        <v>0</v>
      </c>
      <c r="E45" s="17">
        <f>E13</f>
        <v>138666.66999999998</v>
      </c>
      <c r="F45" s="17">
        <f>G29</f>
        <v>131373</v>
      </c>
      <c r="G45" s="1">
        <f t="shared" si="0"/>
        <v>7293.669999999984</v>
      </c>
    </row>
    <row r="46" spans="1:7" ht="10.5" customHeight="1">
      <c r="A46" s="1">
        <v>3</v>
      </c>
      <c r="B46" s="1"/>
      <c r="C46" s="1"/>
      <c r="D46" s="1"/>
      <c r="E46" s="1"/>
      <c r="F46" s="1"/>
      <c r="G46" s="1">
        <f t="shared" si="0"/>
        <v>0</v>
      </c>
    </row>
    <row r="47" spans="1:7" ht="10.5" customHeight="1">
      <c r="A47" s="1">
        <v>4</v>
      </c>
      <c r="B47" s="1"/>
      <c r="C47" s="1"/>
      <c r="D47" s="1"/>
      <c r="E47" s="1"/>
      <c r="F47" s="1"/>
      <c r="G47" s="1">
        <f t="shared" si="0"/>
        <v>0</v>
      </c>
    </row>
    <row r="48" spans="1:9" ht="10.5" customHeight="1">
      <c r="A48" s="1"/>
      <c r="B48" s="1" t="s">
        <v>314</v>
      </c>
      <c r="C48" s="1"/>
      <c r="D48" s="17">
        <f>D42+D43+D44</f>
        <v>1168738</v>
      </c>
      <c r="E48" s="17">
        <f>SUM(E40:E47)</f>
        <v>4002404.67</v>
      </c>
      <c r="F48" s="1">
        <f>SUM(F40:F47)</f>
        <v>1014492</v>
      </c>
      <c r="G48" s="17">
        <f>SUM(G40:G47)</f>
        <v>4156650.67</v>
      </c>
      <c r="I48" s="38"/>
    </row>
    <row r="49" ht="15">
      <c r="I49" s="38"/>
    </row>
    <row r="50" spans="5:6" ht="15">
      <c r="E50" s="74" t="s">
        <v>156</v>
      </c>
      <c r="F50" s="160"/>
    </row>
    <row r="51" spans="5:6" ht="15">
      <c r="E51" s="34" t="s">
        <v>480</v>
      </c>
      <c r="F51" s="160"/>
    </row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.57421875" style="0" customWidth="1"/>
    <col min="2" max="2" width="43.421875" style="0" customWidth="1"/>
    <col min="3" max="3" width="13.00390625" style="0" customWidth="1"/>
    <col min="4" max="4" width="13.57421875" style="0" customWidth="1"/>
    <col min="5" max="5" width="13.8515625" style="0" customWidth="1"/>
    <col min="6" max="6" width="15.421875" style="0" customWidth="1"/>
    <col min="7" max="7" width="14.28125" style="0" customWidth="1"/>
  </cols>
  <sheetData>
    <row r="1" spans="1:3" ht="15.75">
      <c r="A1" s="150" t="s">
        <v>302</v>
      </c>
      <c r="B1" s="150"/>
      <c r="C1" s="49"/>
    </row>
    <row r="2" spans="1:3" ht="15">
      <c r="A2" s="150" t="s">
        <v>303</v>
      </c>
      <c r="B2" s="150"/>
      <c r="C2" s="161"/>
    </row>
    <row r="4" spans="1:7" ht="15.75">
      <c r="A4" s="162" t="s">
        <v>344</v>
      </c>
      <c r="B4" s="163"/>
      <c r="C4" s="164"/>
      <c r="D4" s="164"/>
      <c r="E4" s="164"/>
      <c r="F4" s="165"/>
      <c r="G4" s="163"/>
    </row>
    <row r="5" spans="1:7" ht="16.5" thickBot="1">
      <c r="A5" s="166"/>
      <c r="B5" s="166"/>
      <c r="C5" s="164" t="s">
        <v>571</v>
      </c>
      <c r="D5" s="163"/>
      <c r="E5" s="165"/>
      <c r="F5" s="165"/>
      <c r="G5" s="165"/>
    </row>
    <row r="6" spans="1:7" ht="15">
      <c r="A6" s="167" t="s">
        <v>326</v>
      </c>
      <c r="B6" s="168" t="s">
        <v>327</v>
      </c>
      <c r="C6" s="169" t="s">
        <v>128</v>
      </c>
      <c r="D6" s="168" t="s">
        <v>328</v>
      </c>
      <c r="E6" s="168" t="s">
        <v>329</v>
      </c>
      <c r="F6" s="168" t="s">
        <v>131</v>
      </c>
      <c r="G6" s="168" t="s">
        <v>330</v>
      </c>
    </row>
    <row r="7" spans="1:7" ht="15">
      <c r="A7" s="170"/>
      <c r="B7" s="171"/>
      <c r="C7" s="172" t="s">
        <v>331</v>
      </c>
      <c r="D7" s="171" t="s">
        <v>332</v>
      </c>
      <c r="E7" s="171" t="s">
        <v>333</v>
      </c>
      <c r="F7" s="171" t="s">
        <v>334</v>
      </c>
      <c r="G7" s="171" t="s">
        <v>570</v>
      </c>
    </row>
    <row r="8" spans="1:7" ht="15.75" thickBot="1">
      <c r="A8" s="173">
        <v>2011</v>
      </c>
      <c r="B8" s="174"/>
      <c r="C8" s="175"/>
      <c r="D8" s="176"/>
      <c r="E8" s="176"/>
      <c r="F8" s="176"/>
      <c r="G8" s="177"/>
    </row>
    <row r="9" spans="1:7" ht="15">
      <c r="A9" s="178"/>
      <c r="B9" s="179" t="s">
        <v>335</v>
      </c>
      <c r="C9" s="179">
        <v>0</v>
      </c>
      <c r="D9" s="179"/>
      <c r="E9" s="179">
        <v>0</v>
      </c>
      <c r="F9" s="179">
        <f>D9-E9</f>
        <v>0</v>
      </c>
      <c r="G9" s="180">
        <f>F9</f>
        <v>0</v>
      </c>
    </row>
    <row r="10" spans="1:7" ht="15">
      <c r="A10" s="181"/>
      <c r="B10" s="182" t="s">
        <v>336</v>
      </c>
      <c r="C10" s="182">
        <v>0</v>
      </c>
      <c r="D10" s="182">
        <v>0</v>
      </c>
      <c r="E10" s="182">
        <v>0</v>
      </c>
      <c r="F10" s="182">
        <f>D10-E10</f>
        <v>0</v>
      </c>
      <c r="G10" s="183">
        <f>F10</f>
        <v>0</v>
      </c>
    </row>
    <row r="11" spans="1:7" ht="15">
      <c r="A11" s="181"/>
      <c r="B11" s="184" t="s">
        <v>337</v>
      </c>
      <c r="C11" s="182">
        <v>0</v>
      </c>
      <c r="D11" s="182">
        <v>0</v>
      </c>
      <c r="E11" s="182">
        <v>0</v>
      </c>
      <c r="F11" s="182">
        <f>D11-E11</f>
        <v>0</v>
      </c>
      <c r="G11" s="183">
        <f>F11</f>
        <v>0</v>
      </c>
    </row>
    <row r="12" spans="1:7" ht="15">
      <c r="A12" s="181"/>
      <c r="B12" s="184" t="s">
        <v>338</v>
      </c>
      <c r="C12" s="183">
        <v>754235</v>
      </c>
      <c r="D12" s="182">
        <v>0</v>
      </c>
      <c r="E12" s="182">
        <v>301694</v>
      </c>
      <c r="F12" s="182">
        <v>0</v>
      </c>
      <c r="G12" s="183">
        <f>C12+D12-E12</f>
        <v>452541</v>
      </c>
    </row>
    <row r="13" spans="1:7" ht="15">
      <c r="A13" s="181"/>
      <c r="B13" s="184" t="s">
        <v>568</v>
      </c>
      <c r="C13" s="183">
        <v>414503</v>
      </c>
      <c r="D13" s="182">
        <v>240580</v>
      </c>
      <c r="E13" s="182">
        <v>100600</v>
      </c>
      <c r="F13" s="182">
        <v>0</v>
      </c>
      <c r="G13" s="183">
        <f>C13+D13-E13</f>
        <v>554483</v>
      </c>
    </row>
    <row r="14" spans="1:7" ht="15">
      <c r="A14" s="181"/>
      <c r="B14" s="184" t="s">
        <v>339</v>
      </c>
      <c r="C14" s="182">
        <v>0</v>
      </c>
      <c r="D14" s="182">
        <v>3623158</v>
      </c>
      <c r="E14" s="182">
        <v>480825</v>
      </c>
      <c r="F14" s="182">
        <f>C14+D14-E14</f>
        <v>3142333</v>
      </c>
      <c r="G14" s="183">
        <f>F14</f>
        <v>3142333</v>
      </c>
    </row>
    <row r="15" spans="1:7" ht="15">
      <c r="A15" s="185"/>
      <c r="B15" s="184" t="s">
        <v>569</v>
      </c>
      <c r="C15" s="182">
        <v>0</v>
      </c>
      <c r="D15" s="186">
        <v>138667</v>
      </c>
      <c r="E15" s="182">
        <v>131373</v>
      </c>
      <c r="F15" s="182">
        <f>C15+D15-E15</f>
        <v>7294</v>
      </c>
      <c r="G15" s="183">
        <f>F15</f>
        <v>7294</v>
      </c>
    </row>
    <row r="16" spans="1:7" ht="15">
      <c r="A16" s="187"/>
      <c r="B16" s="188" t="s">
        <v>340</v>
      </c>
      <c r="C16" s="189">
        <f>SUM(C9:C15)</f>
        <v>1168738</v>
      </c>
      <c r="D16" s="189">
        <f>SUM(D9:D15)</f>
        <v>4002405</v>
      </c>
      <c r="E16" s="189">
        <f>SUM(E9:E15)</f>
        <v>1014492</v>
      </c>
      <c r="F16" s="189">
        <f>SUM(F9:F15)</f>
        <v>3149627</v>
      </c>
      <c r="G16" s="189">
        <f>SUM(G9:G15)</f>
        <v>4156651</v>
      </c>
    </row>
    <row r="17" spans="1:7" ht="15">
      <c r="A17" s="190"/>
      <c r="B17" s="184" t="s">
        <v>341</v>
      </c>
      <c r="C17" s="186"/>
      <c r="D17" s="191"/>
      <c r="E17" s="191"/>
      <c r="F17" s="191"/>
      <c r="G17" s="192"/>
    </row>
    <row r="18" spans="1:7" ht="15">
      <c r="A18" s="190"/>
      <c r="B18" s="184" t="s">
        <v>342</v>
      </c>
      <c r="C18" s="191"/>
      <c r="D18" s="191"/>
      <c r="E18" s="191"/>
      <c r="F18" s="191"/>
      <c r="G18" s="193"/>
    </row>
    <row r="19" spans="1:7" ht="15">
      <c r="A19" s="190"/>
      <c r="B19" s="191"/>
      <c r="C19" s="186"/>
      <c r="D19" s="194"/>
      <c r="E19" s="195"/>
      <c r="F19" s="191"/>
      <c r="G19" s="193"/>
    </row>
    <row r="20" spans="1:7" ht="15">
      <c r="A20" s="196"/>
      <c r="B20" s="184" t="s">
        <v>343</v>
      </c>
      <c r="C20" s="186"/>
      <c r="D20" s="194"/>
      <c r="E20" s="195"/>
      <c r="F20" s="197"/>
      <c r="G20" s="198"/>
    </row>
    <row r="22" ht="15">
      <c r="F22" s="74" t="s">
        <v>156</v>
      </c>
    </row>
    <row r="23" ht="15">
      <c r="F23" s="34" t="s">
        <v>480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7.57421875" style="0" customWidth="1"/>
    <col min="2" max="2" width="21.140625" style="0" customWidth="1"/>
    <col min="3" max="3" width="9.28125" style="0" customWidth="1"/>
    <col min="4" max="4" width="18.421875" style="0" customWidth="1"/>
    <col min="5" max="5" width="15.7109375" style="0" customWidth="1"/>
    <col min="6" max="6" width="14.28125" style="0" customWidth="1"/>
    <col min="7" max="7" width="16.8515625" style="0" customWidth="1"/>
  </cols>
  <sheetData>
    <row r="1" spans="1:3" ht="15.75">
      <c r="A1" s="150" t="s">
        <v>302</v>
      </c>
      <c r="B1" s="150"/>
      <c r="C1" s="49"/>
    </row>
    <row r="2" spans="1:2" ht="15">
      <c r="A2" s="150" t="s">
        <v>303</v>
      </c>
      <c r="B2" s="150"/>
    </row>
    <row r="4" spans="1:7" ht="18">
      <c r="A4" s="199"/>
      <c r="B4" s="199"/>
      <c r="C4" s="200" t="s">
        <v>557</v>
      </c>
      <c r="D4" s="200"/>
      <c r="E4" s="200"/>
      <c r="F4" s="201"/>
      <c r="G4" s="201"/>
    </row>
    <row r="5" spans="1:7" ht="18">
      <c r="A5" s="202" t="s">
        <v>345</v>
      </c>
      <c r="B5" s="202" t="s">
        <v>75</v>
      </c>
      <c r="C5" s="203"/>
      <c r="D5" s="204" t="s">
        <v>132</v>
      </c>
      <c r="E5" s="205" t="s">
        <v>346</v>
      </c>
      <c r="F5" s="205" t="s">
        <v>558</v>
      </c>
      <c r="G5" s="205" t="s">
        <v>347</v>
      </c>
    </row>
    <row r="6" spans="1:7" ht="18">
      <c r="A6" s="202">
        <v>1</v>
      </c>
      <c r="B6" s="202" t="s">
        <v>309</v>
      </c>
      <c r="C6" s="203"/>
      <c r="D6" s="203">
        <v>0</v>
      </c>
      <c r="E6" s="206">
        <v>0</v>
      </c>
      <c r="F6" s="207">
        <v>0</v>
      </c>
      <c r="G6" s="207">
        <v>0</v>
      </c>
    </row>
    <row r="7" spans="1:7" ht="18">
      <c r="A7" s="202">
        <v>2</v>
      </c>
      <c r="B7" s="202" t="s">
        <v>348</v>
      </c>
      <c r="C7" s="203"/>
      <c r="D7" s="203">
        <v>188559</v>
      </c>
      <c r="E7" s="206">
        <v>0</v>
      </c>
      <c r="F7" s="207">
        <v>113135</v>
      </c>
      <c r="G7" s="207">
        <f>D7+F7</f>
        <v>301694</v>
      </c>
    </row>
    <row r="8" spans="1:7" ht="18">
      <c r="A8" s="208"/>
      <c r="B8" s="202" t="s">
        <v>349</v>
      </c>
      <c r="C8" s="203"/>
      <c r="D8" s="203">
        <v>0</v>
      </c>
      <c r="E8" s="206">
        <v>0</v>
      </c>
      <c r="F8" s="207">
        <v>0</v>
      </c>
      <c r="G8" s="207">
        <f>D8+F8</f>
        <v>0</v>
      </c>
    </row>
    <row r="9" spans="1:7" ht="18">
      <c r="A9" s="202">
        <v>3</v>
      </c>
      <c r="B9" s="202" t="s">
        <v>339</v>
      </c>
      <c r="C9" s="203"/>
      <c r="D9" s="203">
        <v>0</v>
      </c>
      <c r="E9" s="206">
        <v>0</v>
      </c>
      <c r="F9" s="207">
        <v>480825</v>
      </c>
      <c r="G9" s="207">
        <f>D9+F9</f>
        <v>480825</v>
      </c>
    </row>
    <row r="10" spans="1:7" ht="18">
      <c r="A10" s="202">
        <v>4</v>
      </c>
      <c r="B10" s="202" t="s">
        <v>350</v>
      </c>
      <c r="C10" s="203"/>
      <c r="D10" s="203">
        <v>82900</v>
      </c>
      <c r="E10" s="206">
        <v>0</v>
      </c>
      <c r="F10" s="207">
        <v>48473</v>
      </c>
      <c r="G10" s="207">
        <f>D10+F10</f>
        <v>131373</v>
      </c>
    </row>
    <row r="11" spans="1:7" ht="18">
      <c r="A11" s="202">
        <v>5</v>
      </c>
      <c r="B11" s="202" t="s">
        <v>572</v>
      </c>
      <c r="C11" s="203"/>
      <c r="D11" s="203">
        <v>0</v>
      </c>
      <c r="E11" s="206">
        <v>0</v>
      </c>
      <c r="F11" s="207">
        <v>100600</v>
      </c>
      <c r="G11" s="207">
        <f>F11</f>
        <v>100600</v>
      </c>
    </row>
    <row r="12" spans="1:7" ht="18">
      <c r="A12" s="202"/>
      <c r="B12" s="202"/>
      <c r="C12" s="209"/>
      <c r="D12" s="210"/>
      <c r="E12" s="211"/>
      <c r="F12" s="212"/>
      <c r="G12" s="212"/>
    </row>
    <row r="13" spans="1:7" ht="18">
      <c r="A13" s="202">
        <v>6</v>
      </c>
      <c r="B13" s="202" t="s">
        <v>309</v>
      </c>
      <c r="C13" s="203"/>
      <c r="D13" s="203">
        <v>0</v>
      </c>
      <c r="E13" s="206">
        <v>0</v>
      </c>
      <c r="F13" s="207">
        <v>0</v>
      </c>
      <c r="G13" s="207">
        <v>0</v>
      </c>
    </row>
    <row r="14" spans="1:7" ht="18">
      <c r="A14" s="202"/>
      <c r="B14" s="202" t="s">
        <v>351</v>
      </c>
      <c r="C14" s="203"/>
      <c r="D14" s="203">
        <v>0</v>
      </c>
      <c r="E14" s="206">
        <v>0</v>
      </c>
      <c r="F14" s="207">
        <v>0</v>
      </c>
      <c r="G14" s="207">
        <v>0</v>
      </c>
    </row>
    <row r="15" spans="1:7" ht="18">
      <c r="A15" s="202"/>
      <c r="B15" s="202"/>
      <c r="C15" s="206"/>
      <c r="D15" s="202"/>
      <c r="E15" s="206"/>
      <c r="F15" s="206"/>
      <c r="G15" s="206"/>
    </row>
    <row r="16" spans="1:7" ht="18">
      <c r="A16" s="202"/>
      <c r="B16" s="202" t="s">
        <v>143</v>
      </c>
      <c r="C16" s="202"/>
      <c r="D16" s="206">
        <f>D7+D10</f>
        <v>271459</v>
      </c>
      <c r="E16" s="206">
        <f>SUM(E11:E15)</f>
        <v>0</v>
      </c>
      <c r="F16" s="207">
        <f>SUM(F6:F15)</f>
        <v>743033</v>
      </c>
      <c r="G16" s="207">
        <f>SUM(G6:G15)</f>
        <v>1014492</v>
      </c>
    </row>
    <row r="17" spans="4:7" ht="15">
      <c r="D17" s="213"/>
      <c r="E17" s="213"/>
      <c r="F17" s="38"/>
      <c r="G17" s="38"/>
    </row>
    <row r="19" ht="15">
      <c r="F19" s="74" t="s">
        <v>156</v>
      </c>
    </row>
    <row r="20" ht="15">
      <c r="F20" s="34" t="s">
        <v>480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76">
      <selection activeCell="K18" sqref="K18"/>
    </sheetView>
  </sheetViews>
  <sheetFormatPr defaultColWidth="9.140625" defaultRowHeight="15"/>
  <cols>
    <col min="1" max="1" width="2.28125" style="0" customWidth="1"/>
    <col min="2" max="2" width="2.140625" style="0" customWidth="1"/>
    <col min="3" max="3" width="34.8515625" style="0" customWidth="1"/>
    <col min="4" max="4" width="2.28125" style="0" customWidth="1"/>
    <col min="5" max="5" width="8.28125" style="0" customWidth="1"/>
    <col min="6" max="6" width="6.140625" style="0" customWidth="1"/>
    <col min="7" max="7" width="6.421875" style="0" customWidth="1"/>
    <col min="10" max="10" width="13.421875" style="0" customWidth="1"/>
  </cols>
  <sheetData>
    <row r="1" spans="2:7" ht="15">
      <c r="B1" s="88" t="s">
        <v>354</v>
      </c>
      <c r="C1" s="88"/>
      <c r="D1" s="88"/>
      <c r="E1" s="88"/>
      <c r="F1" s="88"/>
      <c r="G1" s="88"/>
    </row>
    <row r="2" spans="2:7" ht="15">
      <c r="B2" s="88"/>
      <c r="C2" s="88"/>
      <c r="D2" s="88"/>
      <c r="E2" s="88"/>
      <c r="F2" s="88"/>
      <c r="G2" s="88"/>
    </row>
    <row r="3" spans="2:7" ht="15">
      <c r="B3" s="88" t="s">
        <v>355</v>
      </c>
      <c r="C3" s="88"/>
      <c r="D3" s="88"/>
      <c r="E3" s="88"/>
      <c r="F3" s="88"/>
      <c r="G3" s="88"/>
    </row>
    <row r="4" spans="2:7" ht="15">
      <c r="B4" s="88" t="s">
        <v>559</v>
      </c>
      <c r="C4" s="88"/>
      <c r="D4" s="88"/>
      <c r="E4" s="88"/>
      <c r="F4" s="88"/>
      <c r="G4" s="88"/>
    </row>
    <row r="6" ht="15">
      <c r="A6" t="s">
        <v>356</v>
      </c>
    </row>
    <row r="7" ht="15">
      <c r="B7" t="s">
        <v>357</v>
      </c>
    </row>
    <row r="8" ht="15">
      <c r="B8" t="s">
        <v>358</v>
      </c>
    </row>
    <row r="9" ht="15">
      <c r="A9" t="s">
        <v>359</v>
      </c>
    </row>
    <row r="10" ht="15">
      <c r="B10" t="s">
        <v>360</v>
      </c>
    </row>
    <row r="11" ht="15">
      <c r="B11" t="s">
        <v>361</v>
      </c>
    </row>
    <row r="12" ht="15">
      <c r="B12" t="s">
        <v>362</v>
      </c>
    </row>
    <row r="14" spans="1:5" ht="15">
      <c r="A14" s="88" t="s">
        <v>363</v>
      </c>
      <c r="B14" s="88" t="s">
        <v>364</v>
      </c>
      <c r="C14" s="88"/>
      <c r="D14" s="88"/>
      <c r="E14" s="88"/>
    </row>
    <row r="16" spans="1:2" ht="15">
      <c r="A16">
        <v>1</v>
      </c>
      <c r="B16" t="s">
        <v>365</v>
      </c>
    </row>
    <row r="17" spans="1:2" ht="15">
      <c r="A17">
        <v>2</v>
      </c>
      <c r="B17" t="s">
        <v>366</v>
      </c>
    </row>
    <row r="18" spans="1:2" ht="15">
      <c r="A18">
        <v>3</v>
      </c>
      <c r="B18" t="s">
        <v>367</v>
      </c>
    </row>
    <row r="19" spans="1:2" ht="15">
      <c r="A19">
        <v>4</v>
      </c>
      <c r="B19" t="s">
        <v>368</v>
      </c>
    </row>
    <row r="20" ht="15">
      <c r="B20" t="s">
        <v>369</v>
      </c>
    </row>
    <row r="21" ht="15">
      <c r="A21" t="s">
        <v>370</v>
      </c>
    </row>
    <row r="22" ht="15">
      <c r="B22" t="s">
        <v>371</v>
      </c>
    </row>
    <row r="23" ht="15">
      <c r="A23" t="s">
        <v>372</v>
      </c>
    </row>
    <row r="24" ht="15">
      <c r="B24" t="s">
        <v>373</v>
      </c>
    </row>
    <row r="25" ht="15">
      <c r="A25" t="s">
        <v>374</v>
      </c>
    </row>
    <row r="26" ht="15">
      <c r="B26" t="s">
        <v>375</v>
      </c>
    </row>
    <row r="27" ht="15">
      <c r="A27" t="s">
        <v>376</v>
      </c>
    </row>
    <row r="28" ht="15">
      <c r="A28" t="s">
        <v>377</v>
      </c>
    </row>
    <row r="29" ht="15">
      <c r="B29" t="s">
        <v>378</v>
      </c>
    </row>
    <row r="30" ht="15">
      <c r="A30" t="s">
        <v>379</v>
      </c>
    </row>
    <row r="31" ht="15">
      <c r="B31" t="s">
        <v>380</v>
      </c>
    </row>
    <row r="32" ht="15">
      <c r="A32" t="s">
        <v>381</v>
      </c>
    </row>
    <row r="33" spans="1:2" ht="15">
      <c r="A33" t="s">
        <v>382</v>
      </c>
      <c r="B33" t="s">
        <v>383</v>
      </c>
    </row>
    <row r="34" ht="15">
      <c r="B34" t="s">
        <v>384</v>
      </c>
    </row>
    <row r="35" ht="15">
      <c r="B35" t="s">
        <v>385</v>
      </c>
    </row>
    <row r="36" ht="15">
      <c r="B36" t="s">
        <v>386</v>
      </c>
    </row>
    <row r="37" ht="15">
      <c r="B37" t="s">
        <v>387</v>
      </c>
    </row>
    <row r="38" ht="15">
      <c r="B38" t="s">
        <v>388</v>
      </c>
    </row>
    <row r="39" ht="15">
      <c r="B39" t="s">
        <v>389</v>
      </c>
    </row>
    <row r="41" spans="1:3" ht="15">
      <c r="A41" s="88" t="s">
        <v>390</v>
      </c>
      <c r="B41" s="88" t="s">
        <v>391</v>
      </c>
      <c r="C41" s="88"/>
    </row>
    <row r="43" ht="15">
      <c r="B43" t="s">
        <v>392</v>
      </c>
    </row>
    <row r="44" ht="15">
      <c r="A44" t="s">
        <v>393</v>
      </c>
    </row>
    <row r="45" ht="15">
      <c r="B45" t="s">
        <v>394</v>
      </c>
    </row>
    <row r="46" ht="15">
      <c r="A46" t="s">
        <v>395</v>
      </c>
    </row>
    <row r="47" ht="15">
      <c r="B47" t="s">
        <v>396</v>
      </c>
    </row>
    <row r="48" ht="15">
      <c r="A48" t="s">
        <v>397</v>
      </c>
    </row>
    <row r="49" ht="15">
      <c r="B49" t="s">
        <v>398</v>
      </c>
    </row>
    <row r="50" ht="15">
      <c r="A50" t="s">
        <v>399</v>
      </c>
    </row>
    <row r="51" ht="15">
      <c r="B51" t="s">
        <v>400</v>
      </c>
    </row>
    <row r="52" ht="15">
      <c r="A52" t="s">
        <v>401</v>
      </c>
    </row>
    <row r="53" ht="15">
      <c r="A53" t="s">
        <v>481</v>
      </c>
    </row>
    <row r="54" ht="15">
      <c r="C54" t="s">
        <v>482</v>
      </c>
    </row>
    <row r="55" ht="15">
      <c r="B55" t="s">
        <v>483</v>
      </c>
    </row>
    <row r="56" ht="15">
      <c r="C56" t="s">
        <v>484</v>
      </c>
    </row>
    <row r="57" ht="15">
      <c r="B57" t="s">
        <v>485</v>
      </c>
    </row>
    <row r="58" ht="15">
      <c r="B58" t="s">
        <v>486</v>
      </c>
    </row>
    <row r="59" ht="15">
      <c r="B59" t="s">
        <v>402</v>
      </c>
    </row>
    <row r="60" ht="15">
      <c r="A60" t="s">
        <v>403</v>
      </c>
    </row>
    <row r="64" spans="1:9" ht="15">
      <c r="A64" s="88" t="s">
        <v>404</v>
      </c>
      <c r="B64" s="88" t="s">
        <v>405</v>
      </c>
      <c r="C64" s="88"/>
      <c r="D64" s="88"/>
      <c r="E64" s="88"/>
      <c r="F64" s="88"/>
      <c r="G64" s="88"/>
      <c r="H64" s="88"/>
      <c r="I64" s="88"/>
    </row>
    <row r="65" ht="15">
      <c r="B65" t="s">
        <v>406</v>
      </c>
    </row>
    <row r="66" ht="15">
      <c r="A66" s="85" t="s">
        <v>560</v>
      </c>
    </row>
    <row r="67" ht="15">
      <c r="A67" s="85" t="s">
        <v>487</v>
      </c>
    </row>
    <row r="68" ht="15">
      <c r="A68" s="85" t="s">
        <v>561</v>
      </c>
    </row>
    <row r="72" ht="15">
      <c r="B72" t="s">
        <v>407</v>
      </c>
    </row>
    <row r="73" ht="15">
      <c r="A73" t="s">
        <v>408</v>
      </c>
    </row>
    <row r="74" ht="15">
      <c r="A74" t="s">
        <v>409</v>
      </c>
    </row>
    <row r="78" spans="1:5" ht="15">
      <c r="A78" s="88" t="s">
        <v>410</v>
      </c>
      <c r="B78" s="88" t="s">
        <v>411</v>
      </c>
      <c r="C78" s="88"/>
      <c r="D78" s="88"/>
      <c r="E78" s="88"/>
    </row>
    <row r="79" ht="15">
      <c r="A79" s="85" t="s">
        <v>562</v>
      </c>
    </row>
    <row r="80" ht="15">
      <c r="A80" s="85" t="s">
        <v>563</v>
      </c>
    </row>
    <row r="81" ht="15">
      <c r="B81" s="85" t="s">
        <v>412</v>
      </c>
    </row>
    <row r="82" ht="15">
      <c r="B82" s="85" t="s">
        <v>413</v>
      </c>
    </row>
    <row r="84" spans="2:10" ht="15">
      <c r="B84" s="85" t="s">
        <v>489</v>
      </c>
      <c r="C84" s="88"/>
      <c r="D84" s="88"/>
      <c r="E84" s="88"/>
      <c r="G84" s="296" t="s">
        <v>156</v>
      </c>
      <c r="H84" s="88"/>
      <c r="I84" s="88"/>
      <c r="J84" s="88"/>
    </row>
    <row r="85" spans="2:10" ht="15">
      <c r="B85" t="s">
        <v>490</v>
      </c>
      <c r="C85" s="313" t="s">
        <v>564</v>
      </c>
      <c r="D85" s="88"/>
      <c r="E85" s="88"/>
      <c r="G85" s="297" t="s">
        <v>488</v>
      </c>
      <c r="H85" s="88"/>
      <c r="I85" s="88"/>
      <c r="J85" s="88"/>
    </row>
  </sheetData>
  <sheetProtection/>
  <printOptions/>
  <pageMargins left="0.21" right="0.17" top="0.75" bottom="0.75" header="0.25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3.28125" style="0" customWidth="1"/>
    <col min="2" max="2" width="23.8515625" style="0" customWidth="1"/>
    <col min="3" max="3" width="10.00390625" style="0" customWidth="1"/>
    <col min="5" max="5" width="5.421875" style="0" customWidth="1"/>
    <col min="6" max="6" width="20.00390625" style="0" customWidth="1"/>
    <col min="7" max="7" width="11.00390625" style="0" customWidth="1"/>
    <col min="8" max="8" width="10.00390625" style="0" customWidth="1"/>
    <col min="9" max="9" width="8.7109375" style="0" customWidth="1"/>
    <col min="10" max="12" width="11.140625" style="0" customWidth="1"/>
    <col min="13" max="13" width="4.8515625" style="0" customWidth="1"/>
    <col min="14" max="14" width="5.7109375" style="0" customWidth="1"/>
  </cols>
  <sheetData>
    <row r="1" spans="1:7" ht="15">
      <c r="A1" s="150" t="s">
        <v>302</v>
      </c>
      <c r="B1" s="150"/>
      <c r="C1" s="273"/>
      <c r="D1" s="274"/>
      <c r="E1" s="88"/>
      <c r="F1" s="88"/>
      <c r="G1" s="88"/>
    </row>
    <row r="2" spans="1:7" ht="15">
      <c r="A2" s="150" t="s">
        <v>303</v>
      </c>
      <c r="B2" s="150"/>
      <c r="C2" s="273"/>
      <c r="D2" s="274"/>
      <c r="E2" s="88"/>
      <c r="F2" s="88"/>
      <c r="G2" s="88"/>
    </row>
    <row r="3" spans="1:7" ht="15">
      <c r="A3" s="275"/>
      <c r="B3" s="276"/>
      <c r="C3" s="273"/>
      <c r="D3" s="274"/>
      <c r="E3" s="88"/>
      <c r="F3" s="88"/>
      <c r="G3" s="88"/>
    </row>
    <row r="4" spans="2:14" ht="15">
      <c r="B4" s="88"/>
      <c r="C4" s="88"/>
      <c r="D4" s="88"/>
      <c r="E4" s="88"/>
      <c r="F4" s="88"/>
      <c r="G4" s="88"/>
      <c r="N4" t="s">
        <v>420</v>
      </c>
    </row>
    <row r="5" spans="2:7" ht="15">
      <c r="B5" s="88"/>
      <c r="C5" s="88"/>
      <c r="D5" s="88"/>
      <c r="E5" s="88"/>
      <c r="F5" s="88"/>
      <c r="G5" s="88"/>
    </row>
    <row r="6" spans="2:7" ht="15">
      <c r="B6" s="88" t="s">
        <v>565</v>
      </c>
      <c r="C6" s="88"/>
      <c r="D6" s="88"/>
      <c r="E6" s="88"/>
      <c r="F6" s="88"/>
      <c r="G6" s="88"/>
    </row>
    <row r="7" spans="2:7" ht="15">
      <c r="B7" s="88" t="s">
        <v>421</v>
      </c>
      <c r="C7" s="88"/>
      <c r="D7" s="88"/>
      <c r="E7" s="88" t="s">
        <v>352</v>
      </c>
      <c r="F7" s="88"/>
      <c r="G7" s="88"/>
    </row>
    <row r="10" spans="1:14" ht="15">
      <c r="A10" s="1"/>
      <c r="B10" s="277" t="s">
        <v>422</v>
      </c>
      <c r="C10" s="277" t="s">
        <v>423</v>
      </c>
      <c r="D10" s="277" t="s">
        <v>424</v>
      </c>
      <c r="E10" s="1" t="s">
        <v>425</v>
      </c>
      <c r="F10" s="277" t="s">
        <v>426</v>
      </c>
      <c r="G10" s="277" t="s">
        <v>427</v>
      </c>
      <c r="H10" s="1" t="s">
        <v>428</v>
      </c>
      <c r="I10" s="1" t="s">
        <v>462</v>
      </c>
      <c r="J10" s="1" t="s">
        <v>430</v>
      </c>
      <c r="K10" s="1" t="s">
        <v>429</v>
      </c>
      <c r="L10" s="1" t="s">
        <v>430</v>
      </c>
      <c r="M10" s="59" t="s">
        <v>431</v>
      </c>
      <c r="N10" s="1" t="s">
        <v>432</v>
      </c>
    </row>
    <row r="11" spans="1:14" ht="15">
      <c r="A11" s="1" t="s">
        <v>425</v>
      </c>
      <c r="B11" s="277" t="s">
        <v>433</v>
      </c>
      <c r="C11" s="277" t="s">
        <v>434</v>
      </c>
      <c r="D11" s="277" t="s">
        <v>435</v>
      </c>
      <c r="E11" s="1"/>
      <c r="F11" s="277" t="s">
        <v>436</v>
      </c>
      <c r="G11" s="277" t="s">
        <v>353</v>
      </c>
      <c r="H11" s="1" t="s">
        <v>437</v>
      </c>
      <c r="I11" s="1" t="s">
        <v>463</v>
      </c>
      <c r="J11" s="1" t="s">
        <v>464</v>
      </c>
      <c r="K11" s="1" t="s">
        <v>430</v>
      </c>
      <c r="L11" s="1" t="s">
        <v>438</v>
      </c>
      <c r="M11" s="59" t="s">
        <v>439</v>
      </c>
      <c r="N11" s="1" t="s">
        <v>440</v>
      </c>
    </row>
    <row r="12" spans="1:14" ht="15">
      <c r="A12" s="112">
        <v>1</v>
      </c>
      <c r="B12" s="112">
        <v>2</v>
      </c>
      <c r="C12" s="112">
        <v>3</v>
      </c>
      <c r="D12" s="112"/>
      <c r="E12" s="112">
        <v>4</v>
      </c>
      <c r="F12" s="112">
        <v>5</v>
      </c>
      <c r="G12" s="112">
        <v>6</v>
      </c>
      <c r="H12" s="112" t="s">
        <v>441</v>
      </c>
      <c r="I12" s="112">
        <v>8</v>
      </c>
      <c r="J12" s="112" t="s">
        <v>465</v>
      </c>
      <c r="K12" s="112" t="s">
        <v>466</v>
      </c>
      <c r="L12" s="112" t="s">
        <v>467</v>
      </c>
      <c r="M12" s="1" t="s">
        <v>468</v>
      </c>
      <c r="N12" s="1" t="s">
        <v>469</v>
      </c>
    </row>
    <row r="13" spans="1:14" ht="15">
      <c r="A13" s="1">
        <v>1</v>
      </c>
      <c r="B13" s="214" t="s">
        <v>446</v>
      </c>
      <c r="C13" s="17">
        <v>0</v>
      </c>
      <c r="D13" s="286">
        <f>C13/C30</f>
        <v>0</v>
      </c>
      <c r="E13" s="17">
        <v>1</v>
      </c>
      <c r="F13" s="17" t="s">
        <v>460</v>
      </c>
      <c r="G13" s="17">
        <v>101787855</v>
      </c>
      <c r="H13" s="17"/>
      <c r="I13" s="17"/>
      <c r="J13" s="17"/>
      <c r="K13" s="17"/>
      <c r="L13" s="17"/>
      <c r="M13" s="17"/>
      <c r="N13" s="17"/>
    </row>
    <row r="14" spans="1:14" ht="15">
      <c r="A14" s="1">
        <v>2</v>
      </c>
      <c r="B14" s="214" t="s">
        <v>447</v>
      </c>
      <c r="C14" s="17">
        <v>61438452</v>
      </c>
      <c r="D14" s="285">
        <f>C14/C30</f>
        <v>0.7680220751906806</v>
      </c>
      <c r="E14" s="17">
        <v>2</v>
      </c>
      <c r="F14" s="17" t="s">
        <v>461</v>
      </c>
      <c r="G14" s="17">
        <v>1865</v>
      </c>
      <c r="H14" s="17"/>
      <c r="I14" s="17"/>
      <c r="J14" s="17"/>
      <c r="K14" s="17"/>
      <c r="L14" s="17"/>
      <c r="M14" s="17"/>
      <c r="N14" s="17"/>
    </row>
    <row r="15" spans="1:14" ht="15">
      <c r="A15" s="1">
        <v>3</v>
      </c>
      <c r="B15" s="214" t="s">
        <v>448</v>
      </c>
      <c r="C15" s="17">
        <v>26853</v>
      </c>
      <c r="D15" s="285">
        <f>C15/C30</f>
        <v>0.00033568060577267387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>
      <c r="A16" s="1">
        <v>4</v>
      </c>
      <c r="B16" s="214" t="s">
        <v>214</v>
      </c>
      <c r="C16" s="17">
        <v>1948790</v>
      </c>
      <c r="D16" s="285">
        <f>C16/C30</f>
        <v>0.024361188981630696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>
      <c r="A17" s="1">
        <v>5</v>
      </c>
      <c r="B17" s="214" t="s">
        <v>449</v>
      </c>
      <c r="C17" s="17">
        <v>141646</v>
      </c>
      <c r="D17" s="285">
        <f>C17/C30</f>
        <v>0.0017706705055403925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>
      <c r="A18" s="1">
        <v>6</v>
      </c>
      <c r="B18" s="214" t="s">
        <v>450</v>
      </c>
      <c r="C18" s="17">
        <v>1485373</v>
      </c>
      <c r="D18" s="285">
        <f>C18/C30</f>
        <v>0.018568164020346847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>
      <c r="A19" s="1">
        <v>7</v>
      </c>
      <c r="B19" s="214" t="s">
        <v>451</v>
      </c>
      <c r="C19" s="17">
        <v>188667</v>
      </c>
      <c r="D19" s="285">
        <f>C19/C30</f>
        <v>0.002358464709690279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">
      <c r="A20" s="1">
        <v>8</v>
      </c>
      <c r="B20" s="214" t="s">
        <v>452</v>
      </c>
      <c r="C20" s="17">
        <f>1316301</f>
        <v>1316301</v>
      </c>
      <c r="D20" s="285">
        <f>C20/C30</f>
        <v>0.016454650022685598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>
      <c r="A21" s="1">
        <v>9</v>
      </c>
      <c r="B21" s="214" t="s">
        <v>453</v>
      </c>
      <c r="C21" s="17">
        <v>164311</v>
      </c>
      <c r="D21" s="285">
        <f>C21/C30</f>
        <v>0.0020539982875326336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>
      <c r="A22" s="1">
        <v>10</v>
      </c>
      <c r="B22" s="214" t="s">
        <v>237</v>
      </c>
      <c r="C22" s="17">
        <v>199896</v>
      </c>
      <c r="D22" s="285">
        <f>C22/C30</f>
        <v>0.002498834780900995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>
      <c r="A23" s="1">
        <v>11</v>
      </c>
      <c r="B23" s="214" t="s">
        <v>454</v>
      </c>
      <c r="C23" s="17">
        <v>37120</v>
      </c>
      <c r="D23" s="285">
        <f>C23/C30</f>
        <v>0.00046402502834996665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>
      <c r="A24" s="1">
        <v>12</v>
      </c>
      <c r="B24" s="214" t="s">
        <v>455</v>
      </c>
      <c r="C24" s="17">
        <v>4667046</v>
      </c>
      <c r="D24" s="285">
        <f>C24/C25</f>
        <v>5.986700343394876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1">
        <v>13</v>
      </c>
      <c r="B25" s="214" t="s">
        <v>456</v>
      </c>
      <c r="C25" s="17">
        <v>779569</v>
      </c>
      <c r="D25" s="285">
        <f>C25/C30</f>
        <v>0.009745138128387799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>
      <c r="A26" s="1">
        <v>14</v>
      </c>
      <c r="B26" s="214" t="s">
        <v>457</v>
      </c>
      <c r="C26" s="17">
        <v>594842</v>
      </c>
      <c r="D26" s="285">
        <f>C26/C30</f>
        <v>0.007435926075262685</v>
      </c>
      <c r="E26" s="17"/>
      <c r="F26" s="17"/>
      <c r="G26" s="17"/>
      <c r="H26" s="17"/>
      <c r="I26" s="17">
        <v>594842</v>
      </c>
      <c r="J26" s="17"/>
      <c r="K26" s="17"/>
      <c r="L26" s="17"/>
      <c r="M26" s="17"/>
      <c r="N26" s="17"/>
    </row>
    <row r="27" spans="1:14" ht="15">
      <c r="A27" s="1">
        <v>15</v>
      </c>
      <c r="B27" s="214" t="s">
        <v>458</v>
      </c>
      <c r="C27" s="17">
        <f>1968022+30466+191820+54945+2306198</f>
        <v>4551451</v>
      </c>
      <c r="D27" s="285">
        <f>C27/C30</f>
        <v>0.05689620633912942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1">
        <v>16</v>
      </c>
      <c r="B28" s="214" t="s">
        <v>459</v>
      </c>
      <c r="C28" s="17">
        <v>1712335</v>
      </c>
      <c r="D28" s="285">
        <f>C28/C30</f>
        <v>0.021405342050636857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>
      <c r="A29" s="1">
        <v>17</v>
      </c>
      <c r="B29" s="214" t="s">
        <v>132</v>
      </c>
      <c r="C29" s="17">
        <v>743033</v>
      </c>
      <c r="D29" s="285">
        <f>C29/C30</f>
        <v>0.009288413493802822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5">
      <c r="A30" s="279"/>
      <c r="B30" s="113" t="s">
        <v>442</v>
      </c>
      <c r="C30" s="278">
        <f>SUM(C13:C29)</f>
        <v>79995685</v>
      </c>
      <c r="D30" s="278"/>
      <c r="E30" s="278"/>
      <c r="F30" s="278" t="s">
        <v>443</v>
      </c>
      <c r="G30" s="278">
        <f>SUM(G13:G29)</f>
        <v>101789720</v>
      </c>
      <c r="H30" s="278">
        <f>G30-C30</f>
        <v>21794035</v>
      </c>
      <c r="I30" s="278">
        <f>SUM(I13:I29)</f>
        <v>594842</v>
      </c>
      <c r="J30" s="278">
        <f>H30+I30</f>
        <v>22388877</v>
      </c>
      <c r="K30" s="278">
        <f>J30*10%</f>
        <v>2238887.7</v>
      </c>
      <c r="L30" s="278">
        <f>H30-K30</f>
        <v>19555147.3</v>
      </c>
      <c r="M30" s="284">
        <f>H30/C30</f>
        <v>0.27244013223963265</v>
      </c>
      <c r="N30" s="284">
        <f>H30/G30</f>
        <v>0.21410840898275385</v>
      </c>
    </row>
    <row r="33" ht="15">
      <c r="F33" s="88" t="s">
        <v>444</v>
      </c>
    </row>
    <row r="34" ht="15">
      <c r="F34" s="88" t="s">
        <v>566</v>
      </c>
    </row>
  </sheetData>
  <sheetProtection/>
  <printOptions/>
  <pageMargins left="0.17" right="0.1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4">
      <selection activeCell="H20" sqref="H20"/>
    </sheetView>
  </sheetViews>
  <sheetFormatPr defaultColWidth="9.140625" defaultRowHeight="15"/>
  <cols>
    <col min="1" max="1" width="3.7109375" style="0" customWidth="1"/>
    <col min="2" max="2" width="45.8515625" style="0" customWidth="1"/>
    <col min="3" max="3" width="8.00390625" style="0" customWidth="1"/>
    <col min="4" max="4" width="13.28125" style="0" customWidth="1"/>
    <col min="5" max="5" width="12.421875" style="0" customWidth="1"/>
    <col min="6" max="6" width="9.8515625" style="0" bestFit="1" customWidth="1"/>
  </cols>
  <sheetData>
    <row r="1" spans="1:2" ht="15.75">
      <c r="A1" s="216" t="s">
        <v>415</v>
      </c>
      <c r="B1" s="216"/>
    </row>
    <row r="2" spans="1:2" ht="15.75">
      <c r="A2" s="216" t="s">
        <v>416</v>
      </c>
      <c r="B2" s="216"/>
    </row>
    <row r="3" spans="1:2" ht="15.75">
      <c r="A3" s="216" t="s">
        <v>417</v>
      </c>
      <c r="B3" s="216"/>
    </row>
    <row r="4" spans="1:5" ht="18.75">
      <c r="A4" s="325" t="s">
        <v>495</v>
      </c>
      <c r="B4" s="326"/>
      <c r="C4" s="326"/>
      <c r="D4" s="326"/>
      <c r="E4" s="327"/>
    </row>
    <row r="5" spans="1:5" ht="19.5" thickBot="1">
      <c r="A5" s="18"/>
      <c r="B5" s="18"/>
      <c r="C5" s="18"/>
      <c r="D5" s="18"/>
      <c r="E5" s="18" t="s">
        <v>418</v>
      </c>
    </row>
    <row r="6" spans="1:5" ht="30.75" customHeight="1" thickBot="1" thickTop="1">
      <c r="A6" s="219" t="s">
        <v>0</v>
      </c>
      <c r="B6" s="220" t="s">
        <v>125</v>
      </c>
      <c r="C6" s="220" t="s">
        <v>1</v>
      </c>
      <c r="D6" s="221" t="s">
        <v>152</v>
      </c>
      <c r="E6" s="222" t="s">
        <v>153</v>
      </c>
    </row>
    <row r="7" spans="1:5" ht="16.5" thickTop="1">
      <c r="A7" s="223" t="s">
        <v>3</v>
      </c>
      <c r="B7" s="224" t="s">
        <v>4</v>
      </c>
      <c r="C7" s="225"/>
      <c r="D7" s="226">
        <f>D8+D12+D20</f>
        <v>68922826.4</v>
      </c>
      <c r="E7" s="226">
        <v>35189328.4</v>
      </c>
    </row>
    <row r="8" spans="1:5" ht="15">
      <c r="A8" s="227"/>
      <c r="B8" s="4" t="s">
        <v>5</v>
      </c>
      <c r="C8" s="1"/>
      <c r="D8" s="15">
        <f>D9+D10</f>
        <v>2996096.4</v>
      </c>
      <c r="E8" s="228">
        <v>1270131</v>
      </c>
    </row>
    <row r="9" spans="1:5" ht="15">
      <c r="A9" s="227"/>
      <c r="B9" s="1" t="s">
        <v>16</v>
      </c>
      <c r="C9" s="1"/>
      <c r="D9" s="287">
        <v>2579330</v>
      </c>
      <c r="E9" s="229">
        <v>326281</v>
      </c>
    </row>
    <row r="10" spans="1:5" ht="15">
      <c r="A10" s="227"/>
      <c r="B10" s="1" t="s">
        <v>17</v>
      </c>
      <c r="C10" s="1"/>
      <c r="D10" s="287">
        <f>'[1]verifikues'!$G$558</f>
        <v>416766.4</v>
      </c>
      <c r="E10" s="229">
        <v>943850</v>
      </c>
    </row>
    <row r="11" spans="1:5" ht="15">
      <c r="A11" s="227"/>
      <c r="B11" s="4" t="s">
        <v>6</v>
      </c>
      <c r="C11" s="1"/>
      <c r="D11" s="78"/>
      <c r="E11" s="228"/>
    </row>
    <row r="12" spans="1:5" ht="15">
      <c r="A12" s="227"/>
      <c r="B12" s="4" t="s">
        <v>7</v>
      </c>
      <c r="C12" s="1"/>
      <c r="D12" s="78">
        <f>D13+D16+D14</f>
        <v>54854354</v>
      </c>
      <c r="E12" s="230">
        <v>13763332.4</v>
      </c>
    </row>
    <row r="13" spans="1:5" ht="15">
      <c r="A13" s="227"/>
      <c r="B13" s="1" t="s">
        <v>108</v>
      </c>
      <c r="C13" s="1"/>
      <c r="D13" s="287">
        <v>53469515</v>
      </c>
      <c r="E13" s="229">
        <v>13122068</v>
      </c>
    </row>
    <row r="14" spans="1:5" ht="15">
      <c r="A14" s="227"/>
      <c r="B14" s="1" t="s">
        <v>18</v>
      </c>
      <c r="C14" s="1"/>
      <c r="D14" s="287">
        <f>'[1]verifikues'!$G$552-1680000</f>
        <v>1384839</v>
      </c>
      <c r="E14" s="229">
        <v>85653.4</v>
      </c>
    </row>
    <row r="15" spans="1:5" ht="15">
      <c r="A15" s="227"/>
      <c r="B15" s="1" t="s">
        <v>19</v>
      </c>
      <c r="C15" s="1"/>
      <c r="D15" s="287"/>
      <c r="E15" s="229"/>
    </row>
    <row r="16" spans="1:5" ht="15">
      <c r="A16" s="227"/>
      <c r="B16" s="1" t="s">
        <v>20</v>
      </c>
      <c r="C16" s="1"/>
      <c r="D16" s="287"/>
      <c r="E16" s="229">
        <v>555611</v>
      </c>
    </row>
    <row r="17" spans="1:5" ht="15">
      <c r="A17" s="227"/>
      <c r="B17" s="1" t="s">
        <v>21</v>
      </c>
      <c r="C17" s="1"/>
      <c r="D17" s="287"/>
      <c r="E17" s="229"/>
    </row>
    <row r="18" spans="1:5" ht="15">
      <c r="A18" s="227"/>
      <c r="B18" s="1" t="s">
        <v>124</v>
      </c>
      <c r="C18" s="1"/>
      <c r="D18" s="287"/>
      <c r="E18" s="229"/>
    </row>
    <row r="19" spans="1:5" ht="15">
      <c r="A19" s="227"/>
      <c r="B19" s="1" t="s">
        <v>148</v>
      </c>
      <c r="C19" s="1"/>
      <c r="D19" s="287"/>
      <c r="E19" s="229"/>
    </row>
    <row r="20" spans="1:5" ht="15">
      <c r="A20" s="227"/>
      <c r="B20" s="4" t="s">
        <v>8</v>
      </c>
      <c r="C20" s="1"/>
      <c r="D20" s="78">
        <f>D25</f>
        <v>11072376</v>
      </c>
      <c r="E20" s="228">
        <v>20155865</v>
      </c>
    </row>
    <row r="21" spans="1:5" ht="15">
      <c r="A21" s="227"/>
      <c r="B21" s="5" t="s">
        <v>109</v>
      </c>
      <c r="C21" s="1"/>
      <c r="D21" s="287"/>
      <c r="E21" s="231"/>
    </row>
    <row r="22" spans="1:5" ht="15">
      <c r="A22" s="227"/>
      <c r="B22" s="5" t="s">
        <v>110</v>
      </c>
      <c r="C22" s="1"/>
      <c r="D22" s="287"/>
      <c r="E22" s="231"/>
    </row>
    <row r="23" spans="1:5" ht="15">
      <c r="A23" s="227"/>
      <c r="B23" s="5" t="s">
        <v>111</v>
      </c>
      <c r="C23" s="1"/>
      <c r="D23" s="287"/>
      <c r="E23" s="231"/>
    </row>
    <row r="24" spans="1:5" ht="15">
      <c r="A24" s="227"/>
      <c r="B24" s="5" t="s">
        <v>112</v>
      </c>
      <c r="C24" s="1"/>
      <c r="D24" s="287"/>
      <c r="E24" s="231"/>
    </row>
    <row r="25" spans="1:5" ht="15">
      <c r="A25" s="227"/>
      <c r="B25" s="5" t="s">
        <v>113</v>
      </c>
      <c r="C25" s="1"/>
      <c r="D25" s="287">
        <f>11072376</f>
        <v>11072376</v>
      </c>
      <c r="E25" s="229">
        <v>20155865</v>
      </c>
    </row>
    <row r="26" spans="1:5" ht="15">
      <c r="A26" s="227"/>
      <c r="B26" s="5" t="s">
        <v>114</v>
      </c>
      <c r="C26" s="1"/>
      <c r="D26" s="287"/>
      <c r="E26" s="231"/>
    </row>
    <row r="27" spans="1:5" ht="15">
      <c r="A27" s="227"/>
      <c r="B27" s="4" t="s">
        <v>9</v>
      </c>
      <c r="C27" s="1"/>
      <c r="D27" s="78"/>
      <c r="E27" s="228"/>
    </row>
    <row r="28" spans="1:5" ht="15">
      <c r="A28" s="227"/>
      <c r="B28" s="4" t="s">
        <v>10</v>
      </c>
      <c r="C28" s="1"/>
      <c r="D28" s="78"/>
      <c r="E28" s="228"/>
    </row>
    <row r="29" spans="1:5" ht="15">
      <c r="A29" s="227"/>
      <c r="B29" s="4" t="s">
        <v>11</v>
      </c>
      <c r="C29" s="1"/>
      <c r="D29" s="78"/>
      <c r="E29" s="228"/>
    </row>
    <row r="30" spans="1:5" ht="15">
      <c r="A30" s="227"/>
      <c r="B30" s="5" t="s">
        <v>115</v>
      </c>
      <c r="C30" s="1"/>
      <c r="D30" s="78"/>
      <c r="E30" s="228"/>
    </row>
    <row r="31" spans="1:6" ht="15.75">
      <c r="A31" s="232" t="s">
        <v>12</v>
      </c>
      <c r="B31" s="2" t="s">
        <v>13</v>
      </c>
      <c r="C31" s="3"/>
      <c r="D31" s="288">
        <f>D33</f>
        <v>4156651</v>
      </c>
      <c r="E31" s="233">
        <v>897278.4</v>
      </c>
      <c r="F31" s="38"/>
    </row>
    <row r="32" spans="1:5" ht="15">
      <c r="A32" s="227"/>
      <c r="B32" s="4" t="s">
        <v>14</v>
      </c>
      <c r="C32" s="1"/>
      <c r="D32" s="78"/>
      <c r="E32" s="228"/>
    </row>
    <row r="33" spans="1:5" ht="15">
      <c r="A33" s="227"/>
      <c r="B33" s="4" t="s">
        <v>116</v>
      </c>
      <c r="C33" s="1"/>
      <c r="D33" s="78">
        <f>D36+D37</f>
        <v>4156651</v>
      </c>
      <c r="E33" s="234">
        <v>897278.4</v>
      </c>
    </row>
    <row r="34" spans="1:5" ht="15">
      <c r="A34" s="227"/>
      <c r="B34" s="1" t="s">
        <v>117</v>
      </c>
      <c r="C34" s="1"/>
      <c r="D34" s="287"/>
      <c r="E34" s="231"/>
    </row>
    <row r="35" spans="1:5" ht="15">
      <c r="A35" s="227"/>
      <c r="B35" s="1" t="s">
        <v>118</v>
      </c>
      <c r="C35" s="1"/>
      <c r="D35" s="287"/>
      <c r="E35" s="231"/>
    </row>
    <row r="36" spans="1:5" ht="15">
      <c r="A36" s="227"/>
      <c r="B36" s="1" t="s">
        <v>319</v>
      </c>
      <c r="C36" s="1"/>
      <c r="D36" s="287">
        <v>452541</v>
      </c>
      <c r="E36" s="231">
        <v>565676.4</v>
      </c>
    </row>
    <row r="37" spans="1:5" ht="15">
      <c r="A37" s="227"/>
      <c r="B37" s="1" t="s">
        <v>119</v>
      </c>
      <c r="C37" s="1"/>
      <c r="D37" s="287">
        <f>545200+300000+428800+431460+372240+394800+253800+380105+35928+42360+410083+109334</f>
        <v>3704110</v>
      </c>
      <c r="E37" s="231">
        <v>331602</v>
      </c>
    </row>
    <row r="38" spans="1:5" ht="15">
      <c r="A38" s="227"/>
      <c r="B38" s="4" t="s">
        <v>120</v>
      </c>
      <c r="C38" s="1"/>
      <c r="D38" s="15"/>
      <c r="E38" s="228"/>
    </row>
    <row r="39" spans="1:5" ht="15">
      <c r="A39" s="227"/>
      <c r="B39" s="4" t="s">
        <v>121</v>
      </c>
      <c r="C39" s="1"/>
      <c r="D39" s="15"/>
      <c r="E39" s="228"/>
    </row>
    <row r="40" spans="1:5" ht="15">
      <c r="A40" s="227"/>
      <c r="B40" s="7" t="s">
        <v>122</v>
      </c>
      <c r="C40" s="1"/>
      <c r="D40" s="15"/>
      <c r="E40" s="228"/>
    </row>
    <row r="41" spans="1:5" ht="15">
      <c r="A41" s="227"/>
      <c r="B41" s="7" t="s">
        <v>123</v>
      </c>
      <c r="C41" s="1"/>
      <c r="D41" s="15">
        <f>D33</f>
        <v>4156651</v>
      </c>
      <c r="E41" s="228">
        <v>897278.4</v>
      </c>
    </row>
    <row r="42" spans="1:5" ht="21" customHeight="1" thickBot="1">
      <c r="A42" s="235"/>
      <c r="B42" s="236" t="s">
        <v>15</v>
      </c>
      <c r="C42" s="237"/>
      <c r="D42" s="238">
        <f>D7+D31</f>
        <v>73079477.4</v>
      </c>
      <c r="E42" s="239">
        <v>36086606.8</v>
      </c>
    </row>
    <row r="43" ht="15.75" thickTop="1"/>
  </sheetData>
  <sheetProtection/>
  <mergeCells count="1">
    <mergeCell ref="A4:E4"/>
  </mergeCells>
  <printOptions/>
  <pageMargins left="0.5" right="0.5" top="0.75" bottom="0.75" header="0.74" footer="0.3"/>
  <pageSetup horizontalDpi="300" verticalDpi="300" orientation="portrait" paperSize="9" r:id="rId1"/>
  <headerFoot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8">
      <selection activeCell="D51" sqref="D51:E51"/>
    </sheetView>
  </sheetViews>
  <sheetFormatPr defaultColWidth="9.00390625" defaultRowHeight="15"/>
  <cols>
    <col min="1" max="1" width="2.8515625" style="42" customWidth="1"/>
    <col min="2" max="2" width="49.57421875" style="42" customWidth="1"/>
    <col min="3" max="3" width="11.421875" style="42" customWidth="1"/>
    <col min="4" max="4" width="15.00390625" style="42" customWidth="1"/>
    <col min="5" max="5" width="14.8515625" style="42" customWidth="1"/>
    <col min="6" max="16384" width="9.00390625" style="42" customWidth="1"/>
  </cols>
  <sheetData>
    <row r="1" spans="1:5" ht="15.75">
      <c r="A1" s="216" t="s">
        <v>415</v>
      </c>
      <c r="B1" s="216"/>
      <c r="C1"/>
      <c r="D1"/>
      <c r="E1"/>
    </row>
    <row r="2" spans="1:5" ht="15.75">
      <c r="A2" s="216" t="s">
        <v>416</v>
      </c>
      <c r="B2" s="216"/>
      <c r="C2"/>
      <c r="D2"/>
      <c r="E2"/>
    </row>
    <row r="3" spans="1:5" ht="15.75">
      <c r="A3" s="216" t="s">
        <v>417</v>
      </c>
      <c r="B3" s="216"/>
      <c r="C3"/>
      <c r="D3"/>
      <c r="E3"/>
    </row>
    <row r="4" spans="1:5" ht="18.75">
      <c r="A4" s="325" t="s">
        <v>495</v>
      </c>
      <c r="B4" s="326"/>
      <c r="C4" s="326"/>
      <c r="D4" s="326"/>
      <c r="E4" s="327"/>
    </row>
    <row r="5" spans="1:5" ht="19.5" thickBot="1">
      <c r="A5" s="18"/>
      <c r="B5" s="18"/>
      <c r="C5" s="18"/>
      <c r="D5" s="18"/>
      <c r="E5" s="18" t="s">
        <v>418</v>
      </c>
    </row>
    <row r="6" spans="1:5" s="39" customFormat="1" ht="20.25" customHeight="1" thickBot="1" thickTop="1">
      <c r="A6" s="217" t="s">
        <v>0</v>
      </c>
      <c r="B6" s="218" t="s">
        <v>22</v>
      </c>
      <c r="C6" s="218" t="s">
        <v>1</v>
      </c>
      <c r="D6" s="240" t="s">
        <v>2</v>
      </c>
      <c r="E6" s="241" t="s">
        <v>153</v>
      </c>
    </row>
    <row r="7" spans="1:5" ht="15.75" thickTop="1">
      <c r="A7" s="242" t="s">
        <v>3</v>
      </c>
      <c r="B7" s="243" t="s">
        <v>23</v>
      </c>
      <c r="C7" s="244"/>
      <c r="D7" s="245">
        <f>D9+D12</f>
        <v>36729997</v>
      </c>
      <c r="E7" s="245">
        <f>E9+E12</f>
        <v>24033180</v>
      </c>
    </row>
    <row r="8" spans="1:5" ht="15">
      <c r="A8" s="246"/>
      <c r="B8" s="4" t="s">
        <v>24</v>
      </c>
      <c r="C8" s="41"/>
      <c r="D8" s="41"/>
      <c r="E8" s="41"/>
    </row>
    <row r="9" spans="1:5" ht="15">
      <c r="A9" s="246"/>
      <c r="B9" s="4" t="s">
        <v>25</v>
      </c>
      <c r="C9" s="41"/>
      <c r="D9" s="45">
        <v>11500000</v>
      </c>
      <c r="E9" s="45">
        <v>7837960</v>
      </c>
    </row>
    <row r="10" spans="1:5" ht="15">
      <c r="A10" s="246"/>
      <c r="B10" s="157" t="s">
        <v>541</v>
      </c>
      <c r="C10" s="41"/>
      <c r="D10" s="302">
        <v>11500000</v>
      </c>
      <c r="E10" s="41"/>
    </row>
    <row r="11" spans="1:5" ht="15">
      <c r="A11" s="246"/>
      <c r="B11" s="41" t="s">
        <v>26</v>
      </c>
      <c r="C11" s="41"/>
      <c r="D11" s="289"/>
      <c r="E11" s="43">
        <v>7837960</v>
      </c>
    </row>
    <row r="12" spans="1:5" ht="15">
      <c r="A12" s="246"/>
      <c r="B12" s="4" t="s">
        <v>27</v>
      </c>
      <c r="C12" s="41"/>
      <c r="D12" s="78">
        <f>D13+D14+D15+D16+D21+D22+D17+D18+D20+D19</f>
        <v>25229997</v>
      </c>
      <c r="E12" s="45">
        <v>16195220</v>
      </c>
    </row>
    <row r="13" spans="1:5" ht="15">
      <c r="A13" s="246"/>
      <c r="B13" s="41" t="s">
        <v>28</v>
      </c>
      <c r="C13" s="41"/>
      <c r="D13" s="303">
        <v>21847670</v>
      </c>
      <c r="E13" s="43">
        <v>8074568</v>
      </c>
    </row>
    <row r="14" spans="1:5" ht="15">
      <c r="A14" s="246"/>
      <c r="B14" s="157" t="s">
        <v>544</v>
      </c>
      <c r="C14" s="41"/>
      <c r="D14" s="305">
        <v>1680000</v>
      </c>
      <c r="E14" s="43">
        <v>319339</v>
      </c>
    </row>
    <row r="15" spans="1:5" ht="15">
      <c r="A15" s="246"/>
      <c r="B15" s="41" t="s">
        <v>29</v>
      </c>
      <c r="C15" s="41"/>
      <c r="D15" s="289">
        <v>138325</v>
      </c>
      <c r="E15" s="43">
        <v>99977</v>
      </c>
    </row>
    <row r="16" spans="1:5" ht="15">
      <c r="A16" s="246"/>
      <c r="B16" s="41" t="s">
        <v>30</v>
      </c>
      <c r="C16" s="41"/>
      <c r="D16" s="289">
        <v>11000</v>
      </c>
      <c r="E16" s="43">
        <v>26835</v>
      </c>
    </row>
    <row r="17" spans="1:5" ht="15">
      <c r="A17" s="246"/>
      <c r="B17" s="41" t="s">
        <v>31</v>
      </c>
      <c r="C17" s="41"/>
      <c r="D17" s="289">
        <f>1230294</f>
        <v>1230294</v>
      </c>
      <c r="E17" s="43">
        <v>495687</v>
      </c>
    </row>
    <row r="18" spans="1:5" ht="15">
      <c r="A18" s="246"/>
      <c r="B18" s="157" t="s">
        <v>545</v>
      </c>
      <c r="C18" s="41"/>
      <c r="D18" s="305"/>
      <c r="E18" s="41">
        <v>1680000</v>
      </c>
    </row>
    <row r="19" spans="1:5" ht="15">
      <c r="A19" s="246"/>
      <c r="B19" s="41" t="s">
        <v>150</v>
      </c>
      <c r="C19" s="41"/>
      <c r="D19" s="289">
        <v>322708</v>
      </c>
      <c r="E19" s="43"/>
    </row>
    <row r="20" spans="1:5" ht="15">
      <c r="A20" s="246"/>
      <c r="B20" s="157" t="s">
        <v>445</v>
      </c>
      <c r="C20" s="41"/>
      <c r="D20" s="289"/>
      <c r="E20" s="41">
        <v>2000000</v>
      </c>
    </row>
    <row r="21" spans="1:5" ht="15">
      <c r="A21" s="246"/>
      <c r="B21" s="157" t="s">
        <v>543</v>
      </c>
      <c r="C21" s="41"/>
      <c r="D21" s="290"/>
      <c r="E21" s="41"/>
    </row>
    <row r="22" spans="1:5" ht="15">
      <c r="A22" s="246"/>
      <c r="B22" s="41" t="s">
        <v>92</v>
      </c>
      <c r="C22" s="41"/>
      <c r="D22" s="289"/>
      <c r="E22" s="43">
        <v>3498814</v>
      </c>
    </row>
    <row r="23" spans="1:5" ht="15">
      <c r="A23" s="246"/>
      <c r="B23" s="4" t="s">
        <v>32</v>
      </c>
      <c r="C23" s="41"/>
      <c r="D23" s="290"/>
      <c r="E23" s="41"/>
    </row>
    <row r="24" spans="1:5" ht="15">
      <c r="A24" s="246"/>
      <c r="B24" s="4" t="s">
        <v>33</v>
      </c>
      <c r="C24" s="41"/>
      <c r="D24" s="290"/>
      <c r="E24" s="41"/>
    </row>
    <row r="25" spans="1:5" ht="15">
      <c r="A25" s="247" t="s">
        <v>12</v>
      </c>
      <c r="B25" s="40" t="s">
        <v>34</v>
      </c>
      <c r="C25" s="41"/>
      <c r="D25" s="78">
        <f>D29</f>
        <v>4740946</v>
      </c>
      <c r="E25" s="78">
        <f>E29</f>
        <v>0</v>
      </c>
    </row>
    <row r="26" spans="1:5" ht="15">
      <c r="A26" s="246"/>
      <c r="B26" s="4" t="s">
        <v>35</v>
      </c>
      <c r="C26" s="41"/>
      <c r="D26" s="291"/>
      <c r="E26" s="79"/>
    </row>
    <row r="27" spans="1:5" ht="15">
      <c r="A27" s="246"/>
      <c r="B27" s="41" t="s">
        <v>36</v>
      </c>
      <c r="C27" s="41"/>
      <c r="D27" s="290"/>
      <c r="E27" s="41"/>
    </row>
    <row r="28" spans="1:5" ht="15">
      <c r="A28" s="246"/>
      <c r="B28" s="41" t="s">
        <v>37</v>
      </c>
      <c r="C28" s="41"/>
      <c r="D28" s="290"/>
      <c r="E28" s="41"/>
    </row>
    <row r="29" spans="1:5" ht="15">
      <c r="A29" s="246"/>
      <c r="B29" s="4" t="s">
        <v>542</v>
      </c>
      <c r="C29" s="41"/>
      <c r="D29" s="303">
        <v>4740946</v>
      </c>
      <c r="E29" s="41"/>
    </row>
    <row r="30" spans="1:5" ht="15">
      <c r="A30" s="246"/>
      <c r="B30" s="4" t="s">
        <v>38</v>
      </c>
      <c r="C30" s="41"/>
      <c r="D30" s="290"/>
      <c r="E30" s="41"/>
    </row>
    <row r="31" spans="1:5" ht="15">
      <c r="A31" s="246"/>
      <c r="B31" s="4" t="s">
        <v>39</v>
      </c>
      <c r="C31" s="41"/>
      <c r="D31" s="290"/>
      <c r="E31" s="41"/>
    </row>
    <row r="32" spans="1:5" ht="15">
      <c r="A32" s="246"/>
      <c r="B32" s="40" t="s">
        <v>40</v>
      </c>
      <c r="C32" s="41"/>
      <c r="D32" s="78">
        <f>D25+D7</f>
        <v>41470943</v>
      </c>
      <c r="E32" s="78">
        <f>E25+E7</f>
        <v>24033180</v>
      </c>
    </row>
    <row r="33" spans="1:5" ht="15">
      <c r="A33" s="247" t="s">
        <v>41</v>
      </c>
      <c r="B33" s="44" t="s">
        <v>42</v>
      </c>
      <c r="C33" s="41"/>
      <c r="D33" s="78">
        <f>D36+D42+D43+D40</f>
        <v>31608533.800000004</v>
      </c>
      <c r="E33" s="45">
        <v>12053427</v>
      </c>
    </row>
    <row r="34" spans="1:5" ht="15">
      <c r="A34" s="246"/>
      <c r="B34" s="7" t="s">
        <v>43</v>
      </c>
      <c r="C34" s="41"/>
      <c r="D34" s="290"/>
      <c r="E34" s="41"/>
    </row>
    <row r="35" spans="1:5" ht="15">
      <c r="A35" s="246"/>
      <c r="B35" s="7" t="s">
        <v>44</v>
      </c>
      <c r="C35" s="41"/>
      <c r="D35" s="290"/>
      <c r="E35" s="41"/>
    </row>
    <row r="36" spans="1:5" ht="15">
      <c r="A36" s="246"/>
      <c r="B36" s="7" t="s">
        <v>93</v>
      </c>
      <c r="C36" s="41"/>
      <c r="D36" s="289">
        <v>100000</v>
      </c>
      <c r="E36" s="43">
        <v>100000</v>
      </c>
    </row>
    <row r="37" spans="1:7" ht="15">
      <c r="A37" s="246"/>
      <c r="B37" s="7" t="s">
        <v>45</v>
      </c>
      <c r="C37" s="41"/>
      <c r="D37" s="290"/>
      <c r="E37" s="41"/>
      <c r="G37" s="39" t="s">
        <v>352</v>
      </c>
    </row>
    <row r="38" spans="1:5" ht="15">
      <c r="A38" s="246"/>
      <c r="B38" s="7" t="s">
        <v>46</v>
      </c>
      <c r="C38" s="41"/>
      <c r="D38" s="41"/>
      <c r="E38" s="41"/>
    </row>
    <row r="39" spans="1:5" ht="15">
      <c r="A39" s="246"/>
      <c r="B39" s="7" t="s">
        <v>47</v>
      </c>
      <c r="C39" s="41"/>
      <c r="D39" s="41"/>
      <c r="E39" s="41"/>
    </row>
    <row r="40" spans="1:5" ht="15">
      <c r="A40" s="246"/>
      <c r="B40" s="7" t="s">
        <v>48</v>
      </c>
      <c r="C40" s="41"/>
      <c r="D40" s="302">
        <v>409423</v>
      </c>
      <c r="E40" s="43"/>
    </row>
    <row r="41" spans="1:5" ht="15">
      <c r="A41" s="246"/>
      <c r="B41" s="7" t="s">
        <v>49</v>
      </c>
      <c r="C41" s="41"/>
      <c r="D41" s="304"/>
      <c r="E41" s="41"/>
    </row>
    <row r="42" spans="1:5" ht="15">
      <c r="A42" s="246"/>
      <c r="B42" s="7" t="s">
        <v>50</v>
      </c>
      <c r="C42" s="41"/>
      <c r="D42" s="303">
        <f>E42+E43-409423</f>
        <v>11544004</v>
      </c>
      <c r="E42" s="43">
        <v>3763004</v>
      </c>
    </row>
    <row r="43" spans="1:5" ht="15">
      <c r="A43" s="246"/>
      <c r="B43" s="7" t="s">
        <v>51</v>
      </c>
      <c r="C43" s="41"/>
      <c r="D43" s="289">
        <f>'Te Ardhura &amp; Shpenzime 1'!C32</f>
        <v>19555106.800000004</v>
      </c>
      <c r="E43" s="43">
        <v>8190423</v>
      </c>
    </row>
    <row r="44" spans="1:5" ht="21" customHeight="1" thickBot="1">
      <c r="A44" s="248"/>
      <c r="B44" s="249" t="s">
        <v>52</v>
      </c>
      <c r="C44" s="250"/>
      <c r="D44" s="251">
        <f>D32+D33</f>
        <v>73079476.80000001</v>
      </c>
      <c r="E44" s="251">
        <v>36086607</v>
      </c>
    </row>
    <row r="45" ht="15.75" thickTop="1"/>
    <row r="46" spans="4:5" ht="15">
      <c r="D46" s="75"/>
      <c r="E46" s="75"/>
    </row>
    <row r="51" spans="4:5" ht="15">
      <c r="D51" s="75"/>
      <c r="E51" s="75"/>
    </row>
  </sheetData>
  <sheetProtection/>
  <mergeCells count="1">
    <mergeCell ref="A4:E4"/>
  </mergeCells>
  <printOptions/>
  <pageMargins left="0.45" right="0.45" top="0.75" bottom="0.75" header="0.74" footer="0.3"/>
  <pageSetup horizontalDpi="300" verticalDpi="300" orientation="portrait" paperSize="9" r:id="rId1"/>
  <headerFoot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F28" sqref="F28"/>
    </sheetView>
  </sheetViews>
  <sheetFormatPr defaultColWidth="9.140625" defaultRowHeight="15"/>
  <cols>
    <col min="1" max="1" width="3.7109375" style="0" customWidth="1"/>
    <col min="2" max="2" width="59.8515625" style="0" bestFit="1" customWidth="1"/>
    <col min="3" max="3" width="18.8515625" style="0" customWidth="1"/>
    <col min="4" max="4" width="13.140625" style="0" customWidth="1"/>
    <col min="5" max="5" width="10.140625" style="0" bestFit="1" customWidth="1"/>
  </cols>
  <sheetData>
    <row r="1" spans="1:2" ht="15.75">
      <c r="A1" s="216" t="s">
        <v>415</v>
      </c>
      <c r="B1" s="216"/>
    </row>
    <row r="2" spans="1:2" ht="15.75">
      <c r="A2" s="216" t="s">
        <v>416</v>
      </c>
      <c r="B2" s="216"/>
    </row>
    <row r="3" spans="1:2" ht="15.75">
      <c r="A3" s="216" t="s">
        <v>417</v>
      </c>
      <c r="B3" s="216"/>
    </row>
    <row r="4" spans="1:4" ht="15.75">
      <c r="A4" s="328" t="s">
        <v>493</v>
      </c>
      <c r="B4" s="328"/>
      <c r="C4" s="328"/>
      <c r="D4" s="328"/>
    </row>
    <row r="5" spans="1:4" ht="15.75">
      <c r="A5" s="329" t="s">
        <v>494</v>
      </c>
      <c r="B5" s="329"/>
      <c r="C5" s="329"/>
      <c r="D5" s="329"/>
    </row>
    <row r="6" spans="1:4" ht="15.75" thickBot="1">
      <c r="A6" s="215"/>
      <c r="B6" s="215"/>
      <c r="C6" s="215"/>
      <c r="D6" s="215"/>
    </row>
    <row r="7" spans="1:4" ht="30" customHeight="1" thickBot="1" thickTop="1">
      <c r="A7" s="252" t="s">
        <v>0</v>
      </c>
      <c r="B7" s="253" t="s">
        <v>53</v>
      </c>
      <c r="C7" s="254" t="s">
        <v>2</v>
      </c>
      <c r="D7" s="301" t="s">
        <v>54</v>
      </c>
    </row>
    <row r="8" spans="1:11" s="6" customFormat="1" ht="19.5" customHeight="1" thickTop="1">
      <c r="A8" s="255">
        <v>1</v>
      </c>
      <c r="B8" s="256" t="s">
        <v>55</v>
      </c>
      <c r="C8" s="257">
        <f>101787855</f>
        <v>101787855</v>
      </c>
      <c r="D8" s="45">
        <v>59821237</v>
      </c>
      <c r="K8" t="s">
        <v>352</v>
      </c>
    </row>
    <row r="9" spans="1:4" s="6" customFormat="1" ht="19.5" customHeight="1">
      <c r="A9" s="258">
        <v>2</v>
      </c>
      <c r="B9" s="9" t="s">
        <v>151</v>
      </c>
      <c r="C9" s="158"/>
      <c r="D9" s="158"/>
    </row>
    <row r="10" spans="1:7" s="6" customFormat="1" ht="19.5" customHeight="1">
      <c r="A10" s="258">
        <v>3</v>
      </c>
      <c r="B10" s="8" t="s">
        <v>56</v>
      </c>
      <c r="C10" s="16"/>
      <c r="D10" s="16"/>
      <c r="E10" s="82"/>
      <c r="F10" s="76"/>
      <c r="G10" s="83"/>
    </row>
    <row r="11" spans="1:5" s="6" customFormat="1" ht="19.5" customHeight="1">
      <c r="A11" s="258">
        <v>4</v>
      </c>
      <c r="B11" s="9" t="s">
        <v>320</v>
      </c>
      <c r="C11" s="158">
        <v>61438452.35</v>
      </c>
      <c r="D11" s="158">
        <v>35219168</v>
      </c>
      <c r="E11" s="293"/>
    </row>
    <row r="12" spans="1:4" s="6" customFormat="1" ht="19.5" customHeight="1">
      <c r="A12" s="258">
        <v>5</v>
      </c>
      <c r="B12" s="8" t="s">
        <v>57</v>
      </c>
      <c r="C12" s="292">
        <f>C14+C13</f>
        <v>5446615</v>
      </c>
      <c r="D12" s="292">
        <f>D14+D13</f>
        <v>4675496</v>
      </c>
    </row>
    <row r="13" spans="1:5" ht="19.5" customHeight="1">
      <c r="A13" s="260"/>
      <c r="B13" s="9" t="s">
        <v>70</v>
      </c>
      <c r="C13" s="17">
        <v>4667046</v>
      </c>
      <c r="D13" s="17">
        <v>4065644</v>
      </c>
      <c r="E13" s="38"/>
    </row>
    <row r="14" spans="1:4" ht="19.5" customHeight="1">
      <c r="A14" s="261">
        <v>6</v>
      </c>
      <c r="B14" s="9" t="s">
        <v>71</v>
      </c>
      <c r="C14" s="17">
        <v>779569</v>
      </c>
      <c r="D14" s="17">
        <v>609852</v>
      </c>
    </row>
    <row r="15" spans="1:4" ht="19.5" customHeight="1">
      <c r="A15" s="261">
        <v>7</v>
      </c>
      <c r="B15" s="9" t="s">
        <v>58</v>
      </c>
      <c r="C15" s="158">
        <v>743033</v>
      </c>
      <c r="D15" s="158">
        <v>271459</v>
      </c>
    </row>
    <row r="16" spans="1:4" ht="19.5" customHeight="1">
      <c r="A16" s="262"/>
      <c r="B16" s="9" t="s">
        <v>59</v>
      </c>
      <c r="C16" s="158">
        <f>54945.5+191820+2306197.99+30466.3+1948790+26852.67+141646.14+1485373.32+1968021.57+188667.34+1316101.3+164311.29+37120+199896</f>
        <v>10060209.42</v>
      </c>
      <c r="D16" s="158">
        <v>10670697</v>
      </c>
    </row>
    <row r="17" spans="1:4" ht="19.5" customHeight="1">
      <c r="A17" s="263">
        <v>7.2</v>
      </c>
      <c r="B17" s="77" t="s">
        <v>540</v>
      </c>
      <c r="C17" s="17">
        <v>594842</v>
      </c>
      <c r="D17" s="17"/>
    </row>
    <row r="18" spans="1:4" ht="19.5" customHeight="1">
      <c r="A18" s="261">
        <v>8</v>
      </c>
      <c r="B18" s="10" t="s">
        <v>60</v>
      </c>
      <c r="C18" s="45">
        <f>C11+C12+C15+C16+C17</f>
        <v>78283151.77</v>
      </c>
      <c r="D18" s="45">
        <f>D11+D12+D15+D16</f>
        <v>50836820</v>
      </c>
    </row>
    <row r="19" spans="1:4" ht="19.5" customHeight="1">
      <c r="A19" s="261">
        <v>9</v>
      </c>
      <c r="B19" s="10" t="s">
        <v>61</v>
      </c>
      <c r="C19" s="45">
        <f>C8-C18</f>
        <v>23504703.230000004</v>
      </c>
      <c r="D19" s="45"/>
    </row>
    <row r="20" spans="1:4" ht="19.5" customHeight="1">
      <c r="A20" s="261">
        <v>10</v>
      </c>
      <c r="B20" s="9" t="s">
        <v>62</v>
      </c>
      <c r="C20" s="17"/>
      <c r="D20" s="17"/>
    </row>
    <row r="21" spans="1:4" ht="19.5" customHeight="1">
      <c r="A21" s="261">
        <v>11</v>
      </c>
      <c r="B21" s="9" t="s">
        <v>63</v>
      </c>
      <c r="C21" s="17"/>
      <c r="D21" s="17"/>
    </row>
    <row r="22" spans="1:4" ht="19.5" customHeight="1">
      <c r="A22" s="261">
        <v>12</v>
      </c>
      <c r="B22" s="9" t="s">
        <v>64</v>
      </c>
      <c r="C22" s="17"/>
      <c r="D22" s="17"/>
    </row>
    <row r="23" spans="1:4" ht="19.5" customHeight="1">
      <c r="A23" s="260"/>
      <c r="B23" s="9" t="s">
        <v>72</v>
      </c>
      <c r="C23" s="17"/>
      <c r="D23" s="17"/>
    </row>
    <row r="24" spans="1:4" ht="19.5" customHeight="1">
      <c r="A24" s="260"/>
      <c r="B24" s="9" t="s">
        <v>73</v>
      </c>
      <c r="C24" s="17">
        <f>1712338.64-1865.41</f>
        <v>1710473.23</v>
      </c>
      <c r="D24" s="17">
        <v>1558</v>
      </c>
    </row>
    <row r="25" spans="1:4" ht="19.5" customHeight="1">
      <c r="A25" s="260"/>
      <c r="B25" s="9" t="s">
        <v>74</v>
      </c>
      <c r="C25" s="17">
        <v>240</v>
      </c>
      <c r="D25" s="17"/>
    </row>
    <row r="26" spans="1:4" ht="19.5" customHeight="1">
      <c r="A26" s="260"/>
      <c r="B26" s="9" t="s">
        <v>497</v>
      </c>
      <c r="D26" s="17"/>
    </row>
    <row r="27" spans="1:4" ht="19.5" customHeight="1">
      <c r="A27" s="261">
        <v>13</v>
      </c>
      <c r="B27" s="11" t="s">
        <v>65</v>
      </c>
      <c r="C27" s="15">
        <f>SUM(C20:C25)</f>
        <v>1710713.23</v>
      </c>
      <c r="D27" s="15">
        <f>SUM(D20:D26)</f>
        <v>1558</v>
      </c>
    </row>
    <row r="28" spans="1:4" ht="19.5" customHeight="1">
      <c r="A28" s="261">
        <v>14</v>
      </c>
      <c r="B28" s="10" t="s">
        <v>66</v>
      </c>
      <c r="C28" s="45">
        <f>C19-C27</f>
        <v>21793990.000000004</v>
      </c>
      <c r="D28" s="45">
        <f>D8+D24-D18</f>
        <v>8985975</v>
      </c>
    </row>
    <row r="29" spans="1:4" ht="19.5" customHeight="1">
      <c r="A29" s="261">
        <v>15</v>
      </c>
      <c r="B29" s="294" t="s">
        <v>470</v>
      </c>
      <c r="C29" s="298"/>
      <c r="D29" s="45">
        <v>114495</v>
      </c>
    </row>
    <row r="30" spans="1:4" ht="19.5" customHeight="1">
      <c r="A30" s="261"/>
      <c r="B30" s="294" t="s">
        <v>471</v>
      </c>
      <c r="C30" s="45">
        <f>C28+C17</f>
        <v>22388832.000000004</v>
      </c>
      <c r="D30" s="45">
        <f>SUM(D28:D29)</f>
        <v>9100470</v>
      </c>
    </row>
    <row r="31" spans="1:4" ht="19.5" customHeight="1">
      <c r="A31" s="261">
        <v>16</v>
      </c>
      <c r="B31" s="9" t="s">
        <v>67</v>
      </c>
      <c r="C31" s="17">
        <f>C30*10%</f>
        <v>2238883.2000000007</v>
      </c>
      <c r="D31" s="17">
        <f>D30*10%</f>
        <v>910047</v>
      </c>
    </row>
    <row r="32" spans="1:4" ht="19.5" customHeight="1" thickBot="1">
      <c r="A32" s="261">
        <v>17</v>
      </c>
      <c r="B32" s="283" t="s">
        <v>68</v>
      </c>
      <c r="C32" s="271">
        <f>C28-C31</f>
        <v>19555106.800000004</v>
      </c>
      <c r="D32" s="271">
        <f>D30-D31</f>
        <v>8190423</v>
      </c>
    </row>
    <row r="33" spans="1:4" ht="20.25" customHeight="1" thickBot="1" thickTop="1">
      <c r="A33" s="280"/>
      <c r="B33" s="281" t="s">
        <v>69</v>
      </c>
      <c r="C33" s="282"/>
      <c r="D33" s="282"/>
    </row>
    <row r="34" ht="15.75" thickTop="1"/>
  </sheetData>
  <sheetProtection/>
  <mergeCells count="2">
    <mergeCell ref="A4:D4"/>
    <mergeCell ref="A5:D5"/>
  </mergeCells>
  <printOptions/>
  <pageMargins left="0.5" right="0" top="0.75" bottom="0.75" header="0.3" footer="0.3"/>
  <pageSetup horizontalDpi="300" verticalDpi="300" orientation="portrait" paperSize="9" r:id="rId1"/>
  <headerFoot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3">
      <selection activeCell="E30" sqref="E30"/>
    </sheetView>
  </sheetViews>
  <sheetFormatPr defaultColWidth="9.140625" defaultRowHeight="15"/>
  <cols>
    <col min="1" max="1" width="3.00390625" style="0" customWidth="1"/>
    <col min="2" max="2" width="38.00390625" style="0" customWidth="1"/>
    <col min="3" max="3" width="14.421875" style="0" customWidth="1"/>
    <col min="4" max="4" width="14.28125" style="0" customWidth="1"/>
    <col min="5" max="5" width="17.7109375" style="0" customWidth="1"/>
    <col min="6" max="6" width="15.7109375" style="0" customWidth="1"/>
    <col min="7" max="7" width="19.7109375" style="0" customWidth="1"/>
    <col min="8" max="8" width="12.00390625" style="0" customWidth="1"/>
    <col min="10" max="10" width="9.8515625" style="0" bestFit="1" customWidth="1"/>
  </cols>
  <sheetData>
    <row r="1" spans="1:2" ht="15.75">
      <c r="A1" s="216" t="s">
        <v>415</v>
      </c>
      <c r="B1" s="216"/>
    </row>
    <row r="2" spans="1:2" ht="15.75">
      <c r="A2" s="216" t="s">
        <v>416</v>
      </c>
      <c r="B2" s="216"/>
    </row>
    <row r="3" spans="1:2" ht="15.75">
      <c r="A3" s="216" t="s">
        <v>417</v>
      </c>
      <c r="B3" s="216"/>
    </row>
    <row r="4" spans="1:8" ht="18.75">
      <c r="A4" s="330" t="s">
        <v>496</v>
      </c>
      <c r="B4" s="330"/>
      <c r="C4" s="330"/>
      <c r="D4" s="330"/>
      <c r="E4" s="330"/>
      <c r="F4" s="330"/>
      <c r="G4" s="330"/>
      <c r="H4" s="330"/>
    </row>
    <row r="5" ht="15.75" thickBot="1">
      <c r="A5" s="12"/>
    </row>
    <row r="6" spans="1:8" ht="60.75" customHeight="1" thickBot="1" thickTop="1">
      <c r="A6" s="252" t="s">
        <v>0</v>
      </c>
      <c r="B6" s="253" t="s">
        <v>75</v>
      </c>
      <c r="C6" s="253" t="s">
        <v>76</v>
      </c>
      <c r="D6" s="253" t="s">
        <v>77</v>
      </c>
      <c r="E6" s="253" t="s">
        <v>78</v>
      </c>
      <c r="F6" s="253" t="s">
        <v>499</v>
      </c>
      <c r="G6" s="253" t="s">
        <v>79</v>
      </c>
      <c r="H6" s="265" t="s">
        <v>80</v>
      </c>
    </row>
    <row r="7" spans="1:8" ht="33" customHeight="1" thickTop="1">
      <c r="A7" s="266" t="s">
        <v>3</v>
      </c>
      <c r="B7" s="267" t="s">
        <v>321</v>
      </c>
      <c r="C7" s="268">
        <v>100000</v>
      </c>
      <c r="D7" s="268">
        <f>D8+D9+D10+D11</f>
        <v>0</v>
      </c>
      <c r="E7" s="268">
        <f>E8+E9+E10+E11</f>
        <v>0</v>
      </c>
      <c r="F7" s="268">
        <v>0</v>
      </c>
      <c r="G7" s="257">
        <f>3459252+303752</f>
        <v>3763004</v>
      </c>
      <c r="H7" s="269">
        <f>SUM(C7:G7)</f>
        <v>3863004</v>
      </c>
    </row>
    <row r="8" spans="1:10" ht="33" customHeight="1">
      <c r="A8" s="261" t="s">
        <v>81</v>
      </c>
      <c r="B8" s="9" t="s">
        <v>82</v>
      </c>
      <c r="C8" s="17"/>
      <c r="D8" s="17"/>
      <c r="E8" s="17"/>
      <c r="F8" s="17"/>
      <c r="G8" s="17"/>
      <c r="H8" s="228"/>
      <c r="J8" s="38"/>
    </row>
    <row r="9" spans="1:8" ht="33" customHeight="1">
      <c r="A9" s="261" t="s">
        <v>84</v>
      </c>
      <c r="B9" s="11" t="s">
        <v>83</v>
      </c>
      <c r="C9" s="15">
        <f>SUM(C10:C13)</f>
        <v>0</v>
      </c>
      <c r="D9" s="15">
        <f>SUM(D10:D13)</f>
        <v>0</v>
      </c>
      <c r="E9" s="15">
        <f>SUM(E10:E13)</f>
        <v>0</v>
      </c>
      <c r="F9" s="15">
        <v>0</v>
      </c>
      <c r="G9" s="1"/>
      <c r="H9" s="259">
        <f>SUM(C9:G9)</f>
        <v>0</v>
      </c>
    </row>
    <row r="10" spans="1:8" ht="33" customHeight="1">
      <c r="A10" s="261">
        <v>1</v>
      </c>
      <c r="B10" s="9" t="s">
        <v>87</v>
      </c>
      <c r="C10" s="17"/>
      <c r="D10" s="17"/>
      <c r="E10" s="17"/>
      <c r="F10" s="17"/>
      <c r="G10" s="45">
        <v>8190423</v>
      </c>
      <c r="H10" s="228">
        <f>SUM(C10:G10)</f>
        <v>8190423</v>
      </c>
    </row>
    <row r="11" spans="1:8" ht="33" customHeight="1">
      <c r="A11" s="261">
        <v>2</v>
      </c>
      <c r="B11" s="9" t="s">
        <v>85</v>
      </c>
      <c r="C11" s="17"/>
      <c r="D11" s="17"/>
      <c r="E11" s="17"/>
      <c r="F11" s="17"/>
      <c r="G11" s="17"/>
      <c r="H11" s="228">
        <f>SUM(C11:G11)</f>
        <v>0</v>
      </c>
    </row>
    <row r="12" spans="1:8" ht="33" customHeight="1">
      <c r="A12" s="261">
        <v>3</v>
      </c>
      <c r="B12" s="9" t="s">
        <v>90</v>
      </c>
      <c r="C12" s="17"/>
      <c r="D12" s="17"/>
      <c r="E12" s="17"/>
      <c r="F12" s="17"/>
      <c r="G12" s="15"/>
      <c r="H12" s="228">
        <f>SUM(C12:G12)</f>
        <v>0</v>
      </c>
    </row>
    <row r="13" spans="1:8" ht="33" customHeight="1">
      <c r="A13" s="261">
        <v>4</v>
      </c>
      <c r="B13" s="13" t="s">
        <v>91</v>
      </c>
      <c r="C13" s="17"/>
      <c r="D13" s="17"/>
      <c r="E13" s="17"/>
      <c r="F13" s="17"/>
      <c r="G13" s="17"/>
      <c r="H13" s="228">
        <f>SUM(C13:G13)</f>
        <v>0</v>
      </c>
    </row>
    <row r="14" spans="1:8" ht="33" customHeight="1">
      <c r="A14" s="261" t="s">
        <v>89</v>
      </c>
      <c r="B14" s="11" t="s">
        <v>419</v>
      </c>
      <c r="C14" s="15">
        <v>100000</v>
      </c>
      <c r="D14" s="15">
        <f>D2+D4+D9</f>
        <v>0</v>
      </c>
      <c r="E14" s="15">
        <f>E2+E4+E9</f>
        <v>0</v>
      </c>
      <c r="G14" s="15">
        <f>SUM(F10:F13)</f>
        <v>0</v>
      </c>
      <c r="H14" s="228">
        <f>SUM(H7:H13)</f>
        <v>12053427</v>
      </c>
    </row>
    <row r="15" spans="1:8" ht="33" customHeight="1">
      <c r="A15" s="261">
        <v>1</v>
      </c>
      <c r="B15" s="9" t="s">
        <v>87</v>
      </c>
      <c r="C15" s="17"/>
      <c r="D15" s="17"/>
      <c r="E15" s="17"/>
      <c r="F15" s="17">
        <f>'Te Ardhura &amp; Shpenzime 1'!C32</f>
        <v>19555106.800000004</v>
      </c>
      <c r="G15" s="45"/>
      <c r="H15" s="228">
        <f>F15</f>
        <v>19555106.800000004</v>
      </c>
    </row>
    <row r="16" spans="1:8" ht="33" customHeight="1">
      <c r="A16" s="261">
        <v>2</v>
      </c>
      <c r="B16" s="9" t="s">
        <v>85</v>
      </c>
      <c r="C16" s="17"/>
      <c r="D16" s="17"/>
      <c r="E16" s="17"/>
      <c r="F16" s="17"/>
      <c r="G16" s="17"/>
      <c r="H16" s="228"/>
    </row>
    <row r="17" spans="1:8" ht="33" customHeight="1">
      <c r="A17" s="261">
        <v>3</v>
      </c>
      <c r="B17" s="13" t="s">
        <v>86</v>
      </c>
      <c r="C17" s="17"/>
      <c r="D17" s="17"/>
      <c r="E17" s="17"/>
      <c r="F17" s="17"/>
      <c r="G17" s="17"/>
      <c r="H17" s="228"/>
    </row>
    <row r="18" spans="1:8" ht="33" customHeight="1">
      <c r="A18" s="261">
        <v>4</v>
      </c>
      <c r="B18" s="13" t="s">
        <v>88</v>
      </c>
      <c r="C18" s="17"/>
      <c r="D18" s="17"/>
      <c r="E18" s="17"/>
      <c r="F18" s="17"/>
      <c r="G18" s="17"/>
      <c r="H18" s="228"/>
    </row>
    <row r="19" spans="1:8" ht="33" customHeight="1" thickBot="1">
      <c r="A19" s="264" t="s">
        <v>41</v>
      </c>
      <c r="B19" s="270" t="s">
        <v>498</v>
      </c>
      <c r="C19" s="271">
        <f>Pasivet!D36</f>
        <v>100000</v>
      </c>
      <c r="D19" s="271">
        <f>D7+D9+D14</f>
        <v>0</v>
      </c>
      <c r="E19" s="271">
        <f>E7+E9+E14</f>
        <v>0</v>
      </c>
      <c r="F19" s="271">
        <f>SUM(F15:F18)</f>
        <v>19555106.800000004</v>
      </c>
      <c r="G19" s="271">
        <f>SUM(G15:G18)</f>
        <v>0</v>
      </c>
      <c r="H19" s="272">
        <f>SUM(H14:H18)</f>
        <v>31608533.800000004</v>
      </c>
    </row>
    <row r="20" ht="35.25" customHeight="1" thickTop="1">
      <c r="C20" s="38"/>
    </row>
  </sheetData>
  <sheetProtection/>
  <mergeCells count="1">
    <mergeCell ref="A4:H4"/>
  </mergeCells>
  <printOptions/>
  <pageMargins left="0.19" right="0.17" top="0.17" bottom="0.17" header="0.17" footer="0.1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H46" sqref="H46"/>
    </sheetView>
  </sheetViews>
  <sheetFormatPr defaultColWidth="9.140625" defaultRowHeight="15"/>
  <cols>
    <col min="1" max="1" width="3.421875" style="0" customWidth="1"/>
    <col min="2" max="2" width="45.8515625" style="0" customWidth="1"/>
    <col min="3" max="3" width="17.421875" style="0" customWidth="1"/>
    <col min="4" max="4" width="16.140625" style="0" customWidth="1"/>
  </cols>
  <sheetData>
    <row r="1" spans="1:2" ht="15.75">
      <c r="A1" s="216" t="s">
        <v>415</v>
      </c>
      <c r="B1" s="216"/>
    </row>
    <row r="2" spans="1:2" ht="15.75">
      <c r="A2" s="216" t="s">
        <v>416</v>
      </c>
      <c r="B2" s="216"/>
    </row>
    <row r="3" spans="1:2" ht="15.75">
      <c r="A3" s="216" t="s">
        <v>417</v>
      </c>
      <c r="B3" s="216"/>
    </row>
    <row r="4" spans="2:4" ht="15">
      <c r="B4" s="299"/>
      <c r="C4" s="299"/>
      <c r="D4" s="299"/>
    </row>
    <row r="5" spans="2:4" ht="15">
      <c r="B5" s="299"/>
      <c r="C5" s="299"/>
      <c r="D5" s="299"/>
    </row>
    <row r="6" spans="2:4" ht="15">
      <c r="B6" s="299"/>
      <c r="C6" s="299"/>
      <c r="D6" s="299"/>
    </row>
    <row r="7" spans="1:4" ht="18.75" customHeight="1">
      <c r="A7" s="331" t="s">
        <v>500</v>
      </c>
      <c r="B7" s="331"/>
      <c r="C7" s="331"/>
      <c r="D7" s="331"/>
    </row>
    <row r="9" spans="1:4" ht="15">
      <c r="A9" s="1" t="s">
        <v>127</v>
      </c>
      <c r="B9" s="1" t="s">
        <v>539</v>
      </c>
      <c r="C9" s="1" t="s">
        <v>501</v>
      </c>
      <c r="D9" s="1" t="s">
        <v>502</v>
      </c>
    </row>
    <row r="10" spans="1:4" ht="39.75" customHeight="1">
      <c r="A10" s="1"/>
      <c r="B10" s="1"/>
      <c r="C10" s="300" t="s">
        <v>503</v>
      </c>
      <c r="D10" s="300" t="s">
        <v>504</v>
      </c>
    </row>
    <row r="11" spans="1:4" ht="31.5" customHeight="1">
      <c r="A11" s="1" t="s">
        <v>81</v>
      </c>
      <c r="B11" s="84" t="s">
        <v>505</v>
      </c>
      <c r="C11" s="17">
        <f>C12+C14+C19+C20+C21+C23+C24</f>
        <v>5728370.200000001</v>
      </c>
      <c r="D11" s="17">
        <f>D12+D14+D19+D20+D21+D23+D24</f>
        <v>15376422</v>
      </c>
    </row>
    <row r="12" spans="1:4" ht="21" customHeight="1">
      <c r="A12" s="1">
        <v>1</v>
      </c>
      <c r="B12" s="1" t="s">
        <v>506</v>
      </c>
      <c r="C12" s="17">
        <f>'Te Ardhura &amp; Shpenzime 1'!C28</f>
        <v>21793990.000000004</v>
      </c>
      <c r="D12" s="17">
        <v>8985975</v>
      </c>
    </row>
    <row r="13" spans="1:4" ht="20.25" customHeight="1">
      <c r="A13" s="1">
        <v>2</v>
      </c>
      <c r="B13" s="1" t="s">
        <v>507</v>
      </c>
      <c r="C13" s="17"/>
      <c r="D13" s="17"/>
    </row>
    <row r="14" spans="1:4" ht="27" customHeight="1">
      <c r="A14" s="1"/>
      <c r="B14" s="159" t="s">
        <v>508</v>
      </c>
      <c r="C14" s="158">
        <f>'Te Ardhura &amp; Shpenzime 1'!C15</f>
        <v>743033</v>
      </c>
      <c r="D14" s="158"/>
    </row>
    <row r="15" spans="1:4" ht="20.25" customHeight="1">
      <c r="A15" s="1"/>
      <c r="B15" s="1" t="s">
        <v>509</v>
      </c>
      <c r="C15" s="17"/>
      <c r="D15" s="17"/>
    </row>
    <row r="16" spans="1:4" ht="19.5" customHeight="1">
      <c r="A16" s="1"/>
      <c r="B16" s="1" t="s">
        <v>510</v>
      </c>
      <c r="C16" s="17"/>
      <c r="D16" s="17"/>
    </row>
    <row r="17" spans="1:4" ht="15">
      <c r="A17" s="1"/>
      <c r="B17" s="1" t="s">
        <v>511</v>
      </c>
      <c r="C17" s="17"/>
      <c r="D17" s="17"/>
    </row>
    <row r="18" spans="1:4" ht="22.5" customHeight="1">
      <c r="A18" s="1">
        <v>3</v>
      </c>
      <c r="B18" s="159" t="s">
        <v>512</v>
      </c>
      <c r="C18" s="158"/>
      <c r="D18" s="158"/>
    </row>
    <row r="19" spans="1:4" ht="21.75" customHeight="1">
      <c r="A19" s="1">
        <v>4</v>
      </c>
      <c r="B19" s="1" t="s">
        <v>513</v>
      </c>
      <c r="C19" s="17">
        <f>Aktivet!E12-Aktivet!D12</f>
        <v>-41091021.6</v>
      </c>
      <c r="D19" s="17">
        <v>-20257449</v>
      </c>
    </row>
    <row r="20" spans="1:4" ht="22.5" customHeight="1">
      <c r="A20" s="1">
        <v>5</v>
      </c>
      <c r="B20" s="1" t="s">
        <v>514</v>
      </c>
      <c r="C20" s="17">
        <f>Aktivet!E20-Aktivet!D20</f>
        <v>9083489</v>
      </c>
      <c r="D20" s="17">
        <v>-5391686</v>
      </c>
    </row>
    <row r="21" spans="1:4" ht="18.75" customHeight="1">
      <c r="A21" s="1">
        <v>6</v>
      </c>
      <c r="B21" s="1" t="s">
        <v>515</v>
      </c>
      <c r="C21" s="17">
        <f>Pasivet!D32-Pasivet!E32</f>
        <v>17437763</v>
      </c>
      <c r="D21" s="17">
        <f>26911530+6038099</f>
        <v>32949629</v>
      </c>
    </row>
    <row r="22" spans="1:4" ht="21.75" customHeight="1">
      <c r="A22" s="1">
        <v>7</v>
      </c>
      <c r="B22" s="1" t="s">
        <v>516</v>
      </c>
      <c r="C22" s="17"/>
      <c r="D22" s="17"/>
    </row>
    <row r="23" spans="1:4" ht="24.75" customHeight="1">
      <c r="A23" s="1">
        <v>8</v>
      </c>
      <c r="B23" s="1" t="s">
        <v>517</v>
      </c>
      <c r="C23" s="17"/>
      <c r="D23" s="17"/>
    </row>
    <row r="24" spans="1:4" ht="15">
      <c r="A24" s="1">
        <v>9</v>
      </c>
      <c r="B24" s="1" t="s">
        <v>518</v>
      </c>
      <c r="C24" s="17">
        <f>-'Te Ardhura &amp; Shpenzime 1'!C31</f>
        <v>-2238883.2000000007</v>
      </c>
      <c r="D24" s="17">
        <f>-'Te Ardhura &amp; Shpenzime 1'!D31</f>
        <v>-910047</v>
      </c>
    </row>
    <row r="25" spans="1:4" ht="21" customHeight="1">
      <c r="A25" s="1">
        <v>10</v>
      </c>
      <c r="B25" s="84" t="s">
        <v>519</v>
      </c>
      <c r="C25" s="158"/>
      <c r="D25" s="158"/>
    </row>
    <row r="26" spans="1:4" ht="20.25" customHeight="1">
      <c r="A26" s="1" t="s">
        <v>84</v>
      </c>
      <c r="B26" s="1" t="s">
        <v>520</v>
      </c>
      <c r="C26" s="17">
        <f>C28</f>
        <v>-4002405.6</v>
      </c>
      <c r="D26" s="17">
        <f>-32811</f>
        <v>-32811</v>
      </c>
    </row>
    <row r="27" spans="1:4" ht="25.5" customHeight="1">
      <c r="A27" s="1">
        <v>1</v>
      </c>
      <c r="B27" s="1" t="s">
        <v>521</v>
      </c>
      <c r="C27" s="17"/>
      <c r="D27" s="17"/>
    </row>
    <row r="28" spans="1:4" ht="15">
      <c r="A28" s="1">
        <v>2</v>
      </c>
      <c r="B28" s="1" t="s">
        <v>155</v>
      </c>
      <c r="C28" s="17">
        <v>-4002405.6</v>
      </c>
      <c r="D28" s="17">
        <v>-32811</v>
      </c>
    </row>
    <row r="29" spans="1:4" ht="22.5" customHeight="1">
      <c r="A29" s="1">
        <v>3</v>
      </c>
      <c r="B29" s="159" t="s">
        <v>522</v>
      </c>
      <c r="C29" s="158"/>
      <c r="D29" s="158"/>
    </row>
    <row r="30" spans="1:4" ht="24.75" customHeight="1">
      <c r="A30" s="1">
        <v>4</v>
      </c>
      <c r="B30" s="159" t="s">
        <v>523</v>
      </c>
      <c r="C30" s="158"/>
      <c r="D30" s="158"/>
    </row>
    <row r="31" spans="1:4" ht="24.75" customHeight="1">
      <c r="A31" s="1">
        <v>5</v>
      </c>
      <c r="B31" s="159" t="s">
        <v>524</v>
      </c>
      <c r="C31" s="158"/>
      <c r="D31" s="158"/>
    </row>
    <row r="32" spans="1:4" ht="15">
      <c r="A32" s="1">
        <v>6</v>
      </c>
      <c r="B32" s="1" t="s">
        <v>525</v>
      </c>
      <c r="C32" s="17"/>
      <c r="D32" s="17"/>
    </row>
    <row r="33" spans="1:4" ht="15">
      <c r="A33" s="1" t="s">
        <v>526</v>
      </c>
      <c r="B33" s="1" t="s">
        <v>527</v>
      </c>
      <c r="C33" s="17">
        <v>0</v>
      </c>
      <c r="D33" s="17"/>
    </row>
    <row r="34" spans="1:9" ht="15">
      <c r="A34" s="1">
        <v>1</v>
      </c>
      <c r="B34" s="1" t="s">
        <v>528</v>
      </c>
      <c r="C34" s="17"/>
      <c r="D34" s="17"/>
      <c r="I34" s="38"/>
    </row>
    <row r="35" spans="1:4" ht="15">
      <c r="A35" s="1">
        <v>2</v>
      </c>
      <c r="B35" s="1" t="s">
        <v>529</v>
      </c>
      <c r="C35" s="17">
        <v>0</v>
      </c>
      <c r="D35" s="17"/>
    </row>
    <row r="36" spans="1:4" ht="15">
      <c r="A36" s="1">
        <v>3</v>
      </c>
      <c r="B36" s="1" t="s">
        <v>530</v>
      </c>
      <c r="C36" s="17"/>
      <c r="D36" s="17"/>
    </row>
    <row r="37" spans="1:4" ht="15">
      <c r="A37" s="1">
        <v>4</v>
      </c>
      <c r="B37" s="1" t="s">
        <v>531</v>
      </c>
      <c r="C37" s="17"/>
      <c r="D37" s="17"/>
    </row>
    <row r="38" spans="1:4" ht="15">
      <c r="A38" s="1">
        <v>5</v>
      </c>
      <c r="B38" s="1" t="s">
        <v>532</v>
      </c>
      <c r="C38" s="17"/>
      <c r="D38" s="17"/>
    </row>
    <row r="39" spans="1:4" ht="15">
      <c r="A39" s="1" t="s">
        <v>533</v>
      </c>
      <c r="B39" s="1" t="s">
        <v>534</v>
      </c>
      <c r="C39" s="17">
        <f>C11+C26+C38</f>
        <v>1725964.600000001</v>
      </c>
      <c r="D39" s="17">
        <v>822739</v>
      </c>
    </row>
    <row r="40" spans="1:4" ht="15">
      <c r="A40" s="1" t="s">
        <v>535</v>
      </c>
      <c r="B40" s="1" t="s">
        <v>536</v>
      </c>
      <c r="C40" s="17">
        <f>D41</f>
        <v>1270131</v>
      </c>
      <c r="D40" s="17">
        <v>347392</v>
      </c>
    </row>
    <row r="41" spans="1:4" ht="15">
      <c r="A41" s="1" t="s">
        <v>537</v>
      </c>
      <c r="B41" s="1" t="s">
        <v>538</v>
      </c>
      <c r="C41" s="17">
        <f>C39+C40</f>
        <v>2996095.600000001</v>
      </c>
      <c r="D41" s="17">
        <v>1270131</v>
      </c>
    </row>
    <row r="43" ht="15">
      <c r="C43" s="38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O12" sqref="O12"/>
    </sheetView>
  </sheetViews>
  <sheetFormatPr defaultColWidth="3.8515625" defaultRowHeight="15"/>
  <cols>
    <col min="1" max="1" width="3.140625" style="23" customWidth="1"/>
    <col min="2" max="2" width="4.28125" style="23" customWidth="1"/>
    <col min="3" max="3" width="22.421875" style="23" customWidth="1"/>
    <col min="4" max="4" width="9.57421875" style="23" customWidth="1"/>
    <col min="5" max="5" width="13.421875" style="23" customWidth="1"/>
    <col min="6" max="6" width="11.140625" style="23" customWidth="1"/>
    <col min="7" max="7" width="12.57421875" style="23" customWidth="1"/>
    <col min="8" max="8" width="12.140625" style="23" customWidth="1"/>
    <col min="9" max="16384" width="3.8515625" style="23" customWidth="1"/>
  </cols>
  <sheetData>
    <row r="1" spans="1:4" ht="18.75">
      <c r="A1" s="216" t="s">
        <v>415</v>
      </c>
      <c r="B1" s="216"/>
      <c r="C1" s="18"/>
      <c r="D1" s="18"/>
    </row>
    <row r="2" spans="1:4" ht="15.75">
      <c r="A2" s="216" t="s">
        <v>416</v>
      </c>
      <c r="B2" s="216"/>
      <c r="C2" s="32"/>
      <c r="D2" s="33"/>
    </row>
    <row r="3" spans="1:4" s="14" customFormat="1" ht="15.75">
      <c r="A3" s="216" t="s">
        <v>417</v>
      </c>
      <c r="B3" s="216"/>
      <c r="D3" s="31"/>
    </row>
    <row r="4" spans="1:4" s="14" customFormat="1" ht="15.75">
      <c r="A4" s="216"/>
      <c r="B4" s="216"/>
      <c r="D4" s="31"/>
    </row>
    <row r="5" spans="1:7" ht="15.75">
      <c r="A5" s="46"/>
      <c r="B5" s="46"/>
      <c r="C5" s="49"/>
      <c r="F5" s="48"/>
      <c r="G5" s="48"/>
    </row>
    <row r="6" spans="1:7" ht="15.75">
      <c r="A6" s="46"/>
      <c r="B6" s="46"/>
      <c r="C6" s="49"/>
      <c r="D6" s="47" t="s">
        <v>546</v>
      </c>
      <c r="F6" s="48"/>
      <c r="G6" s="48"/>
    </row>
    <row r="7" spans="1:7" ht="15.75">
      <c r="A7" s="46"/>
      <c r="B7" s="46"/>
      <c r="C7" s="49"/>
      <c r="F7" s="48"/>
      <c r="G7" s="48"/>
    </row>
    <row r="8" spans="6:7" ht="15">
      <c r="F8" s="48"/>
      <c r="G8" s="48"/>
    </row>
    <row r="9" spans="2:4" ht="15">
      <c r="B9" s="50" t="s">
        <v>3</v>
      </c>
      <c r="C9" s="51" t="s">
        <v>133</v>
      </c>
      <c r="D9" s="52"/>
    </row>
    <row r="10" spans="2:4" ht="15">
      <c r="B10" s="50"/>
      <c r="C10" s="51"/>
      <c r="D10" s="52"/>
    </row>
    <row r="11" spans="1:3" ht="15">
      <c r="A11" s="53"/>
      <c r="B11" s="54">
        <v>1</v>
      </c>
      <c r="C11" s="55" t="s">
        <v>134</v>
      </c>
    </row>
    <row r="12" spans="3:7" ht="15">
      <c r="C12" s="56" t="s">
        <v>129</v>
      </c>
      <c r="D12" s="48"/>
      <c r="E12" s="48"/>
      <c r="F12" s="48"/>
      <c r="G12" s="48"/>
    </row>
    <row r="13" spans="2:8" ht="15">
      <c r="B13" s="332" t="s">
        <v>127</v>
      </c>
      <c r="C13" s="332" t="s">
        <v>135</v>
      </c>
      <c r="D13" s="332" t="s">
        <v>136</v>
      </c>
      <c r="E13" s="332" t="s">
        <v>137</v>
      </c>
      <c r="F13" s="57" t="s">
        <v>138</v>
      </c>
      <c r="G13" s="57" t="s">
        <v>139</v>
      </c>
      <c r="H13" s="57" t="s">
        <v>138</v>
      </c>
    </row>
    <row r="14" spans="2:8" ht="15">
      <c r="B14" s="332"/>
      <c r="C14" s="332"/>
      <c r="D14" s="332"/>
      <c r="E14" s="332"/>
      <c r="F14" s="58" t="s">
        <v>140</v>
      </c>
      <c r="G14" s="58" t="s">
        <v>141</v>
      </c>
      <c r="H14" s="58" t="s">
        <v>142</v>
      </c>
    </row>
    <row r="15" spans="2:8" ht="15">
      <c r="B15" s="59">
        <v>1</v>
      </c>
      <c r="C15" s="66" t="s">
        <v>472</v>
      </c>
      <c r="D15" s="60" t="s">
        <v>473</v>
      </c>
      <c r="E15" s="65">
        <v>243736</v>
      </c>
      <c r="F15" s="61"/>
      <c r="G15" s="61">
        <v>0</v>
      </c>
      <c r="H15" s="71">
        <v>427390.46</v>
      </c>
    </row>
    <row r="16" spans="2:8" ht="15">
      <c r="B16" s="59">
        <v>2</v>
      </c>
      <c r="C16" s="66" t="s">
        <v>474</v>
      </c>
      <c r="D16" s="60" t="s">
        <v>473</v>
      </c>
      <c r="E16" s="65">
        <v>521426138</v>
      </c>
      <c r="F16" s="61"/>
      <c r="G16" s="61"/>
      <c r="H16" s="71">
        <v>1390451</v>
      </c>
    </row>
    <row r="17" spans="2:8" ht="15">
      <c r="B17" s="59">
        <v>3</v>
      </c>
      <c r="C17" s="66" t="s">
        <v>475</v>
      </c>
      <c r="D17" s="60" t="s">
        <v>473</v>
      </c>
      <c r="E17" s="65">
        <v>18458</v>
      </c>
      <c r="F17" s="61"/>
      <c r="G17" s="61"/>
      <c r="H17" s="71">
        <v>315458.32</v>
      </c>
    </row>
    <row r="18" spans="2:8" ht="15">
      <c r="B18" s="59">
        <v>4</v>
      </c>
      <c r="C18" s="66" t="s">
        <v>476</v>
      </c>
      <c r="D18" s="60" t="s">
        <v>322</v>
      </c>
      <c r="E18" s="65">
        <v>243737</v>
      </c>
      <c r="F18" s="61"/>
      <c r="G18" s="61">
        <v>140.2</v>
      </c>
      <c r="H18" s="71">
        <v>440160.82</v>
      </c>
    </row>
    <row r="19" spans="2:8" ht="15">
      <c r="B19" s="59">
        <v>5</v>
      </c>
      <c r="C19" s="66" t="s">
        <v>477</v>
      </c>
      <c r="D19" s="60" t="s">
        <v>322</v>
      </c>
      <c r="E19" s="65">
        <v>52142638</v>
      </c>
      <c r="F19" s="61">
        <v>0</v>
      </c>
      <c r="G19" s="61">
        <v>140.2</v>
      </c>
      <c r="H19" s="71">
        <v>5881.4</v>
      </c>
    </row>
    <row r="20" spans="2:8" ht="15">
      <c r="B20" s="1"/>
      <c r="C20" s="67" t="s">
        <v>323</v>
      </c>
      <c r="D20" s="68" t="s">
        <v>324</v>
      </c>
      <c r="E20" s="69"/>
      <c r="F20" s="70"/>
      <c r="G20" s="70"/>
      <c r="H20" s="295">
        <f>SUM(H15:H19)</f>
        <v>2579341.9999999995</v>
      </c>
    </row>
    <row r="21" spans="2:8" ht="15">
      <c r="B21" s="1"/>
      <c r="D21" s="61"/>
      <c r="F21" s="1"/>
      <c r="G21" s="1"/>
      <c r="H21" s="1"/>
    </row>
    <row r="22" spans="1:8" ht="15">
      <c r="A22" s="37"/>
      <c r="B22" s="9"/>
      <c r="C22" s="333"/>
      <c r="D22" s="334"/>
      <c r="E22" s="334"/>
      <c r="F22" s="334"/>
      <c r="G22" s="335"/>
      <c r="H22" s="80"/>
    </row>
    <row r="23" spans="1:8" ht="15">
      <c r="A23" s="37"/>
      <c r="B23" s="37"/>
      <c r="C23" s="62"/>
      <c r="D23" s="62"/>
      <c r="E23" s="62"/>
      <c r="F23" s="62"/>
      <c r="G23" s="62"/>
      <c r="H23" s="37"/>
    </row>
    <row r="24" spans="1:8" ht="15">
      <c r="A24" s="37"/>
      <c r="B24" s="37"/>
      <c r="C24" s="62"/>
      <c r="D24" s="62"/>
      <c r="E24" s="62"/>
      <c r="F24" s="62"/>
      <c r="G24" s="62"/>
      <c r="H24" s="37"/>
    </row>
    <row r="25" spans="2:7" ht="15">
      <c r="B25" s="63"/>
      <c r="C25" s="64" t="s">
        <v>130</v>
      </c>
      <c r="D25" s="63"/>
      <c r="E25" s="63"/>
      <c r="F25" s="63"/>
      <c r="G25" s="63"/>
    </row>
    <row r="26" spans="2:8" ht="15">
      <c r="B26" s="332" t="s">
        <v>127</v>
      </c>
      <c r="C26" s="340" t="s">
        <v>144</v>
      </c>
      <c r="D26" s="341"/>
      <c r="E26" s="341"/>
      <c r="F26" s="57" t="s">
        <v>138</v>
      </c>
      <c r="G26" s="57" t="s">
        <v>139</v>
      </c>
      <c r="H26" s="57" t="s">
        <v>138</v>
      </c>
    </row>
    <row r="27" spans="2:8" ht="15">
      <c r="B27" s="332"/>
      <c r="C27" s="342"/>
      <c r="D27" s="343"/>
      <c r="E27" s="343"/>
      <c r="F27" s="58" t="s">
        <v>140</v>
      </c>
      <c r="G27" s="58" t="s">
        <v>141</v>
      </c>
      <c r="H27" s="58" t="s">
        <v>142</v>
      </c>
    </row>
    <row r="28" spans="1:8" s="14" customFormat="1" ht="15.75">
      <c r="A28" s="23"/>
      <c r="B28" s="59"/>
      <c r="C28" s="336" t="s">
        <v>145</v>
      </c>
      <c r="D28" s="337"/>
      <c r="E28" s="337"/>
      <c r="F28" s="61"/>
      <c r="G28" s="61"/>
      <c r="H28" s="17">
        <f>Aktivet!D10</f>
        <v>416766.4</v>
      </c>
    </row>
    <row r="29" spans="2:8" ht="15">
      <c r="B29" s="1"/>
      <c r="C29" s="336"/>
      <c r="D29" s="337"/>
      <c r="E29" s="337"/>
      <c r="F29" s="1"/>
      <c r="G29" s="1"/>
      <c r="H29" s="1"/>
    </row>
    <row r="30" spans="2:8" ht="15">
      <c r="B30" s="9"/>
      <c r="C30" s="333" t="s">
        <v>143</v>
      </c>
      <c r="D30" s="334"/>
      <c r="E30" s="334"/>
      <c r="F30" s="334"/>
      <c r="G30" s="335"/>
      <c r="H30" s="81"/>
    </row>
    <row r="31" spans="2:4" ht="15">
      <c r="B31" s="36"/>
      <c r="D31" s="35"/>
    </row>
    <row r="32" spans="2:4" ht="15">
      <c r="B32" s="36"/>
      <c r="D32" s="35"/>
    </row>
    <row r="33" spans="3:9" ht="15">
      <c r="C33" s="72"/>
      <c r="D33" s="72"/>
      <c r="E33" s="338"/>
      <c r="F33" s="339"/>
      <c r="G33" s="339"/>
      <c r="H33" s="339"/>
      <c r="I33" s="339"/>
    </row>
    <row r="34" spans="5:6" ht="15">
      <c r="E34" s="74" t="s">
        <v>156</v>
      </c>
      <c r="F34" s="74"/>
    </row>
    <row r="35" spans="5:6" ht="15">
      <c r="E35" s="34" t="s">
        <v>480</v>
      </c>
      <c r="F35" s="74"/>
    </row>
  </sheetData>
  <sheetProtection/>
  <mergeCells count="11">
    <mergeCell ref="C26:E27"/>
    <mergeCell ref="E13:E14"/>
    <mergeCell ref="C30:G30"/>
    <mergeCell ref="C28:E28"/>
    <mergeCell ref="C29:E29"/>
    <mergeCell ref="E33:I33"/>
    <mergeCell ref="B13:B14"/>
    <mergeCell ref="C13:C14"/>
    <mergeCell ref="D13:D14"/>
    <mergeCell ref="C22:G22"/>
    <mergeCell ref="B26:B27"/>
  </mergeCells>
  <printOptions/>
  <pageMargins left="0.33" right="0.23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70">
      <selection activeCell="L83" sqref="L83"/>
    </sheetView>
  </sheetViews>
  <sheetFormatPr defaultColWidth="9.140625" defaultRowHeight="15"/>
  <cols>
    <col min="1" max="1" width="6.57421875" style="0" customWidth="1"/>
    <col min="6" max="6" width="9.421875" style="0" customWidth="1"/>
    <col min="9" max="9" width="10.00390625" style="0" bestFit="1" customWidth="1"/>
  </cols>
  <sheetData>
    <row r="1" spans="1:10" ht="15">
      <c r="A1" s="85"/>
      <c r="B1" s="86" t="s">
        <v>158</v>
      </c>
      <c r="C1" s="87"/>
      <c r="D1" s="87"/>
      <c r="E1" s="85"/>
      <c r="F1" s="85"/>
      <c r="G1" s="85"/>
      <c r="H1" s="85"/>
      <c r="I1" s="85"/>
      <c r="J1" s="85"/>
    </row>
    <row r="2" spans="1:10" ht="15">
      <c r="A2" s="85"/>
      <c r="B2" s="86" t="s">
        <v>159</v>
      </c>
      <c r="C2" s="87"/>
      <c r="D2" s="87"/>
      <c r="E2" s="85"/>
      <c r="F2" s="85"/>
      <c r="G2" s="85"/>
      <c r="H2" s="85"/>
      <c r="I2" s="85"/>
      <c r="J2" s="85"/>
    </row>
    <row r="3" spans="1:10" ht="15">
      <c r="A3" s="85"/>
      <c r="B3" s="88"/>
      <c r="C3" s="85"/>
      <c r="D3" s="85"/>
      <c r="E3" s="85"/>
      <c r="F3" s="85"/>
      <c r="G3" s="85"/>
      <c r="H3" s="85"/>
      <c r="I3" s="88" t="s">
        <v>160</v>
      </c>
      <c r="J3" s="85"/>
    </row>
    <row r="4" spans="1:10" ht="15">
      <c r="A4" s="73"/>
      <c r="B4" s="73"/>
      <c r="C4" s="73"/>
      <c r="D4" s="73"/>
      <c r="E4" s="73"/>
      <c r="F4" s="73"/>
      <c r="G4" s="73"/>
      <c r="H4" s="73"/>
      <c r="I4" s="89"/>
      <c r="J4" s="90" t="s">
        <v>161</v>
      </c>
    </row>
    <row r="5" spans="1:10" ht="15">
      <c r="A5" s="344" t="s">
        <v>162</v>
      </c>
      <c r="B5" s="345"/>
      <c r="C5" s="345"/>
      <c r="D5" s="345"/>
      <c r="E5" s="345"/>
      <c r="F5" s="345"/>
      <c r="G5" s="345"/>
      <c r="H5" s="345"/>
      <c r="I5" s="345"/>
      <c r="J5" s="346"/>
    </row>
    <row r="6" spans="1:10" ht="33.75" thickBot="1">
      <c r="A6" s="91"/>
      <c r="B6" s="347" t="s">
        <v>163</v>
      </c>
      <c r="C6" s="347"/>
      <c r="D6" s="347"/>
      <c r="E6" s="347"/>
      <c r="F6" s="348"/>
      <c r="G6" s="92" t="s">
        <v>164</v>
      </c>
      <c r="H6" s="92" t="s">
        <v>165</v>
      </c>
      <c r="I6" s="93" t="s">
        <v>491</v>
      </c>
      <c r="J6" s="93" t="s">
        <v>414</v>
      </c>
    </row>
    <row r="7" spans="1:10" ht="15">
      <c r="A7" s="94">
        <v>1</v>
      </c>
      <c r="B7" s="349" t="s">
        <v>166</v>
      </c>
      <c r="C7" s="350"/>
      <c r="D7" s="350"/>
      <c r="E7" s="350"/>
      <c r="F7" s="350"/>
      <c r="G7" s="95">
        <v>70</v>
      </c>
      <c r="H7" s="95">
        <v>11100</v>
      </c>
      <c r="I7" s="96"/>
      <c r="J7" s="96"/>
    </row>
    <row r="8" spans="1:10" ht="26.25">
      <c r="A8" s="97" t="s">
        <v>167</v>
      </c>
      <c r="B8" s="351" t="s">
        <v>168</v>
      </c>
      <c r="C8" s="351"/>
      <c r="D8" s="351"/>
      <c r="E8" s="351"/>
      <c r="F8" s="352"/>
      <c r="G8" s="98" t="s">
        <v>169</v>
      </c>
      <c r="H8" s="98">
        <v>11101</v>
      </c>
      <c r="I8" s="99"/>
      <c r="J8" s="99"/>
    </row>
    <row r="9" spans="1:10" ht="15">
      <c r="A9" s="100" t="s">
        <v>170</v>
      </c>
      <c r="B9" s="351" t="s">
        <v>171</v>
      </c>
      <c r="C9" s="351"/>
      <c r="D9" s="351"/>
      <c r="E9" s="351"/>
      <c r="F9" s="352"/>
      <c r="G9" s="98">
        <v>704</v>
      </c>
      <c r="H9" s="98">
        <v>11102</v>
      </c>
      <c r="I9" s="99"/>
      <c r="J9" s="99"/>
    </row>
    <row r="10" spans="1:10" ht="15">
      <c r="A10" s="100" t="s">
        <v>172</v>
      </c>
      <c r="B10" s="351" t="s">
        <v>173</v>
      </c>
      <c r="C10" s="351"/>
      <c r="D10" s="351"/>
      <c r="E10" s="351"/>
      <c r="F10" s="352"/>
      <c r="G10" s="101">
        <v>705</v>
      </c>
      <c r="H10" s="98">
        <v>11103</v>
      </c>
      <c r="I10" s="306">
        <f>101788</f>
        <v>101788</v>
      </c>
      <c r="J10" s="306">
        <v>59821</v>
      </c>
    </row>
    <row r="11" spans="1:10" ht="15">
      <c r="A11" s="102">
        <v>2</v>
      </c>
      <c r="B11" s="353" t="s">
        <v>174</v>
      </c>
      <c r="C11" s="353"/>
      <c r="D11" s="353"/>
      <c r="E11" s="353"/>
      <c r="F11" s="354"/>
      <c r="G11" s="103">
        <v>708</v>
      </c>
      <c r="H11" s="104">
        <v>11104</v>
      </c>
      <c r="I11" s="306"/>
      <c r="J11" s="306"/>
    </row>
    <row r="12" spans="1:10" ht="15">
      <c r="A12" s="105" t="s">
        <v>167</v>
      </c>
      <c r="B12" s="351" t="s">
        <v>175</v>
      </c>
      <c r="C12" s="351"/>
      <c r="D12" s="351"/>
      <c r="E12" s="351"/>
      <c r="F12" s="352"/>
      <c r="G12" s="98">
        <v>7081</v>
      </c>
      <c r="H12" s="106">
        <v>111041</v>
      </c>
      <c r="I12" s="306"/>
      <c r="J12" s="306"/>
    </row>
    <row r="13" spans="1:10" ht="15">
      <c r="A13" s="105" t="s">
        <v>176</v>
      </c>
      <c r="B13" s="351" t="s">
        <v>177</v>
      </c>
      <c r="C13" s="351"/>
      <c r="D13" s="351"/>
      <c r="E13" s="351"/>
      <c r="F13" s="352"/>
      <c r="G13" s="98">
        <v>7082</v>
      </c>
      <c r="H13" s="106">
        <v>111042</v>
      </c>
      <c r="I13" s="306"/>
      <c r="J13" s="306"/>
    </row>
    <row r="14" spans="1:10" ht="15">
      <c r="A14" s="105" t="s">
        <v>178</v>
      </c>
      <c r="B14" s="351" t="s">
        <v>179</v>
      </c>
      <c r="C14" s="351"/>
      <c r="D14" s="351"/>
      <c r="E14" s="351"/>
      <c r="F14" s="352"/>
      <c r="G14" s="98">
        <v>7083</v>
      </c>
      <c r="H14" s="106">
        <v>111043</v>
      </c>
      <c r="I14" s="306"/>
      <c r="J14" s="306"/>
    </row>
    <row r="15" spans="1:10" ht="15">
      <c r="A15" s="107">
        <v>3</v>
      </c>
      <c r="B15" s="353" t="s">
        <v>180</v>
      </c>
      <c r="C15" s="353"/>
      <c r="D15" s="353"/>
      <c r="E15" s="353"/>
      <c r="F15" s="354"/>
      <c r="G15" s="103">
        <v>71</v>
      </c>
      <c r="H15" s="104">
        <v>11201</v>
      </c>
      <c r="I15" s="306"/>
      <c r="J15" s="306"/>
    </row>
    <row r="16" spans="1:10" ht="15">
      <c r="A16" s="108"/>
      <c r="B16" s="355" t="s">
        <v>181</v>
      </c>
      <c r="C16" s="355"/>
      <c r="D16" s="355"/>
      <c r="E16" s="355"/>
      <c r="F16" s="356"/>
      <c r="G16" s="109"/>
      <c r="H16" s="98">
        <v>112011</v>
      </c>
      <c r="I16" s="306"/>
      <c r="J16" s="306"/>
    </row>
    <row r="17" spans="1:10" ht="15">
      <c r="A17" s="108"/>
      <c r="B17" s="355" t="s">
        <v>182</v>
      </c>
      <c r="C17" s="355"/>
      <c r="D17" s="355"/>
      <c r="E17" s="355"/>
      <c r="F17" s="356"/>
      <c r="G17" s="109"/>
      <c r="H17" s="98">
        <v>112012</v>
      </c>
      <c r="I17" s="306"/>
      <c r="J17" s="306"/>
    </row>
    <row r="18" spans="1:10" ht="15">
      <c r="A18" s="110">
        <v>4</v>
      </c>
      <c r="B18" s="353" t="s">
        <v>183</v>
      </c>
      <c r="C18" s="353"/>
      <c r="D18" s="353"/>
      <c r="E18" s="353"/>
      <c r="F18" s="354"/>
      <c r="G18" s="111">
        <v>72</v>
      </c>
      <c r="H18" s="112">
        <v>11300</v>
      </c>
      <c r="I18" s="306"/>
      <c r="J18" s="306"/>
    </row>
    <row r="19" spans="1:10" ht="15">
      <c r="A19" s="100"/>
      <c r="B19" s="359" t="s">
        <v>184</v>
      </c>
      <c r="C19" s="360"/>
      <c r="D19" s="360"/>
      <c r="E19" s="360"/>
      <c r="F19" s="360"/>
      <c r="G19" s="113"/>
      <c r="H19" s="114">
        <v>11301</v>
      </c>
      <c r="I19" s="306"/>
      <c r="J19" s="306"/>
    </row>
    <row r="20" spans="1:10" ht="15">
      <c r="A20" s="115">
        <v>5</v>
      </c>
      <c r="B20" s="354" t="s">
        <v>185</v>
      </c>
      <c r="C20" s="357"/>
      <c r="D20" s="357"/>
      <c r="E20" s="357"/>
      <c r="F20" s="357"/>
      <c r="G20" s="116">
        <v>73</v>
      </c>
      <c r="H20" s="116">
        <v>11400</v>
      </c>
      <c r="I20" s="306"/>
      <c r="J20" s="306"/>
    </row>
    <row r="21" spans="1:10" ht="15">
      <c r="A21" s="117">
        <v>6</v>
      </c>
      <c r="B21" s="354" t="s">
        <v>186</v>
      </c>
      <c r="C21" s="357"/>
      <c r="D21" s="357"/>
      <c r="E21" s="357"/>
      <c r="F21" s="357"/>
      <c r="G21" s="116">
        <v>75</v>
      </c>
      <c r="H21" s="118">
        <v>11500</v>
      </c>
      <c r="I21" s="306">
        <v>2</v>
      </c>
      <c r="J21" s="306"/>
    </row>
    <row r="22" spans="1:10" ht="15">
      <c r="A22" s="115">
        <v>7</v>
      </c>
      <c r="B22" s="353" t="s">
        <v>187</v>
      </c>
      <c r="C22" s="353"/>
      <c r="D22" s="353"/>
      <c r="E22" s="353"/>
      <c r="F22" s="354"/>
      <c r="G22" s="103">
        <v>77</v>
      </c>
      <c r="H22" s="103">
        <v>11600</v>
      </c>
      <c r="I22" s="306"/>
      <c r="J22" s="306"/>
    </row>
    <row r="23" spans="1:10" ht="15.75" thickBot="1">
      <c r="A23" s="119" t="s">
        <v>188</v>
      </c>
      <c r="B23" s="358" t="s">
        <v>189</v>
      </c>
      <c r="C23" s="358"/>
      <c r="D23" s="358"/>
      <c r="E23" s="358"/>
      <c r="F23" s="358"/>
      <c r="G23" s="120"/>
      <c r="H23" s="120">
        <v>11800</v>
      </c>
      <c r="I23" s="307">
        <f>SUM(I10:I22)</f>
        <v>101790</v>
      </c>
      <c r="J23" s="307">
        <f>J10+J21</f>
        <v>59821</v>
      </c>
    </row>
    <row r="24" spans="1:10" ht="15">
      <c r="A24" s="121"/>
      <c r="B24" s="122"/>
      <c r="C24" s="122"/>
      <c r="D24" s="122"/>
      <c r="E24" s="122"/>
      <c r="F24" s="122"/>
      <c r="G24" s="122"/>
      <c r="H24" s="122"/>
      <c r="I24" s="123"/>
      <c r="J24" s="123"/>
    </row>
    <row r="25" spans="1:10" ht="15">
      <c r="A25" s="121"/>
      <c r="B25" s="122"/>
      <c r="C25" s="122"/>
      <c r="D25" s="122"/>
      <c r="E25" s="122"/>
      <c r="F25" s="122"/>
      <c r="G25" s="122"/>
      <c r="H25" s="122"/>
      <c r="I25" s="123"/>
      <c r="J25" s="123"/>
    </row>
    <row r="26" spans="1:10" ht="15">
      <c r="A26" s="121"/>
      <c r="B26" s="122"/>
      <c r="C26" s="122"/>
      <c r="D26" s="122"/>
      <c r="E26" s="122"/>
      <c r="F26" s="122"/>
      <c r="G26" s="122"/>
      <c r="H26" s="122"/>
      <c r="I26" s="123"/>
      <c r="J26" s="123"/>
    </row>
    <row r="27" spans="1:10" ht="15">
      <c r="A27" s="121"/>
      <c r="B27" s="122"/>
      <c r="C27" s="122"/>
      <c r="D27" s="122"/>
      <c r="E27" s="122"/>
      <c r="F27" s="122"/>
      <c r="G27" s="122"/>
      <c r="H27" s="122"/>
      <c r="I27" s="74" t="s">
        <v>156</v>
      </c>
      <c r="J27" s="123"/>
    </row>
    <row r="28" spans="1:10" ht="15">
      <c r="A28" s="121"/>
      <c r="B28" s="122"/>
      <c r="C28" s="122"/>
      <c r="D28" s="122"/>
      <c r="E28" s="122"/>
      <c r="F28" s="122"/>
      <c r="G28" s="122"/>
      <c r="H28" s="122"/>
      <c r="I28" s="34" t="s">
        <v>480</v>
      </c>
      <c r="J28" s="123"/>
    </row>
    <row r="29" spans="1:10" ht="15">
      <c r="A29" s="121"/>
      <c r="B29" s="122"/>
      <c r="C29" s="122"/>
      <c r="D29" s="122"/>
      <c r="E29" s="122"/>
      <c r="F29" s="122"/>
      <c r="G29" s="122"/>
      <c r="H29" s="122"/>
      <c r="I29" s="123"/>
      <c r="J29" s="123"/>
    </row>
    <row r="30" spans="1:10" ht="15">
      <c r="A30" s="121"/>
      <c r="B30" s="122"/>
      <c r="C30" s="122"/>
      <c r="D30" s="122"/>
      <c r="E30" s="122"/>
      <c r="F30" s="122"/>
      <c r="G30" s="122"/>
      <c r="H30" s="122"/>
      <c r="I30" s="123"/>
      <c r="J30" s="123"/>
    </row>
    <row r="31" spans="1:10" ht="15">
      <c r="A31" s="121"/>
      <c r="B31" s="122"/>
      <c r="C31" s="122"/>
      <c r="D31" s="122"/>
      <c r="E31" s="122"/>
      <c r="F31" s="122"/>
      <c r="G31" s="122"/>
      <c r="H31" s="122"/>
      <c r="I31" s="123"/>
      <c r="J31" s="123"/>
    </row>
    <row r="32" spans="1:10" ht="15">
      <c r="A32" s="121"/>
      <c r="B32" s="122"/>
      <c r="C32" s="122"/>
      <c r="D32" s="122"/>
      <c r="E32" s="122"/>
      <c r="F32" s="122"/>
      <c r="G32" s="122"/>
      <c r="H32" s="122"/>
      <c r="I32" s="123"/>
      <c r="J32" s="123"/>
    </row>
    <row r="33" spans="1:10" ht="15">
      <c r="A33" s="121"/>
      <c r="B33" s="122"/>
      <c r="C33" s="122"/>
      <c r="D33" s="122"/>
      <c r="E33" s="122"/>
      <c r="F33" s="122"/>
      <c r="G33" s="122"/>
      <c r="H33" s="122"/>
      <c r="I33" s="123"/>
      <c r="J33" s="123"/>
    </row>
    <row r="34" spans="1:10" ht="15">
      <c r="A34" s="121"/>
      <c r="B34" s="122"/>
      <c r="C34" s="122"/>
      <c r="D34" s="122"/>
      <c r="E34" s="122"/>
      <c r="F34" s="122"/>
      <c r="G34" s="122"/>
      <c r="H34" s="122"/>
      <c r="I34" s="123"/>
      <c r="J34" s="123"/>
    </row>
    <row r="35" spans="1:10" ht="15">
      <c r="A35" s="121"/>
      <c r="B35" s="122"/>
      <c r="C35" s="122"/>
      <c r="D35" s="122"/>
      <c r="E35" s="122"/>
      <c r="F35" s="122"/>
      <c r="G35" s="122"/>
      <c r="H35" s="122"/>
      <c r="I35" s="123"/>
      <c r="J35" s="123"/>
    </row>
    <row r="36" spans="1:10" ht="15">
      <c r="A36" s="121"/>
      <c r="B36" s="122"/>
      <c r="C36" s="122"/>
      <c r="D36" s="122"/>
      <c r="E36" s="122"/>
      <c r="F36" s="122"/>
      <c r="G36" s="122"/>
      <c r="H36" s="122"/>
      <c r="I36" s="123"/>
      <c r="J36" s="123"/>
    </row>
    <row r="37" spans="1:10" ht="15">
      <c r="A37" s="121"/>
      <c r="B37" s="122"/>
      <c r="C37" s="122"/>
      <c r="D37" s="122"/>
      <c r="E37" s="122"/>
      <c r="F37" s="122"/>
      <c r="G37" s="122"/>
      <c r="H37" s="122"/>
      <c r="I37" s="123"/>
      <c r="J37" s="123"/>
    </row>
    <row r="38" spans="1:10" ht="15">
      <c r="A38" s="121"/>
      <c r="B38" s="122"/>
      <c r="C38" s="122"/>
      <c r="D38" s="122"/>
      <c r="E38" s="122"/>
      <c r="F38" s="122"/>
      <c r="G38" s="122"/>
      <c r="H38" s="122"/>
      <c r="I38" s="123"/>
      <c r="J38" s="123"/>
    </row>
    <row r="39" spans="1:10" ht="15">
      <c r="A39" s="121"/>
      <c r="B39" s="122"/>
      <c r="C39" s="122"/>
      <c r="D39" s="122"/>
      <c r="E39" s="122"/>
      <c r="F39" s="122"/>
      <c r="G39" s="122"/>
      <c r="H39" s="122"/>
      <c r="I39" s="123"/>
      <c r="J39" s="123"/>
    </row>
    <row r="40" spans="1:10" ht="15">
      <c r="A40" s="121"/>
      <c r="B40" s="122"/>
      <c r="C40" s="122"/>
      <c r="D40" s="122"/>
      <c r="E40" s="122"/>
      <c r="F40" s="122"/>
      <c r="G40" s="122"/>
      <c r="H40" s="122"/>
      <c r="I40" s="123"/>
      <c r="J40" s="123"/>
    </row>
    <row r="41" spans="1:10" ht="15">
      <c r="A41" s="85"/>
      <c r="B41" s="86"/>
      <c r="C41" s="87"/>
      <c r="D41" s="87"/>
      <c r="E41" s="85"/>
      <c r="F41" s="85"/>
      <c r="G41" s="85"/>
      <c r="H41" s="85"/>
      <c r="I41" s="85"/>
      <c r="J41" s="85"/>
    </row>
    <row r="42" spans="1:10" ht="15">
      <c r="A42" s="85"/>
      <c r="B42" s="86"/>
      <c r="C42" s="87"/>
      <c r="D42" s="87"/>
      <c r="E42" s="85"/>
      <c r="F42" s="85"/>
      <c r="G42" s="85"/>
      <c r="H42" s="85"/>
      <c r="I42" s="85"/>
      <c r="J42" s="85"/>
    </row>
    <row r="43" spans="1:10" ht="15">
      <c r="A43" s="85"/>
      <c r="B43" s="86"/>
      <c r="C43" s="87"/>
      <c r="D43" s="87"/>
      <c r="E43" s="85"/>
      <c r="F43" s="85"/>
      <c r="G43" s="85"/>
      <c r="H43" s="85"/>
      <c r="I43" s="85"/>
      <c r="J43" s="85"/>
    </row>
    <row r="44" spans="1:10" ht="15">
      <c r="A44" s="85"/>
      <c r="B44" s="86"/>
      <c r="C44" s="87"/>
      <c r="D44" s="87"/>
      <c r="E44" s="85"/>
      <c r="F44" s="85"/>
      <c r="G44" s="85"/>
      <c r="H44" s="85"/>
      <c r="I44" s="85"/>
      <c r="J44" s="85"/>
    </row>
    <row r="45" spans="1:10" ht="15">
      <c r="A45" s="85"/>
      <c r="B45" s="86"/>
      <c r="C45" s="87"/>
      <c r="D45" s="87"/>
      <c r="E45" s="85"/>
      <c r="F45" s="85"/>
      <c r="G45" s="85"/>
      <c r="H45" s="85"/>
      <c r="I45" s="85"/>
      <c r="J45" s="85"/>
    </row>
    <row r="46" spans="1:10" ht="15">
      <c r="A46" s="85"/>
      <c r="B46" s="86"/>
      <c r="C46" s="87"/>
      <c r="D46" s="87"/>
      <c r="E46" s="85"/>
      <c r="F46" s="85"/>
      <c r="G46" s="85"/>
      <c r="H46" s="85"/>
      <c r="I46" s="85"/>
      <c r="J46" s="85"/>
    </row>
    <row r="47" spans="1:10" ht="15">
      <c r="A47" s="86" t="s">
        <v>158</v>
      </c>
      <c r="B47" s="87"/>
      <c r="C47" s="87"/>
      <c r="D47" s="87"/>
      <c r="E47" s="85"/>
      <c r="F47" s="85"/>
      <c r="G47" s="85"/>
      <c r="H47" s="85"/>
      <c r="I47" s="85"/>
      <c r="J47" s="85"/>
    </row>
    <row r="48" spans="1:10" ht="15">
      <c r="A48" s="86" t="s">
        <v>159</v>
      </c>
      <c r="B48" s="87"/>
      <c r="C48" s="87"/>
      <c r="D48" s="85"/>
      <c r="E48" s="85"/>
      <c r="F48" s="85"/>
      <c r="G48" s="85"/>
      <c r="H48" s="85"/>
      <c r="I48" s="88" t="s">
        <v>190</v>
      </c>
      <c r="J48" s="85"/>
    </row>
    <row r="49" spans="1:10" ht="15">
      <c r="A49" s="73"/>
      <c r="B49" s="73"/>
      <c r="C49" s="73"/>
      <c r="D49" s="73"/>
      <c r="E49" s="73"/>
      <c r="F49" s="73"/>
      <c r="G49" s="73"/>
      <c r="H49" s="73"/>
      <c r="I49" s="89"/>
      <c r="J49" s="90" t="s">
        <v>161</v>
      </c>
    </row>
    <row r="50" spans="1:10" ht="15">
      <c r="A50" s="344" t="s">
        <v>162</v>
      </c>
      <c r="B50" s="345"/>
      <c r="C50" s="345"/>
      <c r="D50" s="345"/>
      <c r="E50" s="345"/>
      <c r="F50" s="345"/>
      <c r="G50" s="345"/>
      <c r="H50" s="345"/>
      <c r="I50" s="345"/>
      <c r="J50" s="346"/>
    </row>
    <row r="51" spans="1:10" ht="33.75" thickBot="1">
      <c r="A51" s="124"/>
      <c r="B51" s="364" t="s">
        <v>191</v>
      </c>
      <c r="C51" s="365"/>
      <c r="D51" s="365"/>
      <c r="E51" s="365"/>
      <c r="F51" s="366"/>
      <c r="G51" s="125" t="s">
        <v>164</v>
      </c>
      <c r="H51" s="125" t="s">
        <v>165</v>
      </c>
      <c r="I51" s="126" t="s">
        <v>491</v>
      </c>
      <c r="J51" s="126" t="s">
        <v>414</v>
      </c>
    </row>
    <row r="52" spans="1:10" ht="15">
      <c r="A52" s="127">
        <v>1</v>
      </c>
      <c r="B52" s="367" t="s">
        <v>192</v>
      </c>
      <c r="C52" s="368"/>
      <c r="D52" s="368"/>
      <c r="E52" s="368"/>
      <c r="F52" s="368"/>
      <c r="G52" s="128">
        <v>60</v>
      </c>
      <c r="H52" s="128">
        <v>12100</v>
      </c>
      <c r="I52" s="308">
        <f>I53+I55+I56</f>
        <v>61438</v>
      </c>
      <c r="J52" s="308">
        <v>39664</v>
      </c>
    </row>
    <row r="53" spans="1:10" ht="15">
      <c r="A53" s="129" t="s">
        <v>193</v>
      </c>
      <c r="B53" s="361" t="s">
        <v>194</v>
      </c>
      <c r="C53" s="361" t="s">
        <v>195</v>
      </c>
      <c r="D53" s="361"/>
      <c r="E53" s="361"/>
      <c r="F53" s="361"/>
      <c r="G53" s="130" t="s">
        <v>196</v>
      </c>
      <c r="H53" s="130">
        <v>12101</v>
      </c>
      <c r="I53" s="309">
        <v>0</v>
      </c>
      <c r="J53" s="309">
        <v>22</v>
      </c>
    </row>
    <row r="54" spans="1:10" ht="15">
      <c r="A54" s="129" t="s">
        <v>170</v>
      </c>
      <c r="B54" s="361" t="s">
        <v>197</v>
      </c>
      <c r="C54" s="361" t="s">
        <v>195</v>
      </c>
      <c r="D54" s="361"/>
      <c r="E54" s="361"/>
      <c r="F54" s="361"/>
      <c r="G54" s="130"/>
      <c r="H54" s="132">
        <v>12102</v>
      </c>
      <c r="I54" s="309"/>
      <c r="J54" s="309"/>
    </row>
    <row r="55" spans="1:10" ht="15">
      <c r="A55" s="129" t="s">
        <v>172</v>
      </c>
      <c r="B55" s="361" t="s">
        <v>198</v>
      </c>
      <c r="C55" s="361" t="s">
        <v>195</v>
      </c>
      <c r="D55" s="361"/>
      <c r="E55" s="361"/>
      <c r="F55" s="361"/>
      <c r="G55" s="130" t="s">
        <v>199</v>
      </c>
      <c r="H55" s="130">
        <v>12103</v>
      </c>
      <c r="I55" s="310">
        <v>52354</v>
      </c>
      <c r="J55" s="310">
        <v>39642</v>
      </c>
    </row>
    <row r="56" spans="1:10" ht="15">
      <c r="A56" s="129" t="s">
        <v>200</v>
      </c>
      <c r="B56" s="362" t="s">
        <v>201</v>
      </c>
      <c r="C56" s="361" t="s">
        <v>195</v>
      </c>
      <c r="D56" s="361"/>
      <c r="E56" s="361"/>
      <c r="F56" s="361"/>
      <c r="G56" s="130"/>
      <c r="H56" s="132">
        <v>12104</v>
      </c>
      <c r="I56" s="310">
        <v>9084</v>
      </c>
      <c r="J56" s="310"/>
    </row>
    <row r="57" spans="1:10" ht="15">
      <c r="A57" s="129" t="s">
        <v>202</v>
      </c>
      <c r="B57" s="361" t="s">
        <v>203</v>
      </c>
      <c r="C57" s="361" t="s">
        <v>195</v>
      </c>
      <c r="D57" s="361"/>
      <c r="E57" s="361"/>
      <c r="F57" s="361"/>
      <c r="G57" s="130" t="s">
        <v>204</v>
      </c>
      <c r="H57" s="132">
        <v>12105</v>
      </c>
      <c r="I57" s="310"/>
      <c r="J57" s="310"/>
    </row>
    <row r="58" spans="1:10" ht="15">
      <c r="A58" s="133">
        <v>2</v>
      </c>
      <c r="B58" s="363" t="s">
        <v>205</v>
      </c>
      <c r="C58" s="363"/>
      <c r="D58" s="363"/>
      <c r="E58" s="363"/>
      <c r="F58" s="363"/>
      <c r="G58" s="134">
        <v>64</v>
      </c>
      <c r="H58" s="134">
        <v>12200</v>
      </c>
      <c r="I58" s="309">
        <f>I59+I60</f>
        <v>5447</v>
      </c>
      <c r="J58" s="309">
        <v>4676</v>
      </c>
    </row>
    <row r="59" spans="1:10" ht="15">
      <c r="A59" s="135" t="s">
        <v>206</v>
      </c>
      <c r="B59" s="363" t="s">
        <v>207</v>
      </c>
      <c r="C59" s="370"/>
      <c r="D59" s="370"/>
      <c r="E59" s="370"/>
      <c r="F59" s="370"/>
      <c r="G59" s="132">
        <v>641</v>
      </c>
      <c r="H59" s="132">
        <v>12201</v>
      </c>
      <c r="I59" s="310">
        <v>4667</v>
      </c>
      <c r="J59" s="310">
        <v>4066</v>
      </c>
    </row>
    <row r="60" spans="1:10" ht="15">
      <c r="A60" s="135" t="s">
        <v>208</v>
      </c>
      <c r="B60" s="370" t="s">
        <v>209</v>
      </c>
      <c r="C60" s="370"/>
      <c r="D60" s="370"/>
      <c r="E60" s="370"/>
      <c r="F60" s="370"/>
      <c r="G60" s="132">
        <v>644</v>
      </c>
      <c r="H60" s="132">
        <v>12202</v>
      </c>
      <c r="I60" s="310">
        <v>780</v>
      </c>
      <c r="J60" s="310">
        <v>610</v>
      </c>
    </row>
    <row r="61" spans="1:10" ht="15">
      <c r="A61" s="133">
        <v>3</v>
      </c>
      <c r="B61" s="363" t="s">
        <v>210</v>
      </c>
      <c r="C61" s="363"/>
      <c r="D61" s="363"/>
      <c r="E61" s="363"/>
      <c r="F61" s="363"/>
      <c r="G61" s="134">
        <v>68</v>
      </c>
      <c r="H61" s="134">
        <v>12300</v>
      </c>
      <c r="I61" s="309">
        <v>743</v>
      </c>
      <c r="J61" s="309">
        <v>271</v>
      </c>
    </row>
    <row r="62" spans="1:10" ht="15">
      <c r="A62" s="133">
        <v>4</v>
      </c>
      <c r="B62" s="363" t="s">
        <v>211</v>
      </c>
      <c r="C62" s="363"/>
      <c r="D62" s="363"/>
      <c r="E62" s="363"/>
      <c r="F62" s="363"/>
      <c r="G62" s="134">
        <v>61</v>
      </c>
      <c r="H62" s="134">
        <v>12400</v>
      </c>
      <c r="I62" s="309">
        <f>I65+I69+I72+I73+I77+I66+I67+I68+I70+I71+I74+I75+I76</f>
        <v>10418</v>
      </c>
      <c r="J62" s="309">
        <v>5533</v>
      </c>
    </row>
    <row r="63" spans="1:10" ht="15">
      <c r="A63" s="135" t="s">
        <v>167</v>
      </c>
      <c r="B63" s="369" t="s">
        <v>212</v>
      </c>
      <c r="C63" s="369"/>
      <c r="D63" s="369"/>
      <c r="E63" s="369"/>
      <c r="F63" s="369"/>
      <c r="G63" s="130"/>
      <c r="H63" s="130">
        <v>12401</v>
      </c>
      <c r="I63" s="309"/>
      <c r="J63" s="309"/>
    </row>
    <row r="64" spans="1:10" ht="15">
      <c r="A64" s="135" t="s">
        <v>176</v>
      </c>
      <c r="B64" s="369" t="s">
        <v>213</v>
      </c>
      <c r="C64" s="369"/>
      <c r="D64" s="369"/>
      <c r="E64" s="369"/>
      <c r="F64" s="369"/>
      <c r="G64" s="136">
        <v>611</v>
      </c>
      <c r="H64" s="130">
        <v>12402</v>
      </c>
      <c r="I64" s="309"/>
      <c r="J64" s="309"/>
    </row>
    <row r="65" spans="1:10" ht="15">
      <c r="A65" s="135" t="s">
        <v>178</v>
      </c>
      <c r="B65" s="369" t="s">
        <v>214</v>
      </c>
      <c r="C65" s="369"/>
      <c r="D65" s="369"/>
      <c r="E65" s="369"/>
      <c r="F65" s="369"/>
      <c r="G65" s="130">
        <v>613</v>
      </c>
      <c r="H65" s="130">
        <v>12403</v>
      </c>
      <c r="I65" s="310">
        <v>1949</v>
      </c>
      <c r="J65" s="310">
        <v>1308</v>
      </c>
    </row>
    <row r="66" spans="1:10" ht="15">
      <c r="A66" s="135" t="s">
        <v>215</v>
      </c>
      <c r="B66" s="369" t="s">
        <v>216</v>
      </c>
      <c r="C66" s="369"/>
      <c r="D66" s="369"/>
      <c r="E66" s="369"/>
      <c r="F66" s="369"/>
      <c r="G66" s="136">
        <v>615</v>
      </c>
      <c r="H66" s="130">
        <v>12404</v>
      </c>
      <c r="I66" s="311">
        <v>27</v>
      </c>
      <c r="J66" s="311">
        <v>155</v>
      </c>
    </row>
    <row r="67" spans="1:10" ht="15">
      <c r="A67" s="135" t="s">
        <v>217</v>
      </c>
      <c r="B67" s="369" t="s">
        <v>218</v>
      </c>
      <c r="C67" s="369"/>
      <c r="D67" s="369"/>
      <c r="E67" s="369"/>
      <c r="F67" s="369"/>
      <c r="G67" s="136">
        <v>616</v>
      </c>
      <c r="H67" s="130">
        <v>12405</v>
      </c>
      <c r="I67" s="310">
        <v>142</v>
      </c>
      <c r="J67" s="310">
        <v>78</v>
      </c>
    </row>
    <row r="68" spans="1:10" ht="15">
      <c r="A68" s="135" t="s">
        <v>219</v>
      </c>
      <c r="B68" s="369" t="s">
        <v>220</v>
      </c>
      <c r="C68" s="369"/>
      <c r="D68" s="369"/>
      <c r="E68" s="369"/>
      <c r="F68" s="369"/>
      <c r="G68" s="136">
        <v>617</v>
      </c>
      <c r="H68" s="130">
        <v>12406</v>
      </c>
      <c r="I68" s="310"/>
      <c r="J68" s="310"/>
    </row>
    <row r="69" spans="1:10" ht="15">
      <c r="A69" s="135" t="s">
        <v>221</v>
      </c>
      <c r="B69" s="361" t="s">
        <v>222</v>
      </c>
      <c r="C69" s="361" t="s">
        <v>195</v>
      </c>
      <c r="D69" s="361"/>
      <c r="E69" s="361"/>
      <c r="F69" s="361"/>
      <c r="G69" s="136">
        <v>618</v>
      </c>
      <c r="H69" s="130">
        <v>12407</v>
      </c>
      <c r="I69" s="310">
        <f>1485+30+55+192+595+2306-189</f>
        <v>4474</v>
      </c>
      <c r="J69" s="310">
        <v>2572</v>
      </c>
    </row>
    <row r="70" spans="1:10" ht="15">
      <c r="A70" s="135" t="s">
        <v>223</v>
      </c>
      <c r="B70" s="361" t="s">
        <v>224</v>
      </c>
      <c r="C70" s="361"/>
      <c r="D70" s="361"/>
      <c r="E70" s="361"/>
      <c r="F70" s="361"/>
      <c r="G70" s="136">
        <v>623</v>
      </c>
      <c r="H70" s="130">
        <v>12408</v>
      </c>
      <c r="I70" s="310"/>
      <c r="J70" s="310"/>
    </row>
    <row r="71" spans="1:10" ht="15">
      <c r="A71" s="135" t="s">
        <v>225</v>
      </c>
      <c r="B71" s="361" t="s">
        <v>226</v>
      </c>
      <c r="C71" s="361"/>
      <c r="D71" s="361"/>
      <c r="E71" s="361"/>
      <c r="F71" s="361"/>
      <c r="G71" s="136">
        <v>624</v>
      </c>
      <c r="H71" s="130">
        <v>12409</v>
      </c>
      <c r="I71" s="310"/>
      <c r="J71" s="310"/>
    </row>
    <row r="72" spans="1:10" ht="15">
      <c r="A72" s="135" t="s">
        <v>227</v>
      </c>
      <c r="B72" s="361" t="s">
        <v>325</v>
      </c>
      <c r="C72" s="361"/>
      <c r="D72" s="361"/>
      <c r="E72" s="361"/>
      <c r="F72" s="361"/>
      <c r="G72" s="136">
        <v>658</v>
      </c>
      <c r="H72" s="130">
        <v>12410</v>
      </c>
      <c r="I72" s="310">
        <f>1968</f>
        <v>1968</v>
      </c>
      <c r="J72" s="310">
        <v>693</v>
      </c>
    </row>
    <row r="73" spans="1:10" ht="15">
      <c r="A73" s="135" t="s">
        <v>228</v>
      </c>
      <c r="B73" s="361" t="s">
        <v>229</v>
      </c>
      <c r="C73" s="361"/>
      <c r="D73" s="361"/>
      <c r="E73" s="361"/>
      <c r="F73" s="361"/>
      <c r="G73" s="136">
        <v>626</v>
      </c>
      <c r="H73" s="130">
        <v>12411</v>
      </c>
      <c r="I73" s="310">
        <v>189</v>
      </c>
      <c r="J73" s="310">
        <v>127</v>
      </c>
    </row>
    <row r="74" spans="1:10" ht="15">
      <c r="A74" s="137" t="s">
        <v>230</v>
      </c>
      <c r="B74" s="361" t="s">
        <v>231</v>
      </c>
      <c r="C74" s="361"/>
      <c r="D74" s="361"/>
      <c r="E74" s="361"/>
      <c r="F74" s="361"/>
      <c r="G74" s="136">
        <v>627</v>
      </c>
      <c r="H74" s="130">
        <v>12412</v>
      </c>
      <c r="I74" s="310">
        <f>1316+189</f>
        <v>1505</v>
      </c>
      <c r="J74" s="310">
        <v>491</v>
      </c>
    </row>
    <row r="75" spans="1:10" ht="15">
      <c r="A75" s="135"/>
      <c r="B75" s="371" t="s">
        <v>232</v>
      </c>
      <c r="C75" s="371"/>
      <c r="D75" s="371"/>
      <c r="E75" s="371"/>
      <c r="F75" s="371"/>
      <c r="G75" s="136">
        <v>6271</v>
      </c>
      <c r="H75" s="136">
        <v>124121</v>
      </c>
      <c r="I75" s="310"/>
      <c r="J75" s="310"/>
    </row>
    <row r="76" spans="1:10" ht="15">
      <c r="A76" s="135"/>
      <c r="B76" s="371" t="s">
        <v>233</v>
      </c>
      <c r="C76" s="371"/>
      <c r="D76" s="371"/>
      <c r="E76" s="371"/>
      <c r="F76" s="371"/>
      <c r="G76" s="136">
        <v>6272</v>
      </c>
      <c r="H76" s="136">
        <v>124122</v>
      </c>
      <c r="I76" s="310"/>
      <c r="J76" s="310"/>
    </row>
    <row r="77" spans="1:10" ht="15">
      <c r="A77" s="135" t="s">
        <v>234</v>
      </c>
      <c r="B77" s="361" t="s">
        <v>235</v>
      </c>
      <c r="C77" s="361"/>
      <c r="D77" s="361"/>
      <c r="E77" s="361"/>
      <c r="F77" s="361"/>
      <c r="G77" s="136">
        <v>628</v>
      </c>
      <c r="H77" s="136">
        <v>12413</v>
      </c>
      <c r="I77" s="310">
        <v>164</v>
      </c>
      <c r="J77" s="310">
        <v>109</v>
      </c>
    </row>
    <row r="78" spans="1:10" ht="15">
      <c r="A78" s="133">
        <v>5</v>
      </c>
      <c r="B78" s="362" t="s">
        <v>236</v>
      </c>
      <c r="C78" s="361"/>
      <c r="D78" s="361"/>
      <c r="E78" s="361"/>
      <c r="F78" s="361"/>
      <c r="G78" s="131">
        <v>63</v>
      </c>
      <c r="H78" s="131">
        <v>12500</v>
      </c>
      <c r="I78" s="309">
        <f>I79+I80+I81+I82</f>
        <v>1949</v>
      </c>
      <c r="J78" s="309">
        <v>693</v>
      </c>
    </row>
    <row r="79" spans="1:10" ht="15">
      <c r="A79" s="135" t="s">
        <v>167</v>
      </c>
      <c r="B79" s="361" t="s">
        <v>479</v>
      </c>
      <c r="C79" s="361"/>
      <c r="D79" s="361"/>
      <c r="E79" s="361"/>
      <c r="F79" s="361"/>
      <c r="G79" s="136">
        <v>632</v>
      </c>
      <c r="H79" s="136">
        <v>12501</v>
      </c>
      <c r="I79" s="310">
        <v>1712</v>
      </c>
      <c r="J79" s="310">
        <v>340</v>
      </c>
    </row>
    <row r="80" spans="1:10" ht="15">
      <c r="A80" s="135" t="s">
        <v>176</v>
      </c>
      <c r="B80" s="361" t="s">
        <v>237</v>
      </c>
      <c r="C80" s="361"/>
      <c r="D80" s="361"/>
      <c r="E80" s="361"/>
      <c r="F80" s="361"/>
      <c r="G80" s="136">
        <v>633</v>
      </c>
      <c r="H80" s="136">
        <v>12502</v>
      </c>
      <c r="I80" s="310">
        <v>200</v>
      </c>
      <c r="J80" s="310">
        <v>14</v>
      </c>
    </row>
    <row r="81" spans="1:10" ht="15">
      <c r="A81" s="135" t="s">
        <v>178</v>
      </c>
      <c r="B81" s="361" t="s">
        <v>238</v>
      </c>
      <c r="C81" s="361"/>
      <c r="D81" s="361"/>
      <c r="E81" s="361"/>
      <c r="F81" s="361"/>
      <c r="G81" s="136">
        <v>634</v>
      </c>
      <c r="H81" s="136">
        <v>12503</v>
      </c>
      <c r="I81" s="310"/>
      <c r="J81" s="310"/>
    </row>
    <row r="82" spans="1:10" ht="15">
      <c r="A82" s="135" t="s">
        <v>215</v>
      </c>
      <c r="B82" s="361" t="s">
        <v>239</v>
      </c>
      <c r="C82" s="361"/>
      <c r="D82" s="361"/>
      <c r="E82" s="361"/>
      <c r="F82" s="361"/>
      <c r="G82" s="136" t="s">
        <v>240</v>
      </c>
      <c r="H82" s="136">
        <v>12504</v>
      </c>
      <c r="I82" s="310">
        <v>37</v>
      </c>
      <c r="J82" s="310">
        <v>339</v>
      </c>
    </row>
    <row r="83" spans="1:10" ht="15">
      <c r="A83" s="133" t="s">
        <v>241</v>
      </c>
      <c r="B83" s="363" t="s">
        <v>242</v>
      </c>
      <c r="C83" s="363"/>
      <c r="D83" s="363"/>
      <c r="E83" s="363"/>
      <c r="F83" s="363"/>
      <c r="G83" s="136"/>
      <c r="H83" s="136">
        <v>12600</v>
      </c>
      <c r="I83" s="309">
        <f>I52+I58+I61+I62+I78</f>
        <v>79995</v>
      </c>
      <c r="J83" s="309">
        <v>50837</v>
      </c>
    </row>
    <row r="84" spans="1:10" ht="15">
      <c r="A84" s="138"/>
      <c r="B84" s="139" t="s">
        <v>243</v>
      </c>
      <c r="C84" s="63"/>
      <c r="D84" s="63"/>
      <c r="E84" s="63"/>
      <c r="F84" s="63"/>
      <c r="G84" s="63"/>
      <c r="H84" s="63"/>
      <c r="I84" s="140" t="s">
        <v>547</v>
      </c>
      <c r="J84" s="140" t="s">
        <v>478</v>
      </c>
    </row>
    <row r="85" spans="1:10" ht="15">
      <c r="A85" s="141">
        <v>1</v>
      </c>
      <c r="B85" s="374" t="s">
        <v>244</v>
      </c>
      <c r="C85" s="374"/>
      <c r="D85" s="374"/>
      <c r="E85" s="374"/>
      <c r="F85" s="374"/>
      <c r="G85" s="131"/>
      <c r="H85" s="131">
        <v>14000</v>
      </c>
      <c r="I85" s="131">
        <v>11</v>
      </c>
      <c r="J85" s="131">
        <v>11</v>
      </c>
    </row>
    <row r="86" spans="1:10" ht="15">
      <c r="A86" s="141">
        <v>2</v>
      </c>
      <c r="B86" s="374" t="s">
        <v>245</v>
      </c>
      <c r="C86" s="374"/>
      <c r="D86" s="374"/>
      <c r="E86" s="374"/>
      <c r="F86" s="374"/>
      <c r="G86" s="131"/>
      <c r="H86" s="131">
        <v>15000</v>
      </c>
      <c r="I86" s="131">
        <f>4002</f>
        <v>4002</v>
      </c>
      <c r="J86" s="131">
        <v>238</v>
      </c>
    </row>
    <row r="87" spans="1:10" ht="15">
      <c r="A87" s="142" t="s">
        <v>167</v>
      </c>
      <c r="B87" s="369" t="s">
        <v>246</v>
      </c>
      <c r="C87" s="369"/>
      <c r="D87" s="369"/>
      <c r="E87" s="369"/>
      <c r="F87" s="369"/>
      <c r="G87" s="131"/>
      <c r="H87" s="136">
        <v>15001</v>
      </c>
      <c r="I87" s="131">
        <v>4002</v>
      </c>
      <c r="J87" s="131">
        <v>238</v>
      </c>
    </row>
    <row r="88" spans="1:13" ht="15">
      <c r="A88" s="142"/>
      <c r="B88" s="372" t="s">
        <v>247</v>
      </c>
      <c r="C88" s="372"/>
      <c r="D88" s="372"/>
      <c r="E88" s="372"/>
      <c r="F88" s="372"/>
      <c r="G88" s="131"/>
      <c r="H88" s="136">
        <v>150011</v>
      </c>
      <c r="I88" s="131">
        <v>4002</v>
      </c>
      <c r="J88" s="131">
        <v>238</v>
      </c>
      <c r="M88" t="s">
        <v>352</v>
      </c>
    </row>
    <row r="89" spans="1:10" ht="15">
      <c r="A89" s="143" t="s">
        <v>176</v>
      </c>
      <c r="B89" s="369" t="s">
        <v>248</v>
      </c>
      <c r="C89" s="369"/>
      <c r="D89" s="369"/>
      <c r="E89" s="369"/>
      <c r="F89" s="369"/>
      <c r="G89" s="131"/>
      <c r="H89" s="136">
        <v>15002</v>
      </c>
      <c r="I89" s="131"/>
      <c r="J89" s="131"/>
    </row>
    <row r="90" spans="1:10" ht="15.75" thickBot="1">
      <c r="A90" s="144"/>
      <c r="B90" s="373" t="s">
        <v>249</v>
      </c>
      <c r="C90" s="373"/>
      <c r="D90" s="373"/>
      <c r="E90" s="373"/>
      <c r="F90" s="373"/>
      <c r="G90" s="145"/>
      <c r="H90" s="146">
        <v>150021</v>
      </c>
      <c r="I90" s="145"/>
      <c r="J90" s="145"/>
    </row>
    <row r="91" spans="1:10" ht="15">
      <c r="A91" s="147"/>
      <c r="B91" s="147"/>
      <c r="C91" s="147"/>
      <c r="D91" s="147"/>
      <c r="E91" s="147"/>
      <c r="F91" s="147"/>
      <c r="G91" s="147"/>
      <c r="H91" s="147"/>
      <c r="I91" s="148"/>
      <c r="J91" s="148"/>
    </row>
    <row r="92" spans="1:10" ht="9" customHeight="1">
      <c r="A92" s="85"/>
      <c r="B92" s="85"/>
      <c r="C92" s="85"/>
      <c r="D92" s="85"/>
      <c r="E92" s="85"/>
      <c r="F92" s="85"/>
      <c r="G92" s="85"/>
      <c r="H92" s="85"/>
      <c r="I92" s="123"/>
      <c r="J92" s="149"/>
    </row>
    <row r="93" spans="1:10" ht="15.75">
      <c r="A93" s="85"/>
      <c r="B93" s="85"/>
      <c r="C93" s="85"/>
      <c r="D93" s="85"/>
      <c r="E93" s="85"/>
      <c r="F93" s="85"/>
      <c r="G93" s="85"/>
      <c r="H93" s="74" t="s">
        <v>156</v>
      </c>
      <c r="I93" s="85"/>
      <c r="J93" s="149"/>
    </row>
    <row r="94" ht="15">
      <c r="H94" s="34" t="s">
        <v>480</v>
      </c>
    </row>
  </sheetData>
  <sheetProtection/>
  <mergeCells count="59">
    <mergeCell ref="B88:F88"/>
    <mergeCell ref="B89:F89"/>
    <mergeCell ref="B90:F90"/>
    <mergeCell ref="B83:F83"/>
    <mergeCell ref="B85:F85"/>
    <mergeCell ref="B86:F86"/>
    <mergeCell ref="B87:F87"/>
    <mergeCell ref="B79:F79"/>
    <mergeCell ref="B80:F80"/>
    <mergeCell ref="B81:F81"/>
    <mergeCell ref="B82:F82"/>
    <mergeCell ref="B75:F75"/>
    <mergeCell ref="B76:F76"/>
    <mergeCell ref="B77:F77"/>
    <mergeCell ref="B78:F78"/>
    <mergeCell ref="B71:F71"/>
    <mergeCell ref="B72:F72"/>
    <mergeCell ref="B73:F73"/>
    <mergeCell ref="B74:F74"/>
    <mergeCell ref="B67:F67"/>
    <mergeCell ref="B68:F68"/>
    <mergeCell ref="B69:F69"/>
    <mergeCell ref="B70:F70"/>
    <mergeCell ref="B63:F63"/>
    <mergeCell ref="B64:F64"/>
    <mergeCell ref="B65:F65"/>
    <mergeCell ref="B66:F66"/>
    <mergeCell ref="B59:F59"/>
    <mergeCell ref="B60:F60"/>
    <mergeCell ref="B61:F61"/>
    <mergeCell ref="B62:F62"/>
    <mergeCell ref="B55:F55"/>
    <mergeCell ref="B56:F56"/>
    <mergeCell ref="B57:F57"/>
    <mergeCell ref="B58:F58"/>
    <mergeCell ref="B51:F51"/>
    <mergeCell ref="B52:F52"/>
    <mergeCell ref="B53:F53"/>
    <mergeCell ref="B54:F54"/>
    <mergeCell ref="B21:F21"/>
    <mergeCell ref="B22:F22"/>
    <mergeCell ref="B23:F23"/>
    <mergeCell ref="A50:J50"/>
    <mergeCell ref="B17:F17"/>
    <mergeCell ref="B18:F18"/>
    <mergeCell ref="B19:F19"/>
    <mergeCell ref="B20:F20"/>
    <mergeCell ref="B15:F15"/>
    <mergeCell ref="B16:F16"/>
    <mergeCell ref="B9:F9"/>
    <mergeCell ref="B10:F10"/>
    <mergeCell ref="B11:F11"/>
    <mergeCell ref="B12:F12"/>
    <mergeCell ref="A5:J5"/>
    <mergeCell ref="B6:F6"/>
    <mergeCell ref="B7:F7"/>
    <mergeCell ref="B8:F8"/>
    <mergeCell ref="B13:F13"/>
    <mergeCell ref="B14:F14"/>
  </mergeCells>
  <printOptions/>
  <pageMargins left="0.75" right="0.75" top="0.49" bottom="0.6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5">
      <selection activeCell="F56" sqref="F56"/>
    </sheetView>
  </sheetViews>
  <sheetFormatPr defaultColWidth="9.140625" defaultRowHeight="15"/>
  <cols>
    <col min="2" max="2" width="10.00390625" style="0" customWidth="1"/>
    <col min="3" max="3" width="34.8515625" style="0" customWidth="1"/>
    <col min="4" max="4" width="23.28125" style="0" customWidth="1"/>
  </cols>
  <sheetData>
    <row r="1" spans="1:4" ht="15">
      <c r="A1" s="86" t="s">
        <v>158</v>
      </c>
      <c r="B1" s="87"/>
      <c r="C1" s="156"/>
      <c r="D1" s="156"/>
    </row>
    <row r="2" spans="1:4" ht="15">
      <c r="A2" s="86" t="s">
        <v>159</v>
      </c>
      <c r="B2" s="87"/>
      <c r="C2" s="156"/>
      <c r="D2" s="90" t="s">
        <v>161</v>
      </c>
    </row>
    <row r="3" spans="1:4" ht="15">
      <c r="A3" s="23"/>
      <c r="B3" s="156"/>
      <c r="C3" s="156"/>
      <c r="D3" s="156" t="s">
        <v>250</v>
      </c>
    </row>
    <row r="4" spans="1:5" ht="19.5" customHeight="1">
      <c r="A4" s="152"/>
      <c r="B4" s="152"/>
      <c r="C4" s="152" t="s">
        <v>251</v>
      </c>
      <c r="D4" s="152" t="s">
        <v>252</v>
      </c>
      <c r="E4" s="153"/>
    </row>
    <row r="5" spans="1:5" ht="11.25" customHeight="1">
      <c r="A5" s="152">
        <v>1</v>
      </c>
      <c r="B5" s="152" t="s">
        <v>253</v>
      </c>
      <c r="C5" s="152" t="s">
        <v>254</v>
      </c>
      <c r="D5" s="152"/>
      <c r="E5" s="153"/>
    </row>
    <row r="6" spans="1:5" ht="12" customHeight="1">
      <c r="A6" s="152">
        <v>2</v>
      </c>
      <c r="B6" s="152" t="s">
        <v>253</v>
      </c>
      <c r="C6" s="152" t="s">
        <v>255</v>
      </c>
      <c r="D6" s="152"/>
      <c r="E6" s="153"/>
    </row>
    <row r="7" spans="1:5" ht="12" customHeight="1">
      <c r="A7" s="152">
        <v>3</v>
      </c>
      <c r="B7" s="152" t="s">
        <v>253</v>
      </c>
      <c r="C7" s="152" t="s">
        <v>256</v>
      </c>
      <c r="D7" s="152"/>
      <c r="E7" s="153"/>
    </row>
    <row r="8" spans="1:5" ht="10.5" customHeight="1">
      <c r="A8" s="152">
        <v>4</v>
      </c>
      <c r="B8" s="152" t="s">
        <v>253</v>
      </c>
      <c r="C8" s="152" t="s">
        <v>257</v>
      </c>
      <c r="D8" s="152"/>
      <c r="E8" s="153"/>
    </row>
    <row r="9" spans="1:5" ht="10.5" customHeight="1">
      <c r="A9" s="152">
        <v>5</v>
      </c>
      <c r="B9" s="152" t="s">
        <v>253</v>
      </c>
      <c r="C9" s="152" t="s">
        <v>258</v>
      </c>
      <c r="D9" s="152"/>
      <c r="E9" s="153"/>
    </row>
    <row r="10" spans="1:5" ht="10.5" customHeight="1">
      <c r="A10" s="152">
        <v>6</v>
      </c>
      <c r="B10" s="152" t="s">
        <v>253</v>
      </c>
      <c r="C10" s="152" t="s">
        <v>259</v>
      </c>
      <c r="D10" s="154">
        <f>101788</f>
        <v>101788</v>
      </c>
      <c r="E10" s="153"/>
    </row>
    <row r="11" spans="1:5" ht="10.5" customHeight="1">
      <c r="A11" s="152">
        <v>7</v>
      </c>
      <c r="B11" s="152" t="s">
        <v>253</v>
      </c>
      <c r="C11" s="152" t="s">
        <v>260</v>
      </c>
      <c r="D11" s="152"/>
      <c r="E11" s="153"/>
    </row>
    <row r="12" spans="1:5" ht="10.5" customHeight="1">
      <c r="A12" s="152">
        <v>8</v>
      </c>
      <c r="B12" s="152" t="s">
        <v>253</v>
      </c>
      <c r="C12" s="152" t="s">
        <v>261</v>
      </c>
      <c r="D12" s="152"/>
      <c r="E12" s="153"/>
    </row>
    <row r="13" spans="1:5" ht="10.5" customHeight="1">
      <c r="A13" s="152" t="s">
        <v>3</v>
      </c>
      <c r="B13" s="152"/>
      <c r="C13" s="152" t="s">
        <v>262</v>
      </c>
      <c r="D13" s="152"/>
      <c r="E13" s="153"/>
    </row>
    <row r="14" spans="1:5" ht="10.5" customHeight="1">
      <c r="A14" s="152">
        <v>9</v>
      </c>
      <c r="B14" s="152" t="s">
        <v>263</v>
      </c>
      <c r="C14" s="152" t="s">
        <v>264</v>
      </c>
      <c r="D14" s="152"/>
      <c r="E14" s="153"/>
    </row>
    <row r="15" spans="1:5" ht="10.5" customHeight="1">
      <c r="A15" s="152">
        <v>10</v>
      </c>
      <c r="B15" s="152" t="s">
        <v>263</v>
      </c>
      <c r="C15" s="152" t="s">
        <v>265</v>
      </c>
      <c r="D15" s="152"/>
      <c r="E15" s="153"/>
    </row>
    <row r="16" spans="1:5" ht="10.5" customHeight="1">
      <c r="A16" s="152">
        <v>11</v>
      </c>
      <c r="B16" s="152" t="s">
        <v>263</v>
      </c>
      <c r="C16" s="152" t="s">
        <v>266</v>
      </c>
      <c r="D16" s="152"/>
      <c r="E16" s="153"/>
    </row>
    <row r="17" spans="1:5" ht="10.5" customHeight="1">
      <c r="A17" s="152" t="s">
        <v>89</v>
      </c>
      <c r="B17" s="152"/>
      <c r="C17" s="152" t="s">
        <v>267</v>
      </c>
      <c r="D17" s="152"/>
      <c r="E17" s="153"/>
    </row>
    <row r="18" spans="1:5" ht="10.5" customHeight="1">
      <c r="A18" s="152">
        <v>12</v>
      </c>
      <c r="B18" s="152" t="s">
        <v>268</v>
      </c>
      <c r="C18" s="152" t="s">
        <v>269</v>
      </c>
      <c r="D18" s="152"/>
      <c r="E18" s="153"/>
    </row>
    <row r="19" spans="1:5" ht="10.5" customHeight="1">
      <c r="A19" s="152">
        <v>13</v>
      </c>
      <c r="B19" s="152" t="s">
        <v>268</v>
      </c>
      <c r="C19" s="152" t="s">
        <v>270</v>
      </c>
      <c r="D19" s="152"/>
      <c r="E19" s="153"/>
    </row>
    <row r="20" spans="1:5" ht="10.5" customHeight="1">
      <c r="A20" s="152">
        <v>14</v>
      </c>
      <c r="B20" s="152" t="s">
        <v>268</v>
      </c>
      <c r="C20" s="152" t="s">
        <v>271</v>
      </c>
      <c r="D20" s="152"/>
      <c r="E20" s="153"/>
    </row>
    <row r="21" spans="1:5" ht="10.5" customHeight="1">
      <c r="A21" s="152">
        <v>15</v>
      </c>
      <c r="B21" s="152" t="s">
        <v>268</v>
      </c>
      <c r="C21" s="152" t="s">
        <v>272</v>
      </c>
      <c r="D21" s="152"/>
      <c r="E21" s="153"/>
    </row>
    <row r="22" spans="1:5" ht="10.5" customHeight="1">
      <c r="A22" s="152">
        <v>16</v>
      </c>
      <c r="B22" s="152" t="s">
        <v>268</v>
      </c>
      <c r="C22" s="152" t="s">
        <v>273</v>
      </c>
      <c r="D22" s="152"/>
      <c r="E22" s="153"/>
    </row>
    <row r="23" spans="1:5" ht="10.5" customHeight="1">
      <c r="A23" s="152">
        <v>17</v>
      </c>
      <c r="B23" s="152" t="s">
        <v>268</v>
      </c>
      <c r="C23" s="152" t="s">
        <v>274</v>
      </c>
      <c r="D23" s="152"/>
      <c r="E23" s="153"/>
    </row>
    <row r="24" spans="1:5" ht="10.5" customHeight="1">
      <c r="A24" s="152">
        <v>18</v>
      </c>
      <c r="B24" s="152" t="s">
        <v>268</v>
      </c>
      <c r="C24" s="152" t="s">
        <v>275</v>
      </c>
      <c r="D24" s="152"/>
      <c r="E24" s="153"/>
    </row>
    <row r="25" spans="1:5" ht="10.5" customHeight="1">
      <c r="A25" s="152">
        <v>19</v>
      </c>
      <c r="B25" s="152" t="s">
        <v>268</v>
      </c>
      <c r="C25" s="152" t="s">
        <v>276</v>
      </c>
      <c r="D25" s="152"/>
      <c r="E25" s="153"/>
    </row>
    <row r="26" spans="1:5" ht="10.5" customHeight="1">
      <c r="A26" s="152" t="s">
        <v>41</v>
      </c>
      <c r="B26" s="152"/>
      <c r="C26" s="152" t="s">
        <v>277</v>
      </c>
      <c r="D26" s="152"/>
      <c r="E26" s="153"/>
    </row>
    <row r="27" spans="1:5" ht="10.5" customHeight="1">
      <c r="A27" s="152">
        <v>20</v>
      </c>
      <c r="B27" s="152" t="s">
        <v>278</v>
      </c>
      <c r="C27" s="152" t="s">
        <v>279</v>
      </c>
      <c r="D27" s="152"/>
      <c r="E27" s="153"/>
    </row>
    <row r="28" spans="1:5" ht="10.5" customHeight="1">
      <c r="A28" s="152">
        <v>21</v>
      </c>
      <c r="B28" s="152" t="s">
        <v>278</v>
      </c>
      <c r="C28" s="152" t="s">
        <v>280</v>
      </c>
      <c r="D28" s="152"/>
      <c r="E28" s="153"/>
    </row>
    <row r="29" spans="1:5" ht="10.5" customHeight="1">
      <c r="A29" s="152">
        <v>22</v>
      </c>
      <c r="B29" s="152" t="s">
        <v>278</v>
      </c>
      <c r="C29" s="152" t="s">
        <v>281</v>
      </c>
      <c r="D29" s="152"/>
      <c r="E29" s="153"/>
    </row>
    <row r="30" spans="1:5" ht="10.5" customHeight="1">
      <c r="A30" s="152">
        <v>23</v>
      </c>
      <c r="B30" s="152" t="s">
        <v>278</v>
      </c>
      <c r="C30" s="152" t="s">
        <v>282</v>
      </c>
      <c r="D30" s="152"/>
      <c r="E30" s="153"/>
    </row>
    <row r="31" spans="1:5" ht="10.5" customHeight="1">
      <c r="A31" s="152" t="s">
        <v>283</v>
      </c>
      <c r="B31" s="152"/>
      <c r="C31" s="152" t="s">
        <v>284</v>
      </c>
      <c r="D31" s="152"/>
      <c r="E31" s="153"/>
    </row>
    <row r="32" spans="1:5" ht="10.5" customHeight="1">
      <c r="A32" s="152">
        <v>24</v>
      </c>
      <c r="B32" s="152" t="s">
        <v>285</v>
      </c>
      <c r="C32" s="152" t="s">
        <v>286</v>
      </c>
      <c r="D32" s="152"/>
      <c r="E32" s="153"/>
    </row>
    <row r="33" spans="1:5" ht="10.5" customHeight="1">
      <c r="A33" s="152">
        <v>25</v>
      </c>
      <c r="B33" s="152" t="s">
        <v>285</v>
      </c>
      <c r="C33" s="152" t="s">
        <v>287</v>
      </c>
      <c r="D33" s="152"/>
      <c r="E33" s="153"/>
    </row>
    <row r="34" spans="1:5" ht="10.5" customHeight="1">
      <c r="A34" s="152">
        <v>26</v>
      </c>
      <c r="B34" s="152" t="s">
        <v>285</v>
      </c>
      <c r="C34" s="152" t="s">
        <v>288</v>
      </c>
      <c r="D34" s="152"/>
      <c r="E34" s="153"/>
    </row>
    <row r="35" spans="1:5" ht="10.5" customHeight="1">
      <c r="A35" s="152">
        <v>27</v>
      </c>
      <c r="B35" s="152" t="s">
        <v>285</v>
      </c>
      <c r="C35" s="152" t="s">
        <v>289</v>
      </c>
      <c r="D35" s="152"/>
      <c r="E35" s="153"/>
    </row>
    <row r="36" spans="1:5" ht="10.5" customHeight="1">
      <c r="A36" s="152">
        <v>28</v>
      </c>
      <c r="B36" s="152" t="s">
        <v>285</v>
      </c>
      <c r="C36" s="152" t="s">
        <v>290</v>
      </c>
      <c r="D36" s="152"/>
      <c r="E36" s="153"/>
    </row>
    <row r="37" spans="1:5" ht="10.5" customHeight="1">
      <c r="A37" s="152">
        <v>29</v>
      </c>
      <c r="B37" s="152" t="s">
        <v>285</v>
      </c>
      <c r="C37" s="152" t="s">
        <v>291</v>
      </c>
      <c r="D37" s="152"/>
      <c r="E37" s="153"/>
    </row>
    <row r="38" spans="1:5" ht="10.5" customHeight="1">
      <c r="A38" s="152">
        <v>30</v>
      </c>
      <c r="B38" s="152" t="s">
        <v>285</v>
      </c>
      <c r="C38" s="152" t="s">
        <v>292</v>
      </c>
      <c r="D38" s="152"/>
      <c r="E38" s="153"/>
    </row>
    <row r="39" spans="1:5" ht="10.5" customHeight="1">
      <c r="A39" s="152">
        <v>31</v>
      </c>
      <c r="B39" s="152" t="s">
        <v>285</v>
      </c>
      <c r="C39" s="152" t="s">
        <v>293</v>
      </c>
      <c r="D39" s="152"/>
      <c r="E39" s="153"/>
    </row>
    <row r="40" spans="1:5" ht="10.5" customHeight="1">
      <c r="A40" s="152">
        <v>32</v>
      </c>
      <c r="B40" s="152" t="s">
        <v>285</v>
      </c>
      <c r="C40" s="152" t="s">
        <v>294</v>
      </c>
      <c r="D40" s="152"/>
      <c r="E40" s="153"/>
    </row>
    <row r="41" spans="1:5" ht="10.5" customHeight="1">
      <c r="A41" s="152">
        <v>33</v>
      </c>
      <c r="B41" s="152" t="s">
        <v>285</v>
      </c>
      <c r="C41" s="152" t="s">
        <v>295</v>
      </c>
      <c r="D41" s="152"/>
      <c r="E41" s="153"/>
    </row>
    <row r="42" spans="1:5" ht="10.5" customHeight="1">
      <c r="A42" s="152">
        <v>34</v>
      </c>
      <c r="B42" s="152" t="s">
        <v>285</v>
      </c>
      <c r="C42" s="152" t="s">
        <v>296</v>
      </c>
      <c r="D42" s="152"/>
      <c r="E42" s="153"/>
    </row>
    <row r="43" spans="1:5" ht="10.5" customHeight="1">
      <c r="A43" s="152" t="s">
        <v>297</v>
      </c>
      <c r="B43" s="152"/>
      <c r="C43" s="152" t="s">
        <v>298</v>
      </c>
      <c r="D43" s="152"/>
      <c r="E43" s="153"/>
    </row>
    <row r="44" spans="1:5" ht="10.5" customHeight="1">
      <c r="A44" s="152"/>
      <c r="B44" s="152"/>
      <c r="C44" s="152" t="s">
        <v>299</v>
      </c>
      <c r="D44" s="154">
        <f>D10</f>
        <v>101788</v>
      </c>
      <c r="E44" s="153"/>
    </row>
    <row r="45" spans="1:5" ht="10.5" customHeight="1">
      <c r="A45" s="152"/>
      <c r="B45" s="152"/>
      <c r="C45" s="152"/>
      <c r="D45" s="152"/>
      <c r="E45" s="153"/>
    </row>
    <row r="46" spans="1:5" ht="10.5" customHeight="1">
      <c r="A46" s="152"/>
      <c r="B46" s="152"/>
      <c r="C46" s="152"/>
      <c r="D46" s="152"/>
      <c r="E46" s="153"/>
    </row>
    <row r="47" spans="1:5" ht="10.5" customHeight="1">
      <c r="A47" s="152"/>
      <c r="B47" s="152" t="s">
        <v>548</v>
      </c>
      <c r="C47" s="152"/>
      <c r="D47" s="152" t="s">
        <v>300</v>
      </c>
      <c r="E47" s="153"/>
    </row>
    <row r="48" spans="1:5" ht="10.5" customHeight="1">
      <c r="A48" s="152"/>
      <c r="B48" s="152"/>
      <c r="C48" s="152"/>
      <c r="D48" s="152"/>
      <c r="E48" s="153"/>
    </row>
    <row r="49" spans="1:5" ht="10.5" customHeight="1">
      <c r="A49" s="152"/>
      <c r="B49" s="152" t="s">
        <v>549</v>
      </c>
      <c r="C49" s="152"/>
      <c r="D49" s="152">
        <v>0</v>
      </c>
      <c r="E49" s="153"/>
    </row>
    <row r="50" spans="1:5" ht="10.5" customHeight="1">
      <c r="A50" s="152"/>
      <c r="B50" s="152" t="s">
        <v>550</v>
      </c>
      <c r="C50" s="152"/>
      <c r="D50" s="152">
        <v>14</v>
      </c>
      <c r="E50" s="153"/>
    </row>
    <row r="51" spans="1:5" ht="10.5" customHeight="1">
      <c r="A51" s="152"/>
      <c r="B51" s="152" t="s">
        <v>551</v>
      </c>
      <c r="C51" s="152"/>
      <c r="D51" s="152">
        <v>2</v>
      </c>
      <c r="E51" s="153"/>
    </row>
    <row r="52" spans="1:5" ht="10.5" customHeight="1">
      <c r="A52" s="152"/>
      <c r="B52" s="152" t="s">
        <v>552</v>
      </c>
      <c r="C52" s="152"/>
      <c r="D52" s="152">
        <v>0</v>
      </c>
      <c r="E52" s="153"/>
    </row>
    <row r="53" spans="1:5" ht="10.5" customHeight="1">
      <c r="A53" s="152"/>
      <c r="B53" s="152" t="s">
        <v>553</v>
      </c>
      <c r="C53" s="152"/>
      <c r="D53" s="152">
        <v>0</v>
      </c>
      <c r="E53" s="153"/>
    </row>
    <row r="54" spans="1:5" ht="10.5" customHeight="1">
      <c r="A54" s="152"/>
      <c r="B54" s="152"/>
      <c r="C54" s="152" t="s">
        <v>143</v>
      </c>
      <c r="D54" s="152" t="str">
        <f>D4</f>
        <v>Te ardhurat nga aktiviteti</v>
      </c>
      <c r="E54" s="153"/>
    </row>
    <row r="55" spans="1:5" ht="10.5" customHeight="1">
      <c r="A55" s="155"/>
      <c r="B55" s="155"/>
      <c r="C55" s="155"/>
      <c r="D55" s="155"/>
      <c r="E55" s="153"/>
    </row>
    <row r="56" spans="1:5" ht="15">
      <c r="A56" s="155"/>
      <c r="B56" s="155"/>
      <c r="C56" s="155"/>
      <c r="D56" s="74" t="s">
        <v>156</v>
      </c>
      <c r="E56" s="153"/>
    </row>
    <row r="57" spans="1:5" ht="15">
      <c r="A57" s="155"/>
      <c r="B57" s="155"/>
      <c r="C57" s="155"/>
      <c r="D57" s="34" t="s">
        <v>480</v>
      </c>
      <c r="E57" s="153"/>
    </row>
    <row r="58" spans="1:5" ht="15">
      <c r="A58" s="155"/>
      <c r="B58" s="155" t="s">
        <v>301</v>
      </c>
      <c r="C58" s="155"/>
      <c r="D58" s="155"/>
      <c r="E58" s="153"/>
    </row>
    <row r="59" spans="1:5" ht="15">
      <c r="A59" s="153"/>
      <c r="B59" s="153"/>
      <c r="C59" s="153"/>
      <c r="D59" s="153"/>
      <c r="E59" s="153"/>
    </row>
    <row r="60" spans="1:5" ht="15">
      <c r="A60" s="153"/>
      <c r="B60" s="153"/>
      <c r="C60" s="153"/>
      <c r="D60" s="153"/>
      <c r="E60" s="153"/>
    </row>
    <row r="61" spans="1:5" ht="15">
      <c r="A61" s="153"/>
      <c r="B61" s="153"/>
      <c r="C61" s="153"/>
      <c r="D61" s="153"/>
      <c r="E61" s="153"/>
    </row>
    <row r="62" spans="1:5" ht="15">
      <c r="A62" s="153"/>
      <c r="B62" s="153"/>
      <c r="C62" s="153"/>
      <c r="D62" s="153"/>
      <c r="E62" s="153"/>
    </row>
  </sheetData>
  <sheetProtection/>
  <printOptions/>
  <pageMargins left="0.75" right="0.75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Dell</cp:lastModifiedBy>
  <cp:lastPrinted>2014-03-21T13:10:50Z</cp:lastPrinted>
  <dcterms:created xsi:type="dcterms:W3CDTF">2009-02-15T21:00:31Z</dcterms:created>
  <dcterms:modified xsi:type="dcterms:W3CDTF">2014-07-25T09:38:29Z</dcterms:modified>
  <cp:category/>
  <cp:version/>
  <cp:contentType/>
  <cp:contentStatus/>
</cp:coreProperties>
</file>