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5"/>
  </bookViews>
  <sheets>
    <sheet name="bilanci" sheetId="1" r:id="rId1"/>
    <sheet name="pash" sheetId="2" r:id="rId2"/>
    <sheet name="shenime" sheetId="3" r:id="rId3"/>
    <sheet name="cash flow" sheetId="4" r:id="rId4"/>
    <sheet name="kapitali" sheetId="5" r:id="rId5"/>
    <sheet name="AAM" sheetId="6" r:id="rId6"/>
    <sheet name="inventari" sheetId="7" r:id="rId7"/>
    <sheet name="Sheet1" sheetId="8" r:id="rId8"/>
    <sheet name="gjendje llogarie " sheetId="9" r:id="rId9"/>
  </sheets>
  <externalReferences>
    <externalReference r:id="rId12"/>
    <externalReference r:id="rId13"/>
    <externalReference r:id="rId14"/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<sst xmlns="http://schemas.openxmlformats.org/spreadsheetml/2006/main" count="3239" uniqueCount="1203">
  <si>
    <r>
      <t xml:space="preserve">                                            </t>
    </r>
    <r>
      <rPr>
        <sz val="14"/>
        <rFont val="Arial"/>
        <family val="2"/>
      </rPr>
      <t xml:space="preserve">  </t>
    </r>
    <r>
      <rPr>
        <b/>
        <sz val="14"/>
        <rFont val="Arial Narrow"/>
        <family val="2"/>
      </rPr>
      <t xml:space="preserve"> III.BILANCI I SHOQERISE CONAD ALBANIA SHPK</t>
    </r>
  </si>
  <si>
    <t>AKTIVET</t>
  </si>
  <si>
    <t>Shenime</t>
  </si>
  <si>
    <t>PERIUDHA 01/01/2012-31/12/2012</t>
  </si>
  <si>
    <t>I</t>
  </si>
  <si>
    <t>AKTIVET AFATSHKURTRA</t>
  </si>
  <si>
    <t>Aktive Monetare</t>
  </si>
  <si>
    <t>1</t>
  </si>
  <si>
    <t>Dervative dhe aktive te mbajtura per tregtim</t>
  </si>
  <si>
    <t>Aktive te tjera financiare afatshurtra</t>
  </si>
  <si>
    <t>Kerkesa te arketueshme</t>
  </si>
  <si>
    <t>Kerkesa te tjera te arketueshme</t>
  </si>
  <si>
    <t>Inventari</t>
  </si>
  <si>
    <t>Tatim i parapaguar mbi fitimin</t>
  </si>
  <si>
    <t>Aktive afatshkurtra te mbajtura per shitje</t>
  </si>
  <si>
    <t>Parapagimet dhe shpenzimet e shtyra</t>
  </si>
  <si>
    <t>Totali I Aktiveve Afatshkurtra (I)</t>
  </si>
  <si>
    <t>II</t>
  </si>
  <si>
    <t>AKTIVET AFATGJATA</t>
  </si>
  <si>
    <t>Investimet financiare afatgjata</t>
  </si>
  <si>
    <t>Aktive afatgjata materiale</t>
  </si>
  <si>
    <t>Aktive biologjike afatgjata</t>
  </si>
  <si>
    <t>Aktive afatgjata jomateriale</t>
  </si>
  <si>
    <t>Kapitali aksionar I papaguar</t>
  </si>
  <si>
    <t>Aktive te tjera afatgjata</t>
  </si>
  <si>
    <t>Totali I aktiveve afatgjata (II)</t>
  </si>
  <si>
    <t>TOTALI I AKTIVEVE ( I+II)</t>
  </si>
  <si>
    <t>DETYRIMET DHE KAPITALI</t>
  </si>
  <si>
    <t>DETYRIMET AFATSHKURTRA</t>
  </si>
  <si>
    <t>Derivativet</t>
  </si>
  <si>
    <t>Huamarrjet</t>
  </si>
  <si>
    <t>Huate dhe parapagimet</t>
  </si>
  <si>
    <t>Te pagueshme ndaj furnitoreve</t>
  </si>
  <si>
    <t>Te pagueshme te tjera</t>
  </si>
  <si>
    <t>Tatim fitimi</t>
  </si>
  <si>
    <t>Dividente</t>
  </si>
  <si>
    <t>Grantet dhe te ardhura te shtyra</t>
  </si>
  <si>
    <t>Maredhenje te brendshme</t>
  </si>
  <si>
    <t>Totali I detyrimeve afatshkurtra (I)</t>
  </si>
  <si>
    <t>DETYRIMET AFATGJATA</t>
  </si>
  <si>
    <t>Huate afatgjata</t>
  </si>
  <si>
    <t>Huamarrje te tjera afatgjata</t>
  </si>
  <si>
    <t>Tatimi I shtyre mbi fitimin</t>
  </si>
  <si>
    <t>Totali I detyrimeve afatgjata (II)</t>
  </si>
  <si>
    <t>III</t>
  </si>
  <si>
    <t>KAPITALI</t>
  </si>
  <si>
    <t>Kapitali aksionit</t>
  </si>
  <si>
    <t>Shtese dhe reduktim kapitali te paregjistruar</t>
  </si>
  <si>
    <t xml:space="preserve">Rezerva </t>
  </si>
  <si>
    <t>Interesat e pakices</t>
  </si>
  <si>
    <t>Fitimet e pashperndara</t>
  </si>
  <si>
    <t>Fitimi (humbja) e vitit financiar</t>
  </si>
  <si>
    <t>Totali I kapitalit (III)</t>
  </si>
  <si>
    <t>TOTALI DETYRIMEVE  KAPITALIT (I+II+III)</t>
  </si>
  <si>
    <t>CONAD ALBANIA SHPK</t>
  </si>
  <si>
    <t xml:space="preserve">                                                         V.PASQYRA E FITIM - HUMBJES</t>
  </si>
  <si>
    <t>Pershkrimi i Elementeve</t>
  </si>
  <si>
    <t>Shitjet neto</t>
  </si>
  <si>
    <t>Materialet e konsumuara</t>
  </si>
  <si>
    <t>Fitimi bruto</t>
  </si>
  <si>
    <t>Te ardhura te tjera nga veprimtaria e shfrytezimit</t>
  </si>
  <si>
    <t>Ndryshim ne inventarin e produkteve ne proces</t>
  </si>
  <si>
    <t>Shpenzime te tjera</t>
  </si>
  <si>
    <t>Kosto e punes</t>
  </si>
  <si>
    <t>Amortizime dhe zhvleresimit</t>
  </si>
  <si>
    <t>Fitime (humbjet) nga kursi I kembimit</t>
  </si>
  <si>
    <t>Totali i shpenzimeve</t>
  </si>
  <si>
    <t>Fitimi apo humbja nga veprimtaria kryesore</t>
  </si>
  <si>
    <t>Shpenzime finaciare</t>
  </si>
  <si>
    <t>Te ardhura financiare</t>
  </si>
  <si>
    <t>Totali I te ardhurave dhe shpenzimeve financiare</t>
  </si>
  <si>
    <t>Fitim (humbje) para tatimit</t>
  </si>
  <si>
    <t>Shpenzimet e tatim fitimit</t>
  </si>
  <si>
    <t>Fitimi (humbje) neto e vitit financiar</t>
  </si>
  <si>
    <t xml:space="preserve">SHENIMET PER PASQYRAT FINANCIARE CONAD ALBANIA SHPK </t>
  </si>
  <si>
    <t>Mjete monetare</t>
  </si>
  <si>
    <t>Arka ne lek</t>
  </si>
  <si>
    <t>Banka ne lek</t>
  </si>
  <si>
    <t>Totali</t>
  </si>
  <si>
    <t>Kliente te paarketuar</t>
  </si>
  <si>
    <t>Shteti TVSH e zbritshme</t>
  </si>
  <si>
    <t>Pagesa per raport barre lindje</t>
  </si>
  <si>
    <t xml:space="preserve">Depozite garancie Dogana </t>
  </si>
  <si>
    <t>Inventari  ambalazhet</t>
  </si>
  <si>
    <t xml:space="preserve">Inventar i imet </t>
  </si>
  <si>
    <t>Inventar produktesh</t>
  </si>
  <si>
    <t xml:space="preserve">Inventar akcize </t>
  </si>
  <si>
    <t>Vlera fillestare</t>
  </si>
  <si>
    <t>Amortizim I akumuluar</t>
  </si>
  <si>
    <t>Vlera neto</t>
  </si>
  <si>
    <t xml:space="preserve">Makineri e pajisje </t>
  </si>
  <si>
    <t>Mjete Transporti</t>
  </si>
  <si>
    <t>Pajisje informatike</t>
  </si>
  <si>
    <t>Mobilje orendi</t>
  </si>
  <si>
    <t>Te tjera</t>
  </si>
  <si>
    <t>Aktive jomateriale te tjera</t>
  </si>
  <si>
    <t>Furnitore te papaguar</t>
  </si>
  <si>
    <t>Sigurime shoqërore dhe shëndetsore</t>
  </si>
  <si>
    <t>Tatim mbi të ardhurat personale</t>
  </si>
  <si>
    <t>Tatimi në burim</t>
  </si>
  <si>
    <t>Paga dhe shpërblime</t>
  </si>
  <si>
    <t>BETA INVEST SHPK</t>
  </si>
  <si>
    <t>CONCORD INVESTMENT SHPK</t>
  </si>
  <si>
    <t>CONAD ADRIATICO SOC COOP SRL</t>
  </si>
  <si>
    <t>Shitjet Neto</t>
  </si>
  <si>
    <t>Shitje mall ndaj te treteve</t>
  </si>
  <si>
    <t>Shitje transport ndaj te treteve</t>
  </si>
  <si>
    <t>Shitje aktivi</t>
  </si>
  <si>
    <t>Dhurata perfaqesime</t>
  </si>
  <si>
    <t>Materiale te konsumuara</t>
  </si>
  <si>
    <t>Mallra te ndryshme</t>
  </si>
  <si>
    <t>Taksa doganore</t>
  </si>
  <si>
    <t>Akciza</t>
  </si>
  <si>
    <t>Akciza ambalazhi</t>
  </si>
  <si>
    <t>Shpenzime zhdoganimi</t>
  </si>
  <si>
    <t>Kontrolle higjeno-sanitare doganore</t>
  </si>
  <si>
    <t>Ndryshimi I gjendjeve</t>
  </si>
  <si>
    <t>Energji avull uje</t>
  </si>
  <si>
    <t>Materiale konsumi</t>
  </si>
  <si>
    <t>Karburant</t>
  </si>
  <si>
    <t>Qera</t>
  </si>
  <si>
    <t>Mirembajtje riparime</t>
  </si>
  <si>
    <t>Prime te sigurimit</t>
  </si>
  <si>
    <t>Sherbime nga te trete</t>
  </si>
  <si>
    <t>Sherbime te ndryshme</t>
  </si>
  <si>
    <t>Publicitet</t>
  </si>
  <si>
    <t>Shpenzime postare telekomunikacion</t>
  </si>
  <si>
    <t>Transport</t>
  </si>
  <si>
    <t>Skonto per kliente sipas kontrates</t>
  </si>
  <si>
    <t>Sherbime bankare</t>
  </si>
  <si>
    <t>Analiza higjene</t>
  </si>
  <si>
    <t>Tarifa vendore</t>
  </si>
  <si>
    <t>Taxa te tjera</t>
  </si>
  <si>
    <t>Trainime per personelin</t>
  </si>
  <si>
    <t>Shpenzime për pritje dhe përfaqësime</t>
  </si>
  <si>
    <t>Shpenzime te pazbritshme</t>
  </si>
  <si>
    <t>Gjoba dhe dëmshpërblime</t>
  </si>
  <si>
    <t>Transferime, udhëtime, dieta</t>
  </si>
  <si>
    <t xml:space="preserve">Vlera kontabel e asetit te shitur </t>
  </si>
  <si>
    <t>Pagat e punonjesve</t>
  </si>
  <si>
    <t>Sigurime Shoqerore</t>
  </si>
  <si>
    <t>Amortizimi</t>
  </si>
  <si>
    <t>Humbje nga këmbimet dhe perkthimet valutore</t>
  </si>
  <si>
    <t>Fitim nga kembimet valutore</t>
  </si>
  <si>
    <t>Shpenzime interesa bankare</t>
  </si>
  <si>
    <t>Te Ardhura nga interesat</t>
  </si>
  <si>
    <t>shpenzime te tjera financiare</t>
  </si>
  <si>
    <t>te ardhura te tjera financiare</t>
  </si>
  <si>
    <t xml:space="preserve">Ardhura </t>
  </si>
  <si>
    <t>Shpenzime</t>
  </si>
  <si>
    <t>fitimi</t>
  </si>
  <si>
    <t>Shpenzime te panjohura fiskalisht/Costi fiscalmente non riconosciuti</t>
  </si>
  <si>
    <t>rezultati fiskal</t>
  </si>
  <si>
    <t>tatim fitimi</t>
  </si>
  <si>
    <t>rezultati neto</t>
  </si>
  <si>
    <t>CONAD ALBANIA</t>
  </si>
  <si>
    <t>CASH FLOW (metoda direkte)</t>
  </si>
  <si>
    <t>Nr</t>
  </si>
  <si>
    <t>Emertimi</t>
  </si>
  <si>
    <t>Fluksi i parave nga veprimtarite e shfrytezimit</t>
  </si>
  <si>
    <t>Parate e arketuara nga klientet</t>
  </si>
  <si>
    <t>Parate e paguara ndaj furnitoreve dhe punonjesve</t>
  </si>
  <si>
    <t>Parate e arketuara nga veprimtarite</t>
  </si>
  <si>
    <t>Interesi paguar</t>
  </si>
  <si>
    <t>Tatim fitim i paguar</t>
  </si>
  <si>
    <t>Shuma</t>
  </si>
  <si>
    <t>Fluksi i parave nga veprimtarite investuese</t>
  </si>
  <si>
    <t>Pagesa per blerje te kompanive te kontrolluara</t>
  </si>
  <si>
    <t>Pagesa per blerje te aktiveve afatgjate materiale</t>
  </si>
  <si>
    <t>Arketime nga shitjet e pajisjeve</t>
  </si>
  <si>
    <t>Interesi i arketuar</t>
  </si>
  <si>
    <t>Dividende te arketuar</t>
  </si>
  <si>
    <t>Fluksi i parave nga aktivitetet financiare</t>
  </si>
  <si>
    <t>Arketime nga emetimi i kapitalit aksioner</t>
  </si>
  <si>
    <t>Arketime nga huamarrje afatgjata</t>
  </si>
  <si>
    <t>Pagesat e detyrimeve te qirase financiare</t>
  </si>
  <si>
    <t>Rritja / rënia neto e mjeteve monetare</t>
  </si>
  <si>
    <t>Mjetet monetare në fillim të periudhës</t>
  </si>
  <si>
    <t>Mjetet monetare në fund të periudhës</t>
  </si>
  <si>
    <t xml:space="preserve"> </t>
  </si>
  <si>
    <t>Pershkrimi</t>
  </si>
  <si>
    <t xml:space="preserve">Kapitali aksionar </t>
  </si>
  <si>
    <t>Primi i aksionit</t>
  </si>
  <si>
    <t>Aksione thesari</t>
  </si>
  <si>
    <t>Rezeva stat.ligjore</t>
  </si>
  <si>
    <t>Fitimi i pashperndare</t>
  </si>
  <si>
    <t>TOTALI</t>
  </si>
  <si>
    <t>Fitimi neto per periudhen kontabel</t>
  </si>
  <si>
    <t>Dividentet e paguar</t>
  </si>
  <si>
    <t>Rritja e rezerves dhe kapitalit</t>
  </si>
  <si>
    <t>Emetimi I aksioneve</t>
  </si>
  <si>
    <t>Emetimi i aksioneve</t>
  </si>
  <si>
    <t>Aksione te thesarit te riblera</t>
  </si>
  <si>
    <t>Pozicioni me 31 dhjetor 2012</t>
  </si>
  <si>
    <t>Tatimi mbi fitimin</t>
  </si>
  <si>
    <t>Sasia</t>
  </si>
  <si>
    <t>Gjendje</t>
  </si>
  <si>
    <t xml:space="preserve">shtesa </t>
  </si>
  <si>
    <t>Shtesa</t>
  </si>
  <si>
    <t>Pakesime</t>
  </si>
  <si>
    <t>nga rivleresimi</t>
  </si>
  <si>
    <t>Toka</t>
  </si>
  <si>
    <t>Ndertime</t>
  </si>
  <si>
    <t>Makineri,paisje</t>
  </si>
  <si>
    <t>Mjete transporti</t>
  </si>
  <si>
    <t xml:space="preserve">             TOTALI</t>
  </si>
  <si>
    <t>Administratori</t>
  </si>
  <si>
    <t>Adrian Dulaku</t>
  </si>
  <si>
    <t>Shoqeria CONAD ALBANIA SHPK</t>
  </si>
  <si>
    <t>NIPTI  L21423017V</t>
  </si>
  <si>
    <t>CONAD ALBANIA_2013</t>
  </si>
  <si>
    <t>Monedha Baze:</t>
  </si>
  <si>
    <t>LEK</t>
  </si>
  <si>
    <t>Periudha 01/01/2013-31/12/2013</t>
  </si>
  <si>
    <t>Debi</t>
  </si>
  <si>
    <t>Kredi</t>
  </si>
  <si>
    <t>10101</t>
  </si>
  <si>
    <t>10102</t>
  </si>
  <si>
    <t>10103</t>
  </si>
  <si>
    <t>108</t>
  </si>
  <si>
    <t>Fitimi/Humbja e pashpërndarë</t>
  </si>
  <si>
    <t>109</t>
  </si>
  <si>
    <t>Rezultati i ushtrimit</t>
  </si>
  <si>
    <t>203</t>
  </si>
  <si>
    <t>Shpenzime të zhvillimit</t>
  </si>
  <si>
    <t>205</t>
  </si>
  <si>
    <t>Koncesione dhe të drejta të ngjashme, liçensa të ngjashme</t>
  </si>
  <si>
    <t>206</t>
  </si>
  <si>
    <t>Software</t>
  </si>
  <si>
    <t>213</t>
  </si>
  <si>
    <t>Instalime teknike, makineri, pajisje,instrumente dhe vegla pune</t>
  </si>
  <si>
    <t>21311</t>
  </si>
  <si>
    <t>Impjanti Frigoriferik/Impianto Frigo</t>
  </si>
  <si>
    <t>21313</t>
  </si>
  <si>
    <t>Impjanti elektrik/Impianto Elettrico</t>
  </si>
  <si>
    <t>21321</t>
  </si>
  <si>
    <t>Rafte/Scaffalature</t>
  </si>
  <si>
    <t>21322</t>
  </si>
  <si>
    <t>Arredimi/Arredamento</t>
  </si>
  <si>
    <t>21323</t>
  </si>
  <si>
    <t>Gjeneratore elektriciteti/Generatore di elettricita</t>
  </si>
  <si>
    <t>21324</t>
  </si>
  <si>
    <t>Pajisje te ndryshme/Atrezzature Varie</t>
  </si>
  <si>
    <t>21325</t>
  </si>
  <si>
    <t>Makineri, Pirunj/ Carelli</t>
  </si>
  <si>
    <t>21326</t>
  </si>
  <si>
    <t>Roll/Ambalazh</t>
  </si>
  <si>
    <t>2181</t>
  </si>
  <si>
    <t>Mobilje dhe pajisje zyre</t>
  </si>
  <si>
    <t>2182</t>
  </si>
  <si>
    <t>Pajisje informative</t>
  </si>
  <si>
    <t>2183</t>
  </si>
  <si>
    <t>Pajisje te ndryshme/ Picole atrezzature (amm 50%)</t>
  </si>
  <si>
    <t>2188</t>
  </si>
  <si>
    <t>Të tjera</t>
  </si>
  <si>
    <t>2803</t>
  </si>
  <si>
    <t>Për shpenzimet e zhvillimit</t>
  </si>
  <si>
    <t>2805</t>
  </si>
  <si>
    <t>Për konçesione, patenta, liçensa e të ngjashme</t>
  </si>
  <si>
    <t>2806</t>
  </si>
  <si>
    <t>Amortizimi i AA jomaterialë</t>
  </si>
  <si>
    <t>281311</t>
  </si>
  <si>
    <t>Impjanti frigoriferik/Impianto frigo</t>
  </si>
  <si>
    <t>281321</t>
  </si>
  <si>
    <t>Rafte/Per Attrezzature Scaffalature</t>
  </si>
  <si>
    <t>281322</t>
  </si>
  <si>
    <t>Arredimi/Per Attrezzature Arredamento</t>
  </si>
  <si>
    <t>281323</t>
  </si>
  <si>
    <t>Gjeneratori/Per Generatore elettrico</t>
  </si>
  <si>
    <t>281324</t>
  </si>
  <si>
    <t>Pajisje te ndryshme/Per Attrezzature varie</t>
  </si>
  <si>
    <t>281325</t>
  </si>
  <si>
    <t>281326</t>
  </si>
  <si>
    <t>28181</t>
  </si>
  <si>
    <t>Per mobilje dhe aparate zyre/Per Mobili e macchine d'ufficio</t>
  </si>
  <si>
    <t>28182</t>
  </si>
  <si>
    <t>Pajisje elektronike /Per Macchine elettroniche / hardware</t>
  </si>
  <si>
    <t>28183</t>
  </si>
  <si>
    <t>Për të tjera AA materiale/Per Altre immobilizzazioni materiali</t>
  </si>
  <si>
    <t>28188</t>
  </si>
  <si>
    <t>Te tjera/Per Altri</t>
  </si>
  <si>
    <t>325</t>
  </si>
  <si>
    <t>Inventari i aksizes/scorte accise</t>
  </si>
  <si>
    <t>329</t>
  </si>
  <si>
    <t>Materiale konsumi/Materiali di consumo</t>
  </si>
  <si>
    <t>351</t>
  </si>
  <si>
    <t>Mallra te ndryshem/Rimanenze GV</t>
  </si>
  <si>
    <t>352</t>
  </si>
  <si>
    <t>Sallamra dhe Bylmet/Freschi</t>
  </si>
  <si>
    <t>354</t>
  </si>
  <si>
    <t>Fruta perime/Ortofrutta</t>
  </si>
  <si>
    <t>357</t>
  </si>
  <si>
    <t>MALLRA TE TJERA (60514, 7053)</t>
  </si>
  <si>
    <t>401</t>
  </si>
  <si>
    <t>Furnitorë për mallra, produkte e shërbime</t>
  </si>
  <si>
    <t>401000000013</t>
  </si>
  <si>
    <t>SHQIPONJA LICI</t>
  </si>
  <si>
    <t>40100000003</t>
  </si>
  <si>
    <t>SH-LO SHPK</t>
  </si>
  <si>
    <t>40100000004</t>
  </si>
  <si>
    <t>DIEZELA SHPK</t>
  </si>
  <si>
    <t>40100000006</t>
  </si>
  <si>
    <t>HOTEL DE PARIS</t>
  </si>
  <si>
    <t>40100000007</t>
  </si>
  <si>
    <t>ALBATON-GROUP SHPK</t>
  </si>
  <si>
    <t>40100000008</t>
  </si>
  <si>
    <t>REAL AB SHPK</t>
  </si>
  <si>
    <t>40100000009</t>
  </si>
  <si>
    <t>ILMI DOCI</t>
  </si>
  <si>
    <t>40100000010</t>
  </si>
  <si>
    <t>DEVI20-GROUP SHPK</t>
  </si>
  <si>
    <t>40100000011</t>
  </si>
  <si>
    <t>DIMAPAK SHPK</t>
  </si>
  <si>
    <t>40100000012</t>
  </si>
  <si>
    <t>LEDI SHPK</t>
  </si>
  <si>
    <t>40100000014</t>
  </si>
  <si>
    <t>DEA RRJOLLI</t>
  </si>
  <si>
    <t>40100000015</t>
  </si>
  <si>
    <t>TEA SHPK</t>
  </si>
  <si>
    <t>40100000016</t>
  </si>
  <si>
    <t>FERRA &amp; CO SHPK</t>
  </si>
  <si>
    <t>40100000017</t>
  </si>
  <si>
    <t>AIBA SHA</t>
  </si>
  <si>
    <t>40100000018</t>
  </si>
  <si>
    <t>KUJTIM ZAIMI</t>
  </si>
  <si>
    <t>40100000019</t>
  </si>
  <si>
    <t>G.S.M KLIMAIRE SHPK</t>
  </si>
  <si>
    <t>40100000020</t>
  </si>
  <si>
    <t>ANSIG SHPK</t>
  </si>
  <si>
    <t>40100000021</t>
  </si>
  <si>
    <t>ZI.CO SHA</t>
  </si>
  <si>
    <t>40100000022</t>
  </si>
  <si>
    <t>ERA SHPK</t>
  </si>
  <si>
    <t>40100000023</t>
  </si>
  <si>
    <t>LIKA COMPANY SHPK</t>
  </si>
  <si>
    <t>40100000024</t>
  </si>
  <si>
    <t>SHOQERIA E ANIMATOREVE SHQIPTARE</t>
  </si>
  <si>
    <t>40100000025</t>
  </si>
  <si>
    <t>MEGATEK SHA</t>
  </si>
  <si>
    <t>40100000026</t>
  </si>
  <si>
    <t>ALBKONTROLL SHA</t>
  </si>
  <si>
    <t>40100000027</t>
  </si>
  <si>
    <t>CONNEXT SHPK</t>
  </si>
  <si>
    <t>40100000028</t>
  </si>
  <si>
    <t>AFERDITA 2005 SHPK</t>
  </si>
  <si>
    <t>40100000029</t>
  </si>
  <si>
    <t>PERPARIM MALAJ</t>
  </si>
  <si>
    <t>40100000030</t>
  </si>
  <si>
    <t>M&amp;B TRAVEL SHPK</t>
  </si>
  <si>
    <t>40100000031</t>
  </si>
  <si>
    <t>LUAN HYSA SHPK</t>
  </si>
  <si>
    <t>40100000032</t>
  </si>
  <si>
    <t>GECI SHPK</t>
  </si>
  <si>
    <t>40100000033</t>
  </si>
  <si>
    <t>ARBANA KERO</t>
  </si>
  <si>
    <t>40100000034</t>
  </si>
  <si>
    <t>AGRO KONI SHPK</t>
  </si>
  <si>
    <t>40100000036</t>
  </si>
  <si>
    <t>RAKIP POLICI</t>
  </si>
  <si>
    <t>40100000037</t>
  </si>
  <si>
    <t>GIPS KARTON SHPK</t>
  </si>
  <si>
    <t>40100000038</t>
  </si>
  <si>
    <t>PANELI SHPK</t>
  </si>
  <si>
    <t>40100000039</t>
  </si>
  <si>
    <t>FRUIT CO SHPK</t>
  </si>
  <si>
    <t>40100000041</t>
  </si>
  <si>
    <t>FATJON SAUKU</t>
  </si>
  <si>
    <t>40100000042</t>
  </si>
  <si>
    <t>KOMPANIA GERI SHPK</t>
  </si>
  <si>
    <t>40100000043</t>
  </si>
  <si>
    <t>P.LORUSSO &amp; C.SRL</t>
  </si>
  <si>
    <t>EUR</t>
  </si>
  <si>
    <t>40100000044</t>
  </si>
  <si>
    <t>ALBERT SHLLAKU</t>
  </si>
  <si>
    <t>40100000045</t>
  </si>
  <si>
    <t>DUDAJ GROUP SHPK</t>
  </si>
  <si>
    <t>40100000046</t>
  </si>
  <si>
    <t>ANJEZA ADEMI</t>
  </si>
  <si>
    <t>40100000047</t>
  </si>
  <si>
    <t>PRESTAS SRL</t>
  </si>
  <si>
    <t>40100000049</t>
  </si>
  <si>
    <t>ARBER AGOLLI</t>
  </si>
  <si>
    <t>40100000050</t>
  </si>
  <si>
    <t>PRONATYRA TREG</t>
  </si>
  <si>
    <t>40100000051</t>
  </si>
  <si>
    <t>FOOD TRADE SHPK</t>
  </si>
  <si>
    <t>40100000052</t>
  </si>
  <si>
    <t>FORNO LEVIZZANO SRL</t>
  </si>
  <si>
    <t>40100000053</t>
  </si>
  <si>
    <t>ALBETON 5 SHPK</t>
  </si>
  <si>
    <t>40100000057</t>
  </si>
  <si>
    <t>NJOFTIME &amp; MARJET CONSULTING SHPK</t>
  </si>
  <si>
    <t>40100000058</t>
  </si>
  <si>
    <t>ORA SHPK</t>
  </si>
  <si>
    <t>40100000070</t>
  </si>
  <si>
    <t>RODI 2012 SHPK</t>
  </si>
  <si>
    <t>40100001</t>
  </si>
  <si>
    <t>PIETRO TAFUNI</t>
  </si>
  <si>
    <t>40100002</t>
  </si>
  <si>
    <t>ALEHANDRO DITRIBUTION SHPK</t>
  </si>
  <si>
    <t>40100003</t>
  </si>
  <si>
    <t>AGIM ROBO</t>
  </si>
  <si>
    <t>40100004</t>
  </si>
  <si>
    <t>Sokol Novaku</t>
  </si>
  <si>
    <t>40100005</t>
  </si>
  <si>
    <t>LLAKI TRANS SHPK</t>
  </si>
  <si>
    <t>40100006</t>
  </si>
  <si>
    <t>IL FIADONE SHPK</t>
  </si>
  <si>
    <t>40100007</t>
  </si>
  <si>
    <t>BOTA E VERES SHPK</t>
  </si>
  <si>
    <t>40100008</t>
  </si>
  <si>
    <t>OLIM SHPK</t>
  </si>
  <si>
    <t>40100009</t>
  </si>
  <si>
    <t>FOOD &amp; DRINK DISTRIBUTION SHPK</t>
  </si>
  <si>
    <t>40100011</t>
  </si>
  <si>
    <t>TOP DISTRIBUTION SHPK</t>
  </si>
  <si>
    <t>40100013</t>
  </si>
  <si>
    <t>ABCOM SHPK</t>
  </si>
  <si>
    <t>40100014</t>
  </si>
  <si>
    <t>BESNIK TARI</t>
  </si>
  <si>
    <t>40100015</t>
  </si>
  <si>
    <t>ERGENTIAN SOTA</t>
  </si>
  <si>
    <t>40100016</t>
  </si>
  <si>
    <t>RAIMONDA GJONCAJ</t>
  </si>
  <si>
    <t>40100017</t>
  </si>
  <si>
    <t>PULARIA KORCA AHPK</t>
  </si>
  <si>
    <t>40100018</t>
  </si>
  <si>
    <t>ARTAN TUJANI</t>
  </si>
  <si>
    <t>40100019</t>
  </si>
  <si>
    <t>GENTIAN HABAZAJ</t>
  </si>
  <si>
    <t>40100020</t>
  </si>
  <si>
    <t>PROEXPRESS SHPK</t>
  </si>
  <si>
    <t>40100021</t>
  </si>
  <si>
    <t>DRONE SHPK</t>
  </si>
  <si>
    <t>40100022</t>
  </si>
  <si>
    <t>BTW ALBANIA DISTRIBUTION SHPK</t>
  </si>
  <si>
    <t>40100025</t>
  </si>
  <si>
    <t>DORIAN CELIKU</t>
  </si>
  <si>
    <t>40100030</t>
  </si>
  <si>
    <t>I.T.E GROUP SHPK</t>
  </si>
  <si>
    <t>40100031</t>
  </si>
  <si>
    <t>INST I SIGURISE USHQIMORE DHE VETERINARISE</t>
  </si>
  <si>
    <t>40100032</t>
  </si>
  <si>
    <t>NEPTUN SHPK</t>
  </si>
  <si>
    <t>40100033</t>
  </si>
  <si>
    <t>FAK SHK TE NATYRES UNI TIR</t>
  </si>
  <si>
    <t>40100034</t>
  </si>
  <si>
    <t>MARIN PAHIJA</t>
  </si>
  <si>
    <t>40100035</t>
  </si>
  <si>
    <t>NEW MOMENT SHPK</t>
  </si>
  <si>
    <t>40100036</t>
  </si>
  <si>
    <t>INTERGRAFIKA SHPK</t>
  </si>
  <si>
    <t>40100037</t>
  </si>
  <si>
    <t>BUKURIJE SULA</t>
  </si>
  <si>
    <t>40100038</t>
  </si>
  <si>
    <t>ALMA CAUSHOLLI</t>
  </si>
  <si>
    <t>40100039</t>
  </si>
  <si>
    <t>MERKATOR A SHPK</t>
  </si>
  <si>
    <t>40100040</t>
  </si>
  <si>
    <t>ANILA BERBERI</t>
  </si>
  <si>
    <t>40100041</t>
  </si>
  <si>
    <t>MEDIA PRINT SHPK</t>
  </si>
  <si>
    <t>40100042</t>
  </si>
  <si>
    <t>THYMOSS.R.L</t>
  </si>
  <si>
    <t>40100043</t>
  </si>
  <si>
    <t>CRILU SHPK</t>
  </si>
  <si>
    <t>40100044</t>
  </si>
  <si>
    <t>A.S.I.E SHPK</t>
  </si>
  <si>
    <t>40100045</t>
  </si>
  <si>
    <t>BELLE AIR SHPK</t>
  </si>
  <si>
    <t>40100046</t>
  </si>
  <si>
    <t>AGRON PJETRI</t>
  </si>
  <si>
    <t>40100047</t>
  </si>
  <si>
    <t>ABIESSE SHPK</t>
  </si>
  <si>
    <t>40100048</t>
  </si>
  <si>
    <t>ALB DESIGN SHPK</t>
  </si>
  <si>
    <t>40100049</t>
  </si>
  <si>
    <t>ALKOS SH.P.K</t>
  </si>
  <si>
    <t>40100050</t>
  </si>
  <si>
    <t>ALSI &amp; CO SHPK</t>
  </si>
  <si>
    <t>40100051</t>
  </si>
  <si>
    <t>AR&amp;LO SHPK</t>
  </si>
  <si>
    <t>40100052</t>
  </si>
  <si>
    <t>BEAIR TECHNOLOGY SHPK</t>
  </si>
  <si>
    <t>40100053</t>
  </si>
  <si>
    <t>CAPITAL RESOURCES SH.P.K</t>
  </si>
  <si>
    <t>40100054</t>
  </si>
  <si>
    <t>DHL INTERNATIONAL ALBANIA</t>
  </si>
  <si>
    <t>40100055</t>
  </si>
  <si>
    <t>ECOMARKET FOOD SH.P.K</t>
  </si>
  <si>
    <t>40100056</t>
  </si>
  <si>
    <t>TRING TV SHA</t>
  </si>
  <si>
    <t>40100057</t>
  </si>
  <si>
    <t>TOP CHANEL SH.P.K</t>
  </si>
  <si>
    <t>40100058</t>
  </si>
  <si>
    <t>TIRANA PAPER PROVIDER SHPK</t>
  </si>
  <si>
    <t>40100060</t>
  </si>
  <si>
    <t>SOFRALB SHPK</t>
  </si>
  <si>
    <t>40100061</t>
  </si>
  <si>
    <t>FM REKLAMA SHPK</t>
  </si>
  <si>
    <t>40100062</t>
  </si>
  <si>
    <t>ALB-CONSULT 2 SHPK</t>
  </si>
  <si>
    <t>40100063</t>
  </si>
  <si>
    <t>XHEVAHIR RAMUSHI</t>
  </si>
  <si>
    <t>40100064</t>
  </si>
  <si>
    <t>CONTINENTAL GROUP</t>
  </si>
  <si>
    <t>40100065</t>
  </si>
  <si>
    <t>EURONUOVO SH.P.K</t>
  </si>
  <si>
    <t>40100066</t>
  </si>
  <si>
    <t>SICPA SECURITY SOLUTIONS ALBANIA SHPK</t>
  </si>
  <si>
    <t>40100067</t>
  </si>
  <si>
    <t>ROYAL SHPK</t>
  </si>
  <si>
    <t>40100068</t>
  </si>
  <si>
    <t>ERJON ZAIMI</t>
  </si>
  <si>
    <t>40100069</t>
  </si>
  <si>
    <t>EVOLUCION I GJELBER SHPK</t>
  </si>
  <si>
    <t>40100070</t>
  </si>
  <si>
    <t>GJERGJI KOMPJUTER SHPK</t>
  </si>
  <si>
    <t>40100071</t>
  </si>
  <si>
    <t>ITAL PACK SH.P.K</t>
  </si>
  <si>
    <t>40100072</t>
  </si>
  <si>
    <t>KUINDA SH.P.K</t>
  </si>
  <si>
    <t>40100073</t>
  </si>
  <si>
    <t>MALO-L SHPK</t>
  </si>
  <si>
    <t>40100074</t>
  </si>
  <si>
    <t>MEDIA VIZION SHA</t>
  </si>
  <si>
    <t>40100075</t>
  </si>
  <si>
    <t>MEGGLE ALBANIA</t>
  </si>
  <si>
    <t>40100076</t>
  </si>
  <si>
    <t>MINI INVEST ALBANIA</t>
  </si>
  <si>
    <t>40100077</t>
  </si>
  <si>
    <t>NRG SHPK</t>
  </si>
  <si>
    <t>40100078</t>
  </si>
  <si>
    <t>ONE-1 SHPK</t>
  </si>
  <si>
    <t>40100079</t>
  </si>
  <si>
    <t>PASTRIME SILVIO SHPK</t>
  </si>
  <si>
    <t>40100083</t>
  </si>
  <si>
    <t>DEKA COMPANY</t>
  </si>
  <si>
    <t>40100084</t>
  </si>
  <si>
    <t>SIGI SH.P.K</t>
  </si>
  <si>
    <t>40100085</t>
  </si>
  <si>
    <t>ARTEG SHPK</t>
  </si>
  <si>
    <t>40100086</t>
  </si>
  <si>
    <t>TIRANA KULM SHPK</t>
  </si>
  <si>
    <t>40100087</t>
  </si>
  <si>
    <t>COZMOS VIROI SHPK</t>
  </si>
  <si>
    <t>40100088</t>
  </si>
  <si>
    <t>STUDIOCOLD SRL</t>
  </si>
  <si>
    <t>40100089</t>
  </si>
  <si>
    <t>ANAIDA SHPK</t>
  </si>
  <si>
    <t>40100090</t>
  </si>
  <si>
    <t>N&amp;N SHPK</t>
  </si>
  <si>
    <t>40100091</t>
  </si>
  <si>
    <t>RSM SHPK</t>
  </si>
  <si>
    <t>40100092</t>
  </si>
  <si>
    <t>ITAL SECURITY SHPK</t>
  </si>
  <si>
    <t>40100093</t>
  </si>
  <si>
    <t>DISTRIBRANDS SHPK</t>
  </si>
  <si>
    <t>40100094</t>
  </si>
  <si>
    <t>HOTEL GEORGE</t>
  </si>
  <si>
    <t>40100095</t>
  </si>
  <si>
    <t>ILIR CELAJ</t>
  </si>
  <si>
    <t>40100096</t>
  </si>
  <si>
    <t>JOHANA BANO SH.P.K</t>
  </si>
  <si>
    <t>401001</t>
  </si>
  <si>
    <t>CONAD ADRIATICO S.C.A.R.L</t>
  </si>
  <si>
    <t>401003</t>
  </si>
  <si>
    <t>Conad Shqiperia sh.p.k</t>
  </si>
  <si>
    <t>401004</t>
  </si>
  <si>
    <t>EXCLUSIVE GROUP SH.P.K</t>
  </si>
  <si>
    <t>401007</t>
  </si>
  <si>
    <t>SIDNEJ SH.P.K</t>
  </si>
  <si>
    <t>40101</t>
  </si>
  <si>
    <t>COCA COLA BOTTLING SHPK</t>
  </si>
  <si>
    <t>401011</t>
  </si>
  <si>
    <t>BIRRA TIRANA</t>
  </si>
  <si>
    <t>401013</t>
  </si>
  <si>
    <t>GLOBAL LOGISTIC SH.P.K</t>
  </si>
  <si>
    <t>401014</t>
  </si>
  <si>
    <t>AM-H SH.P.K</t>
  </si>
  <si>
    <t>401015</t>
  </si>
  <si>
    <t>KANTINA E PIJEVE GJ.K.SKENDERBEU SH.A</t>
  </si>
  <si>
    <t>401018</t>
  </si>
  <si>
    <t>ERBIRON SH.P.K</t>
  </si>
  <si>
    <t>401019</t>
  </si>
  <si>
    <t>RRAKLLI SHPK</t>
  </si>
  <si>
    <t>4010191</t>
  </si>
  <si>
    <t>RRAKLLI R EURO SHPK</t>
  </si>
  <si>
    <t>40102</t>
  </si>
  <si>
    <t>COSMESI CENTER SH.P.K</t>
  </si>
  <si>
    <t>40106</t>
  </si>
  <si>
    <t>FLORYHEN SH.P.K</t>
  </si>
  <si>
    <t>40110</t>
  </si>
  <si>
    <t>M&amp;D SH.P.K</t>
  </si>
  <si>
    <t>401100</t>
  </si>
  <si>
    <t>SOKOL NOVAKU</t>
  </si>
  <si>
    <t>401101</t>
  </si>
  <si>
    <t>40111</t>
  </si>
  <si>
    <t>STEFANI &amp; CO SH.P.K</t>
  </si>
  <si>
    <t>401126</t>
  </si>
  <si>
    <t>DDB ALBANIA</t>
  </si>
  <si>
    <t>401127</t>
  </si>
  <si>
    <t>40117</t>
  </si>
  <si>
    <t>PELIKAN SECURITY</t>
  </si>
  <si>
    <t>40118</t>
  </si>
  <si>
    <t>LA FENICE ZJARRFIKES</t>
  </si>
  <si>
    <t>40121</t>
  </si>
  <si>
    <t>ARILA SH.P.K</t>
  </si>
  <si>
    <t>40122</t>
  </si>
  <si>
    <t>MERCURI SH.P.K</t>
  </si>
  <si>
    <t>401225</t>
  </si>
  <si>
    <t>40124</t>
  </si>
  <si>
    <t>CELESI DESIGN&amp;PUBLICITY SH.P.K</t>
  </si>
  <si>
    <t>40128</t>
  </si>
  <si>
    <t>AGNA GRUP div.ALPHA  SH.P.K</t>
  </si>
  <si>
    <t>40130</t>
  </si>
  <si>
    <t>EKA 2001 SH.P.K</t>
  </si>
  <si>
    <t>40133</t>
  </si>
  <si>
    <t>CELESI SH.P.K</t>
  </si>
  <si>
    <t>40137</t>
  </si>
  <si>
    <t>AVANCE SH.P.K</t>
  </si>
  <si>
    <t>40144</t>
  </si>
  <si>
    <t>INFOSOFT OFFICE</t>
  </si>
  <si>
    <t>40147</t>
  </si>
  <si>
    <t>DILO SH.P.K</t>
  </si>
  <si>
    <t>40154</t>
  </si>
  <si>
    <t>Furnitor te ndryshem</t>
  </si>
  <si>
    <t>4016056</t>
  </si>
  <si>
    <t>PREMIUM SHPK</t>
  </si>
  <si>
    <t>40169</t>
  </si>
  <si>
    <t>Albania Distribution</t>
  </si>
  <si>
    <t>40171</t>
  </si>
  <si>
    <t>ILIRIA FOODS SH.P.K</t>
  </si>
  <si>
    <t>40175</t>
  </si>
  <si>
    <t>GJIROFARM SH.A</t>
  </si>
  <si>
    <t>40177</t>
  </si>
  <si>
    <t>CLUB MIZIKOR SH.A</t>
  </si>
  <si>
    <t>40180</t>
  </si>
  <si>
    <t>S.E.D BORSH SH.P.K</t>
  </si>
  <si>
    <t>40182</t>
  </si>
  <si>
    <t>JURREI SH.P.K</t>
  </si>
  <si>
    <t>40184</t>
  </si>
  <si>
    <t>BOMIRA SH.P.K</t>
  </si>
  <si>
    <t>40185</t>
  </si>
  <si>
    <t>A.D DISTRIBUTION SH.P.K</t>
  </si>
  <si>
    <t>40188</t>
  </si>
  <si>
    <t>COLOMBO SH.P.K</t>
  </si>
  <si>
    <t>40190</t>
  </si>
  <si>
    <t>SKENDERI G SHPK</t>
  </si>
  <si>
    <t>40191</t>
  </si>
  <si>
    <t>FERRA &amp; CO</t>
  </si>
  <si>
    <t>40192</t>
  </si>
  <si>
    <t>INTER TRADE &amp; DISTRIBUTION</t>
  </si>
  <si>
    <t>40193</t>
  </si>
  <si>
    <t>HARRI LENA SH.P.K</t>
  </si>
  <si>
    <t>40195</t>
  </si>
  <si>
    <t>TEUTA DURRES</t>
  </si>
  <si>
    <t>40198</t>
  </si>
  <si>
    <t>PLANET SH.P.K</t>
  </si>
  <si>
    <t>40199</t>
  </si>
  <si>
    <t>EMPORIO ENEA SH.P.K</t>
  </si>
  <si>
    <t>40401</t>
  </si>
  <si>
    <t>DI TECH</t>
  </si>
  <si>
    <t>40407</t>
  </si>
  <si>
    <t>I.M.B</t>
  </si>
  <si>
    <t>40408</t>
  </si>
  <si>
    <t>TOTA TRANS</t>
  </si>
  <si>
    <t>40410</t>
  </si>
  <si>
    <t>TRANSPED MUKA SH.P.K</t>
  </si>
  <si>
    <t>404101</t>
  </si>
  <si>
    <t>TRANSPED MUKA EURO</t>
  </si>
  <si>
    <t>40413</t>
  </si>
  <si>
    <t>PRIMO COMUNICATIONS SH.P.K</t>
  </si>
  <si>
    <t>40417</t>
  </si>
  <si>
    <t>CALIFANO CARRELI</t>
  </si>
  <si>
    <t>40418</t>
  </si>
  <si>
    <t>REALTIME SYSTEM S.r.l</t>
  </si>
  <si>
    <t>40419</t>
  </si>
  <si>
    <t>SIGAL sh.a</t>
  </si>
  <si>
    <t>40426</t>
  </si>
  <si>
    <t>CEZ SHPERNDARJE</t>
  </si>
  <si>
    <t>40430</t>
  </si>
  <si>
    <t>DIXHI PRINT AL</t>
  </si>
  <si>
    <t>40431</t>
  </si>
  <si>
    <t>METRO SH.A.</t>
  </si>
  <si>
    <t>40432</t>
  </si>
  <si>
    <t>ORBICO SHPK</t>
  </si>
  <si>
    <t>40433</t>
  </si>
  <si>
    <t>TOBACCO HOLDING GROUP</t>
  </si>
  <si>
    <t>40437</t>
  </si>
  <si>
    <t>ERLI SHPK</t>
  </si>
  <si>
    <t>40438</t>
  </si>
  <si>
    <t>BEVERAGE DRINK DISTRIBUTION</t>
  </si>
  <si>
    <t>40441</t>
  </si>
  <si>
    <t>GARDEN LINE SHPL</t>
  </si>
  <si>
    <t>40443</t>
  </si>
  <si>
    <t>PROTON SHPK</t>
  </si>
  <si>
    <t>40456</t>
  </si>
  <si>
    <t>THEA-PLAST</t>
  </si>
  <si>
    <t>40458</t>
  </si>
  <si>
    <t>ALBANIAN SATELITE COMMUNICATIONS SHPK</t>
  </si>
  <si>
    <t>40459</t>
  </si>
  <si>
    <t>POSITIVE</t>
  </si>
  <si>
    <t>40461</t>
  </si>
  <si>
    <t>P.A.B SHPK</t>
  </si>
  <si>
    <t>40462</t>
  </si>
  <si>
    <t>LD STANDART'S SHPK</t>
  </si>
  <si>
    <t>40464</t>
  </si>
  <si>
    <t>NEW LADY SHPK</t>
  </si>
  <si>
    <t>40465</t>
  </si>
  <si>
    <t>ILIRIA '98 SHPK</t>
  </si>
  <si>
    <t>40466</t>
  </si>
  <si>
    <t>GENIAL SHPK</t>
  </si>
  <si>
    <t>40467</t>
  </si>
  <si>
    <t>RINA ALBANIA SHPK</t>
  </si>
  <si>
    <t>40468</t>
  </si>
  <si>
    <t>SAKULI SHPK</t>
  </si>
  <si>
    <t>40469</t>
  </si>
  <si>
    <t>FOKUS MEDIA NEWS</t>
  </si>
  <si>
    <t>40470</t>
  </si>
  <si>
    <t>UNIK SHPK</t>
  </si>
  <si>
    <t>40471</t>
  </si>
  <si>
    <t>ALBANIAN MOBILE COMMUNICATIONS</t>
  </si>
  <si>
    <t>40472</t>
  </si>
  <si>
    <t>TERINI TRAVEL</t>
  </si>
  <si>
    <t>40474</t>
  </si>
  <si>
    <t>ALBANIA DISTRIBUTION &amp; DIVELOPEMENT</t>
  </si>
  <si>
    <t>40476</t>
  </si>
  <si>
    <t>AMG SHPK</t>
  </si>
  <si>
    <t>40477</t>
  </si>
  <si>
    <t>IDEL SHPK</t>
  </si>
  <si>
    <t>40478</t>
  </si>
  <si>
    <t>ILIRJAN SALIASI</t>
  </si>
  <si>
    <t>40479</t>
  </si>
  <si>
    <t>T.H.T SHPK</t>
  </si>
  <si>
    <t>40480</t>
  </si>
  <si>
    <t>PETRUZALEK ALBANIA SHPK</t>
  </si>
  <si>
    <t>40481</t>
  </si>
  <si>
    <t>STELA DISTRIBUTION SHPK</t>
  </si>
  <si>
    <t>40482</t>
  </si>
  <si>
    <t>ELISABET SHPK</t>
  </si>
  <si>
    <t>40483</t>
  </si>
  <si>
    <t>MAJLINDA DEMOLLARI</t>
  </si>
  <si>
    <t>40484</t>
  </si>
  <si>
    <t>PREMIUM PRINT</t>
  </si>
  <si>
    <t>40485</t>
  </si>
  <si>
    <t>LEGA SPORT SHPK</t>
  </si>
  <si>
    <t>40486</t>
  </si>
  <si>
    <t>VIZUAL SHPK</t>
  </si>
  <si>
    <t>40487</t>
  </si>
  <si>
    <t>MEDIA 6 SHPK (TV KLAN)</t>
  </si>
  <si>
    <t>40488</t>
  </si>
  <si>
    <t>FAOLT PAHIJA</t>
  </si>
  <si>
    <t>40490</t>
  </si>
  <si>
    <t>VECTOR SHA</t>
  </si>
  <si>
    <t>40491</t>
  </si>
  <si>
    <t>UNIVERS PROMOTIONS</t>
  </si>
  <si>
    <t>40492</t>
  </si>
  <si>
    <t>MC MONITORING SHPK</t>
  </si>
  <si>
    <t>40493</t>
  </si>
  <si>
    <t>MRM SHPK</t>
  </si>
  <si>
    <t>40494</t>
  </si>
  <si>
    <t>REAL SHPK</t>
  </si>
  <si>
    <t>40495</t>
  </si>
  <si>
    <t>A.K.U DURRES</t>
  </si>
  <si>
    <t>40496</t>
  </si>
  <si>
    <t>ARPIKO TRADE SHPK</t>
  </si>
  <si>
    <t>40497</t>
  </si>
  <si>
    <t>CITY PARK SHPK</t>
  </si>
  <si>
    <t>40498</t>
  </si>
  <si>
    <t>REVOLUTION SPA</t>
  </si>
  <si>
    <t>408</t>
  </si>
  <si>
    <t>Furnitore per fatura te pamberritura</t>
  </si>
  <si>
    <t>40901</t>
  </si>
  <si>
    <t>PARADHENI PER PERPARIM MALAJ</t>
  </si>
  <si>
    <t>411</t>
  </si>
  <si>
    <t>Klientë për mallra, produkte e shërbime</t>
  </si>
  <si>
    <t>4110390</t>
  </si>
  <si>
    <t>ARBER AGOLLI SHPK</t>
  </si>
  <si>
    <t>4110507</t>
  </si>
  <si>
    <t>FRAN BUSHGJOKAJ (TODIS)</t>
  </si>
  <si>
    <t>4110514</t>
  </si>
  <si>
    <t>PRONATYRA SH.P.K</t>
  </si>
  <si>
    <t>4110571</t>
  </si>
  <si>
    <t>AGIM OSMENI</t>
  </si>
  <si>
    <t>4110597</t>
  </si>
  <si>
    <t>D &amp; D SUPERMARKET ( TODIS )</t>
  </si>
  <si>
    <t>4110633</t>
  </si>
  <si>
    <t>GJERGJ BAJRAMAJ</t>
  </si>
  <si>
    <t>4110652</t>
  </si>
  <si>
    <t>4110690</t>
  </si>
  <si>
    <t>NIKO SELENICA</t>
  </si>
  <si>
    <t>4110691</t>
  </si>
  <si>
    <t>FADIL HAXHIA</t>
  </si>
  <si>
    <t>4110741</t>
  </si>
  <si>
    <t>FLORA DEMIRI SHPK</t>
  </si>
  <si>
    <t>4110821</t>
  </si>
  <si>
    <t>MANUEL UKAJ</t>
  </si>
  <si>
    <t>4110854</t>
  </si>
  <si>
    <t>ZUNA SHPK</t>
  </si>
  <si>
    <t>4111001</t>
  </si>
  <si>
    <t>KLIENTE TE TJERE</t>
  </si>
  <si>
    <t>4111037</t>
  </si>
  <si>
    <t>FOOD TRADE SH.P.K</t>
  </si>
  <si>
    <t>4111143</t>
  </si>
  <si>
    <t>ALBA DISTRIBUZIONE</t>
  </si>
  <si>
    <t>4111170</t>
  </si>
  <si>
    <t>VALONA DISTRIBUZIONE</t>
  </si>
  <si>
    <t>4112013</t>
  </si>
  <si>
    <t>JURREI SHPK</t>
  </si>
  <si>
    <t>41160000</t>
  </si>
  <si>
    <t>41160001</t>
  </si>
  <si>
    <t>411749</t>
  </si>
  <si>
    <t>AEGA-MERXHANI SHPK</t>
  </si>
  <si>
    <t>411759</t>
  </si>
  <si>
    <t>RODI-2012 SHPK</t>
  </si>
  <si>
    <t>411770</t>
  </si>
  <si>
    <t>DROMEAS  ALBANIA CONAD 2</t>
  </si>
  <si>
    <t>411777</t>
  </si>
  <si>
    <t>CONAD ELISABET</t>
  </si>
  <si>
    <t>411779</t>
  </si>
  <si>
    <t>MOLINO SHPK</t>
  </si>
  <si>
    <t>411780</t>
  </si>
  <si>
    <t>411784</t>
  </si>
  <si>
    <t>FOOD &amp; HEALTH ALBANIA SHPK</t>
  </si>
  <si>
    <t>411791</t>
  </si>
  <si>
    <t>CONAD E.H.W GMBH SHPK</t>
  </si>
  <si>
    <t>411794</t>
  </si>
  <si>
    <t>DASHAMIR PROSHKA CONAD</t>
  </si>
  <si>
    <t>411806</t>
  </si>
  <si>
    <t>BLAED TRADE SHPK</t>
  </si>
  <si>
    <t>411813</t>
  </si>
  <si>
    <t>FLORA BIBA SHPK</t>
  </si>
  <si>
    <t>416</t>
  </si>
  <si>
    <t>Të drejta për tu arkëtuar nga proceset gjyqësore</t>
  </si>
  <si>
    <t>418</t>
  </si>
  <si>
    <t>Parapagime të dhëna</t>
  </si>
  <si>
    <t>421</t>
  </si>
  <si>
    <t>431</t>
  </si>
  <si>
    <t>442</t>
  </si>
  <si>
    <t>444</t>
  </si>
  <si>
    <t>Tatim mbi fitimin</t>
  </si>
  <si>
    <t>4453</t>
  </si>
  <si>
    <t>Shteti- TVSh për tu paguar</t>
  </si>
  <si>
    <t>4456</t>
  </si>
  <si>
    <t>Shteti  TVSH e zbritshme</t>
  </si>
  <si>
    <t>4457</t>
  </si>
  <si>
    <t>Shteti  TVSH e pagueshme</t>
  </si>
  <si>
    <t>4458</t>
  </si>
  <si>
    <t>Shteti  TVSH për tu rregulluar</t>
  </si>
  <si>
    <t>447</t>
  </si>
  <si>
    <t>Të tjera tatime TAKSA DOGANORE</t>
  </si>
  <si>
    <t>4473</t>
  </si>
  <si>
    <t>Takse pulle/Tassa su Bollo</t>
  </si>
  <si>
    <t>449</t>
  </si>
  <si>
    <t>45102</t>
  </si>
  <si>
    <t>TE DREJTA DHE DETYRIME BERAT TRADE SHPK</t>
  </si>
  <si>
    <t>467</t>
  </si>
  <si>
    <t>Debitorë të tjerë, kreditorë të tjerë</t>
  </si>
  <si>
    <t>467101</t>
  </si>
  <si>
    <t>PAGESA RAPORT BARRE LINDJE</t>
  </si>
  <si>
    <t>467201</t>
  </si>
  <si>
    <t>Depozite garancie dogana DR/ Deposito cauzionale</t>
  </si>
  <si>
    <t>4700</t>
  </si>
  <si>
    <t>LLOGARI NE PRITJE TE ARDHURA PER TU MARRE</t>
  </si>
  <si>
    <t>4811</t>
  </si>
  <si>
    <t>SHPENZIME PER T'U SHPERNDARE NE DISA USHTRIME</t>
  </si>
  <si>
    <t>484</t>
  </si>
  <si>
    <t>Interesa pasive të llogaritura</t>
  </si>
  <si>
    <t>512101</t>
  </si>
  <si>
    <t>Bis Banka ne Lek</t>
  </si>
  <si>
    <t>512102</t>
  </si>
  <si>
    <t>Intesa Sanpaolo ne Lek</t>
  </si>
  <si>
    <t>512103</t>
  </si>
  <si>
    <t>BKT LEKE</t>
  </si>
  <si>
    <t>512411</t>
  </si>
  <si>
    <t>Bis Banca ne Euro</t>
  </si>
  <si>
    <t>512413</t>
  </si>
  <si>
    <t>Intesa Sanpaolo ne euro</t>
  </si>
  <si>
    <t>512419</t>
  </si>
  <si>
    <t>BKT EURO</t>
  </si>
  <si>
    <t>5311</t>
  </si>
  <si>
    <t>Vlera monetare, në lekë</t>
  </si>
  <si>
    <t>581</t>
  </si>
  <si>
    <t>Xhirime të brendëshme</t>
  </si>
  <si>
    <t>60127</t>
  </si>
  <si>
    <t>Materiale të tjera</t>
  </si>
  <si>
    <t>60128</t>
  </si>
  <si>
    <t>MATERIALE KONSUMI</t>
  </si>
  <si>
    <t>603</t>
  </si>
  <si>
    <t>Ndryshim gjendje inventari</t>
  </si>
  <si>
    <t>6042</t>
  </si>
  <si>
    <t>SHPENZIME ENERGJIA ELEKTRIKE</t>
  </si>
  <si>
    <t>6043</t>
  </si>
  <si>
    <t>SHERBIMI ROJE</t>
  </si>
  <si>
    <t>6045</t>
  </si>
  <si>
    <t>SHPENZIME PASTRIMI</t>
  </si>
  <si>
    <t>6047</t>
  </si>
  <si>
    <t>KARBURANT PER GJENERATORIN</t>
  </si>
  <si>
    <t>6048</t>
  </si>
  <si>
    <t>KARBURANT PER AUTOMJETET</t>
  </si>
  <si>
    <t>6051</t>
  </si>
  <si>
    <t>BLERJE MALLRASH</t>
  </si>
  <si>
    <t>60511</t>
  </si>
  <si>
    <t>BLERJE MALLRA  NGA C.A</t>
  </si>
  <si>
    <t>605111</t>
  </si>
  <si>
    <t>MALLRA TE NDRYSHEM NGA C.A</t>
  </si>
  <si>
    <t>605112</t>
  </si>
  <si>
    <t>SALLAMRA DHE BYLMET NGA C.A</t>
  </si>
  <si>
    <t>605113</t>
  </si>
  <si>
    <t>TE NGRIRA NGA C.A</t>
  </si>
  <si>
    <t>605114</t>
  </si>
  <si>
    <t>FRUTA PERIME NGA C.A</t>
  </si>
  <si>
    <t>605115</t>
  </si>
  <si>
    <t>MISH NGA C.A</t>
  </si>
  <si>
    <t>605116</t>
  </si>
  <si>
    <t>PESHK NGA C.A</t>
  </si>
  <si>
    <t>605117</t>
  </si>
  <si>
    <t>TE NGRIRA NGA LEVIZZANO</t>
  </si>
  <si>
    <t>60512</t>
  </si>
  <si>
    <t>MALLRA NGA FURNITORE SHQIPTARE</t>
  </si>
  <si>
    <t>605121</t>
  </si>
  <si>
    <t>MALLRA TE NDRYSHEM NGA FURN. SHQ.</t>
  </si>
  <si>
    <t>605122</t>
  </si>
  <si>
    <t>SALLAME DHE BYLMET NGA FURN. SHQ.</t>
  </si>
  <si>
    <t>60514</t>
  </si>
  <si>
    <t>BLERJE MALLRASH TE TJERE (7053)</t>
  </si>
  <si>
    <t>60515</t>
  </si>
  <si>
    <t>MALLRA TE DEMTUARA (BLERJE)</t>
  </si>
  <si>
    <t>60516</t>
  </si>
  <si>
    <t>BLERJE MALLRASH PER KLERING</t>
  </si>
  <si>
    <t>60801</t>
  </si>
  <si>
    <t>LLOGARI KOSTOJE TRANZITORE</t>
  </si>
  <si>
    <t>60802</t>
  </si>
  <si>
    <t>SHPENZIME KANCELARIE</t>
  </si>
  <si>
    <t>60804</t>
  </si>
  <si>
    <t>BLERJE PER PIKATE E SHITJES</t>
  </si>
  <si>
    <t>60809</t>
  </si>
  <si>
    <t>SHPENZIME TE TJERA</t>
  </si>
  <si>
    <t>60811</t>
  </si>
  <si>
    <t>SKONTO PER KLIENTE SIPAS KONTRATES</t>
  </si>
  <si>
    <t>6133</t>
  </si>
  <si>
    <t>Qira për administratën</t>
  </si>
  <si>
    <t>6134</t>
  </si>
  <si>
    <t>QERA PER AUTOVETURAT</t>
  </si>
  <si>
    <t>6135</t>
  </si>
  <si>
    <t>QIRA PAJISJE MAKINERI</t>
  </si>
  <si>
    <t>6151</t>
  </si>
  <si>
    <t>MIREMBAJTJE PER PIRUNAT</t>
  </si>
  <si>
    <t>6152</t>
  </si>
  <si>
    <t>MIREMBAJTJE IMPIANTI FRIGORIFERIK</t>
  </si>
  <si>
    <t>6153</t>
  </si>
  <si>
    <t>MIREMBAJTJE IMPIANTE TE TJERA</t>
  </si>
  <si>
    <t>6154</t>
  </si>
  <si>
    <t>MIREMBAJTJE PER AUTOMJETET</t>
  </si>
  <si>
    <t>6155</t>
  </si>
  <si>
    <t>MIREMBAJTJE TE NDRYSHME</t>
  </si>
  <si>
    <t>6156</t>
  </si>
  <si>
    <t>MIREMBAJTJE HW/SW</t>
  </si>
  <si>
    <t>6157</t>
  </si>
  <si>
    <t>MIREMBAJTJE SISTEMI I ALARMIT</t>
  </si>
  <si>
    <t>6158</t>
  </si>
  <si>
    <t>MIREMBAJTJE SISTEMI ELEKTRIK (NDRICIMI)</t>
  </si>
  <si>
    <t>6161</t>
  </si>
  <si>
    <t>Sigurime mallra, magazina, njësi prodhimi</t>
  </si>
  <si>
    <t>6163</t>
  </si>
  <si>
    <t>Sigurime njësi administrative</t>
  </si>
  <si>
    <t>6181</t>
  </si>
  <si>
    <t>SHPENZIME PER LEVIZJEN E MALLIT ITALI</t>
  </si>
  <si>
    <t>6182</t>
  </si>
  <si>
    <t>SHERBIME ZHDOGANIMI</t>
  </si>
  <si>
    <t>6183</t>
  </si>
  <si>
    <t>KONTROLLET SANITARE DOGANORE</t>
  </si>
  <si>
    <t>6184</t>
  </si>
  <si>
    <t>NOTERI AVOKATI</t>
  </si>
  <si>
    <t>6185</t>
  </si>
  <si>
    <t>SHPENZIME DDD</t>
  </si>
  <si>
    <t>6188</t>
  </si>
  <si>
    <t>SHERBIME TE TJERA NGA TE TRETET</t>
  </si>
  <si>
    <t>6221</t>
  </si>
  <si>
    <t>KONSULENCE-KONTABEL/ PAGASH/ FISKALE</t>
  </si>
  <si>
    <t>6225</t>
  </si>
  <si>
    <t>Konsulenca te tjera/Altre consulenze</t>
  </si>
  <si>
    <t>624</t>
  </si>
  <si>
    <t>Publicitet, reklama</t>
  </si>
  <si>
    <t>6241</t>
  </si>
  <si>
    <t>SHPENZIME PROMOPUBLICITARE</t>
  </si>
  <si>
    <t>62411</t>
  </si>
  <si>
    <t>PLANI PROMO CONAD - S.STORE</t>
  </si>
  <si>
    <t>62413</t>
  </si>
  <si>
    <t>KOLEKSIONI PROMOCIONAL</t>
  </si>
  <si>
    <t>62414</t>
  </si>
  <si>
    <t>INICIATIVA SPECIALE</t>
  </si>
  <si>
    <t>62415</t>
  </si>
  <si>
    <t>FUSHATA PER HAPJET E REJA</t>
  </si>
  <si>
    <t>62416</t>
  </si>
  <si>
    <t>REKLAMA MEDIA &amp; OUTDOOR</t>
  </si>
  <si>
    <t>62417</t>
  </si>
  <si>
    <t>PLAN PROMOCIONAL PER RRJETIN EKZISTUES</t>
  </si>
  <si>
    <t>62418</t>
  </si>
  <si>
    <t>AKTIVITETE TE TJERA PROMOCIONALE</t>
  </si>
  <si>
    <t>62419</t>
  </si>
  <si>
    <t>PLANI PROMO BLERESI I LUMTUR</t>
  </si>
  <si>
    <t>6242</t>
  </si>
  <si>
    <t>Sponsorizime/Sponsorizzazioni</t>
  </si>
  <si>
    <t>6243</t>
  </si>
  <si>
    <t>Shpenzime perfaqesimi/Spese di rappresentanza</t>
  </si>
  <si>
    <t>625</t>
  </si>
  <si>
    <t>6253</t>
  </si>
  <si>
    <t>Transferime, udhëtime, dieta për administratën</t>
  </si>
  <si>
    <t>6254</t>
  </si>
  <si>
    <t>Transferime, udhetime, dieta per te tjere</t>
  </si>
  <si>
    <t>6261</t>
  </si>
  <si>
    <t>Shpenzime postare/Spese postali</t>
  </si>
  <si>
    <t>6262</t>
  </si>
  <si>
    <t>Shpenzime telefonike/Spese telefoniche</t>
  </si>
  <si>
    <t>6263</t>
  </si>
  <si>
    <t>Shpenzime interneti/Spese internet</t>
  </si>
  <si>
    <t>6271</t>
  </si>
  <si>
    <t>TRANSPORT PER BLERJET E MALLRAVE</t>
  </si>
  <si>
    <t>62712</t>
  </si>
  <si>
    <t>TRANSPORT I BLERJEVE IT-SHQ</t>
  </si>
  <si>
    <t>62721</t>
  </si>
  <si>
    <t>TRANSPORT MBI SHITJET DREJT PIKAVE</t>
  </si>
  <si>
    <t>6276</t>
  </si>
  <si>
    <t>TRANSPORT PER PERSONELIN</t>
  </si>
  <si>
    <t>6278</t>
  </si>
  <si>
    <t>SHPENZIME TE TJERA TRANSPORTI</t>
  </si>
  <si>
    <t>628</t>
  </si>
  <si>
    <t>SHPENZIME NE LLOGARITE BANKARE</t>
  </si>
  <si>
    <t>6281</t>
  </si>
  <si>
    <t>KOMISIONE BANKARE</t>
  </si>
  <si>
    <t>632</t>
  </si>
  <si>
    <t>Taksa, tarifa doganore</t>
  </si>
  <si>
    <t>633</t>
  </si>
  <si>
    <t>6333</t>
  </si>
  <si>
    <t>Akciza mbi alkolin/Accise (imposte su alcoolici)</t>
  </si>
  <si>
    <t>6334</t>
  </si>
  <si>
    <t>AKCIZA MBI AMBALAZHIN PLASKIK DHE QELQIN</t>
  </si>
  <si>
    <t>634</t>
  </si>
  <si>
    <t>Taksa dhe tarifa vendore</t>
  </si>
  <si>
    <t>6383</t>
  </si>
  <si>
    <t>Taksa dhe tarifa te tjera/Altre tasse</t>
  </si>
  <si>
    <t>6412</t>
  </si>
  <si>
    <t>Pagat ... për personelin e shpërndarjes, shitjes</t>
  </si>
  <si>
    <t>6413</t>
  </si>
  <si>
    <t>Pagat ... për personelin e administratës</t>
  </si>
  <si>
    <t>6442</t>
  </si>
  <si>
    <t>Sigurimet ... për personelin e shpërndarjes, shitjes</t>
  </si>
  <si>
    <t>6443</t>
  </si>
  <si>
    <t>Sigurimet ... për personelin e administratës</t>
  </si>
  <si>
    <t>654</t>
  </si>
  <si>
    <t>6561</t>
  </si>
  <si>
    <t>CERTIFIKIM USHQIMORE HACCP</t>
  </si>
  <si>
    <t>657</t>
  </si>
  <si>
    <t>667</t>
  </si>
  <si>
    <t>Shpenzime për interesa</t>
  </si>
  <si>
    <t>6671</t>
  </si>
  <si>
    <t>Shp interesi banka/Interessi passivi banca</t>
  </si>
  <si>
    <t>6673</t>
  </si>
  <si>
    <t>Interesa te tjere/Interessi passivi da altri</t>
  </si>
  <si>
    <t>6675</t>
  </si>
  <si>
    <t>INTERESA PASIVE</t>
  </si>
  <si>
    <t>6682</t>
  </si>
  <si>
    <t>DIFERENCA PASIVE</t>
  </si>
  <si>
    <t>669</t>
  </si>
  <si>
    <t>678</t>
  </si>
  <si>
    <t>6803</t>
  </si>
  <si>
    <t>6805</t>
  </si>
  <si>
    <t>6808</t>
  </si>
  <si>
    <t>Për të tjera AA jomateriale</t>
  </si>
  <si>
    <t>68106</t>
  </si>
  <si>
    <t>Amortizimet e/ Ammortamento Software</t>
  </si>
  <si>
    <t>6811311</t>
  </si>
  <si>
    <t>Amortizimet e /Ammortamento Impianto Frigo</t>
  </si>
  <si>
    <t>6811321</t>
  </si>
  <si>
    <t>Amortizimet e/Ammortamento Scaffalature</t>
  </si>
  <si>
    <t>6811322</t>
  </si>
  <si>
    <t>Amortizimet e/Ammortamento Arredamento</t>
  </si>
  <si>
    <t>6811323</t>
  </si>
  <si>
    <t>Amortizimet e/Ammortamento Generatore di elettricita</t>
  </si>
  <si>
    <t>6811324</t>
  </si>
  <si>
    <t>Amortizimet e/Ammortamento Atrezzature Varie</t>
  </si>
  <si>
    <t>6811325</t>
  </si>
  <si>
    <t>681181</t>
  </si>
  <si>
    <t>Amortizimet e/Ammortamento Mobili e machine di uficio</t>
  </si>
  <si>
    <t>681182</t>
  </si>
  <si>
    <t>Amortizimet e/Ammortamento atrezzature informatice</t>
  </si>
  <si>
    <t>681326</t>
  </si>
  <si>
    <t>Amortizimi/Amortimento Roll/Ambalazh</t>
  </si>
  <si>
    <t>68183</t>
  </si>
  <si>
    <t>Pajisje te vogla/Piccole atrezzature</t>
  </si>
  <si>
    <t>7051</t>
  </si>
  <si>
    <t>Shitje mallrash/Vendita merci CE.DI</t>
  </si>
  <si>
    <t>70511</t>
  </si>
  <si>
    <t>Shtije mallrash GV/Vendita merci CE.DI  GV</t>
  </si>
  <si>
    <t>70512</t>
  </si>
  <si>
    <t>Shtije mallrash/Vendita merci CE.DI Freschi</t>
  </si>
  <si>
    <t>70513</t>
  </si>
  <si>
    <t>Shtije mallrash/Vendita merci CE.DI Surgelati</t>
  </si>
  <si>
    <t>70514</t>
  </si>
  <si>
    <t>Shtije mallrash/Vendita merci CE.DI Ortofrutta</t>
  </si>
  <si>
    <t>70515</t>
  </si>
  <si>
    <t>Shtije mallrash/Vendita merci CE.DI Carni</t>
  </si>
  <si>
    <t>70516</t>
  </si>
  <si>
    <t>Shtije mallrash/Vendita merci CE.DI Pesce</t>
  </si>
  <si>
    <t>70517</t>
  </si>
  <si>
    <t>PRODUKTE TE DEMTUARA (SHITJE)</t>
  </si>
  <si>
    <t>7053</t>
  </si>
  <si>
    <t>SHITJE MALLRASH TE TJERE (60514)</t>
  </si>
  <si>
    <t>7054</t>
  </si>
  <si>
    <t>SHITJE MALLRASH PER KLERING</t>
  </si>
  <si>
    <t>7081</t>
  </si>
  <si>
    <t>Qira</t>
  </si>
  <si>
    <t>708201</t>
  </si>
  <si>
    <t>KOMISIONE TE PERFITUARA NGA FURNITORE</t>
  </si>
  <si>
    <t>708202</t>
  </si>
  <si>
    <t>KOMISIONE (ROYALTY) E HONORARE SHERBIMI</t>
  </si>
  <si>
    <t>7083</t>
  </si>
  <si>
    <t>Transport per te tretet</t>
  </si>
  <si>
    <t>708813</t>
  </si>
  <si>
    <t>SKONTO DHE SHPERBLIME NGA FURNITORE VENDAS</t>
  </si>
  <si>
    <t>70887</t>
  </si>
  <si>
    <t>TE ARDHURA NGA SUPORTI SW/HW</t>
  </si>
  <si>
    <t>70889</t>
  </si>
  <si>
    <t>TE ARDHURA NGA AUTOFATURA DHURATA</t>
  </si>
  <si>
    <t>76701</t>
  </si>
  <si>
    <t>TE ARDHURA NGA INTERESAT AKTIVE BANKAR</t>
  </si>
  <si>
    <t>768</t>
  </si>
  <si>
    <t>Të ardhura të tjera financiare</t>
  </si>
  <si>
    <t>7681</t>
  </si>
  <si>
    <t>DIFERENCA AKTIVE</t>
  </si>
  <si>
    <t>769</t>
  </si>
  <si>
    <t>999999999999</t>
  </si>
  <si>
    <t>Llog e lire</t>
  </si>
  <si>
    <t>Total:</t>
  </si>
  <si>
    <t>Printuar nga Alpha Business     www.imb.al</t>
  </si>
  <si>
    <t>Perdoruesi: Q</t>
  </si>
  <si>
    <t>Kapitali</t>
  </si>
  <si>
    <t>Shpenzime të zhvillimit neto</t>
  </si>
  <si>
    <t>AAMJo materiale  te tjera neto</t>
  </si>
  <si>
    <t>Mjete transporti neto</t>
  </si>
  <si>
    <t>Inventar I imet</t>
  </si>
  <si>
    <t>Furnitore</t>
  </si>
  <si>
    <t>Furnitore neto</t>
  </si>
  <si>
    <t>Kliente</t>
  </si>
  <si>
    <t>TVSH kreditore</t>
  </si>
  <si>
    <t>Debitore kreditore te tjere</t>
  </si>
  <si>
    <t>Banka</t>
  </si>
  <si>
    <t>Parapagime dhe shpenzime te shtyra</t>
  </si>
  <si>
    <t>Arka</t>
  </si>
  <si>
    <t>KMSH</t>
  </si>
  <si>
    <t>31.12.2013</t>
  </si>
  <si>
    <t>31.12.2012</t>
  </si>
  <si>
    <t xml:space="preserve">Transporti </t>
  </si>
  <si>
    <t>Instalime teknike,neto</t>
  </si>
  <si>
    <t>Instalime teknike</t>
  </si>
  <si>
    <t xml:space="preserve">Mjete transporti </t>
  </si>
  <si>
    <t>Mobilje dhe pajisje zyre neto</t>
  </si>
  <si>
    <t>Te tjera neto</t>
  </si>
  <si>
    <t>PERIUDHA 01/01/2013-31/12/2013</t>
  </si>
  <si>
    <t>Pasqyrat e Ndryshimeve ne Kapital 2013</t>
  </si>
  <si>
    <t>Pozicioni me 01 janar 2012</t>
  </si>
  <si>
    <t>Pozicioni me 31 dhjetor 2013</t>
  </si>
  <si>
    <t>GJENDJA E LLOGARIVE</t>
  </si>
  <si>
    <t>Gjendja</t>
  </si>
  <si>
    <t>Nr. Llogarie</t>
  </si>
  <si>
    <t>Emertimi i Llogarise</t>
  </si>
  <si>
    <t>Monedha</t>
  </si>
  <si>
    <t>Kapitali, rezervat</t>
  </si>
  <si>
    <t>4231</t>
  </si>
  <si>
    <t>Paradhenie per personelin/Anticipi per il personale</t>
  </si>
  <si>
    <t>441</t>
  </si>
  <si>
    <t>45103</t>
  </si>
  <si>
    <t>KUOTA PER PJESEMARRJE BERAT TRADE</t>
  </si>
  <si>
    <t>Të drejta dhe detyrime ndaj palëve të lidhura</t>
  </si>
  <si>
    <t>Aktivet Afatgjata Materiale  me vlere fillestare   2013</t>
  </si>
  <si>
    <t xml:space="preserve">Mobilje orendi </t>
  </si>
  <si>
    <t xml:space="preserve">Pergatiti pasqyrat </t>
  </si>
  <si>
    <t xml:space="preserve">Artenida Dule </t>
  </si>
  <si>
    <t xml:space="preserve">Luan Leka </t>
  </si>
  <si>
    <t>Amortizimi A.A.Materiale   2013</t>
  </si>
  <si>
    <t>Vlera Kontabel Neto e A.A.Materiale  2013</t>
  </si>
  <si>
    <t>PERMBLEDHJE INVENTARI MALLRAVE RISHITSHEM</t>
  </si>
  <si>
    <t>CONAD ALBANIA 31 DHJETOR 2013</t>
  </si>
  <si>
    <t>SEKTORI</t>
  </si>
  <si>
    <t>VLERA PA TVSH</t>
  </si>
  <si>
    <t>TE KRIPURA</t>
  </si>
  <si>
    <t>LENGJE</t>
  </si>
  <si>
    <t>EMBELSIRA</t>
  </si>
  <si>
    <t>TE NGRIRA</t>
  </si>
  <si>
    <t>DETERGJENCA</t>
  </si>
  <si>
    <t>PARFUMERIA</t>
  </si>
  <si>
    <t>JO USHQIMORE</t>
  </si>
  <si>
    <t>TOTALI MALLRA TE NDRYSHEM</t>
  </si>
  <si>
    <t>SALLAMRA DHE DJATHRA BT</t>
  </si>
  <si>
    <t>SALLAMRA DHE DJATHRA LS</t>
  </si>
  <si>
    <t>GASTRONOMIA</t>
  </si>
  <si>
    <t>BUKA DHE PASTICERIA</t>
  </si>
  <si>
    <t>TOTALI TE FRESKETA</t>
  </si>
  <si>
    <t>FRUTA PERIMET</t>
  </si>
  <si>
    <t>TOTALI PERGJITSHEM</t>
  </si>
  <si>
    <t>kompjuterike,zyre, te tjera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</si>
</sst>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-;\-* #,##0_-;_-* &quot;-&quot;??_-;_-@_-"/>
    <numFmt numFmtId="166" formatCode="_-* #,##0.00_-;\-* #,##0.00_-;_-* &quot;-&quot;??_-;_-@_-"/>
    <numFmt numFmtId="167" formatCode="#,##0.00_);\-#,##0.00"/>
    <numFmt numFmtId="168" formatCode="_-* #,##0_L_e_k_-;\-* #,##0_L_e_k_-;_-* &quot;-&quot;??_L_e_k_-;_-@_-"/>
    <numFmt numFmtId="169" formatCode="dd/mm/yyyy"/>
    <numFmt numFmtId="170" formatCode="_(* #,##0.0_);_(* \(#,##0.0\);_(* &quot;-&quot;??_);_(@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#,##0.000000000000000"/>
  </numFmts>
  <fonts count="10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4"/>
      <name val="Arial"/>
      <family val="2"/>
    </font>
    <font>
      <b/>
      <sz val="14"/>
      <name val="Arial Narrow"/>
      <family val="2"/>
    </font>
    <font>
      <b/>
      <sz val="11"/>
      <name val="Arial"/>
      <family val="2"/>
    </font>
    <font>
      <b/>
      <i/>
      <u val="single"/>
      <sz val="11"/>
      <name val="Courier New"/>
      <family val="3"/>
    </font>
    <font>
      <u val="single"/>
      <sz val="10"/>
      <color indexed="12"/>
      <name val="Arial"/>
      <family val="2"/>
    </font>
    <font>
      <b/>
      <u val="single"/>
      <sz val="11"/>
      <color indexed="12"/>
      <name val="Arial"/>
      <family val="2"/>
    </font>
    <font>
      <b/>
      <sz val="11"/>
      <color indexed="30"/>
      <name val="Arial"/>
      <family val="2"/>
    </font>
    <font>
      <b/>
      <u val="single"/>
      <sz val="11"/>
      <color indexed="30"/>
      <name val="Arial"/>
      <family val="2"/>
    </font>
    <font>
      <b/>
      <u val="single"/>
      <sz val="11"/>
      <name val="Arial"/>
      <family val="2"/>
    </font>
    <font>
      <u val="single"/>
      <sz val="11"/>
      <color indexed="12"/>
      <name val="Arial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9.1"/>
      <color indexed="8"/>
      <name val="Arial"/>
      <family val="2"/>
    </font>
    <font>
      <sz val="10"/>
      <color indexed="8"/>
      <name val="MS Sans Serif"/>
      <family val="2"/>
    </font>
    <font>
      <b/>
      <sz val="10"/>
      <color indexed="8"/>
      <name val="MS Sans Serif"/>
      <family val="2"/>
    </font>
    <font>
      <sz val="12"/>
      <name val="Arial"/>
      <family val="2"/>
    </font>
    <font>
      <b/>
      <sz val="11"/>
      <color indexed="8"/>
      <name val="Microsoft Sans Serif"/>
      <family val="2"/>
    </font>
    <font>
      <sz val="13.9"/>
      <color indexed="8"/>
      <name val="Microsoft Sans Serif"/>
      <family val="2"/>
    </font>
    <font>
      <b/>
      <sz val="10.55"/>
      <name val="Microsoft Sans Serif"/>
      <family val="2"/>
    </font>
    <font>
      <b/>
      <sz val="10.3"/>
      <name val="Arial"/>
      <family val="2"/>
    </font>
    <font>
      <b/>
      <sz val="10.55"/>
      <color indexed="8"/>
      <name val="Microsoft Sans Serif"/>
      <family val="2"/>
    </font>
    <font>
      <sz val="10.55"/>
      <color indexed="8"/>
      <name val="Microsoft Sans Serif"/>
      <family val="2"/>
    </font>
    <font>
      <b/>
      <sz val="10.1"/>
      <color indexed="8"/>
      <name val="arial(Western)"/>
      <family val="0"/>
    </font>
    <font>
      <sz val="6.95"/>
      <color indexed="8"/>
      <name val="Tahoma"/>
      <family val="2"/>
    </font>
    <font>
      <b/>
      <u val="single"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b/>
      <sz val="10"/>
      <color indexed="1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.5"/>
      <color indexed="8"/>
      <name val="Microsoft Sans Serif"/>
      <family val="2"/>
    </font>
    <font>
      <sz val="10"/>
      <color indexed="10"/>
      <name val="Calibri"/>
      <family val="2"/>
    </font>
    <font>
      <sz val="10"/>
      <color indexed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0"/>
      <name val="Calibri"/>
      <family val="2"/>
    </font>
    <font>
      <sz val="10"/>
      <color indexed="60"/>
      <name val="Calibri"/>
      <family val="2"/>
    </font>
    <font>
      <sz val="10"/>
      <color indexed="30"/>
      <name val="Calibri"/>
      <family val="2"/>
    </font>
    <font>
      <u val="single"/>
      <sz val="10"/>
      <color indexed="30"/>
      <name val="Calibri"/>
      <family val="2"/>
    </font>
    <font>
      <sz val="10"/>
      <color indexed="17"/>
      <name val="Calibri"/>
      <family val="2"/>
    </font>
    <font>
      <u val="single"/>
      <sz val="10"/>
      <color indexed="17"/>
      <name val="Calibri"/>
      <family val="2"/>
    </font>
    <font>
      <sz val="10"/>
      <color indexed="3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u val="single"/>
      <sz val="10"/>
      <color rgb="FFFF0000"/>
      <name val="Calibri"/>
      <family val="2"/>
    </font>
    <font>
      <sz val="10"/>
      <color theme="5"/>
      <name val="Calibri"/>
      <family val="2"/>
    </font>
    <font>
      <u val="single"/>
      <sz val="10"/>
      <color theme="5"/>
      <name val="Calibri"/>
      <family val="2"/>
    </font>
    <font>
      <sz val="10"/>
      <color rgb="FFC00000"/>
      <name val="Calibri"/>
      <family val="2"/>
    </font>
    <font>
      <sz val="10"/>
      <color rgb="FF0070C0"/>
      <name val="Calibri"/>
      <family val="2"/>
    </font>
    <font>
      <u val="single"/>
      <sz val="10"/>
      <color rgb="FF0070C0"/>
      <name val="Calibri"/>
      <family val="2"/>
    </font>
    <font>
      <sz val="10"/>
      <color rgb="FF00B050"/>
      <name val="Calibri"/>
      <family val="2"/>
    </font>
    <font>
      <u val="single"/>
      <sz val="10"/>
      <color rgb="FF00B050"/>
      <name val="Calibri"/>
      <family val="2"/>
    </font>
    <font>
      <sz val="10"/>
      <color rgb="FF7030A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 style="medium"/>
      <top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/>
      <right/>
      <top style="thin"/>
      <bottom style="thin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/>
      <top style="medium"/>
      <bottom style="hair"/>
    </border>
    <border>
      <left style="hair"/>
      <right/>
      <top style="hair"/>
      <bottom style="hair"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medium"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0" applyNumberFormat="0" applyBorder="0" applyAlignment="0" applyProtection="0"/>
    <xf numFmtId="0" fontId="80" fillId="27" borderId="1" applyNumberFormat="0" applyAlignment="0" applyProtection="0"/>
    <xf numFmtId="0" fontId="8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8" fillId="30" borderId="1" applyNumberFormat="0" applyAlignment="0" applyProtection="0"/>
    <xf numFmtId="0" fontId="89" fillId="0" borderId="6" applyNumberFormat="0" applyFill="0" applyAlignment="0" applyProtection="0"/>
    <xf numFmtId="0" fontId="90" fillId="31" borderId="0" applyNumberFormat="0" applyBorder="0" applyAlignment="0" applyProtection="0"/>
    <xf numFmtId="0" fontId="0" fillId="0" borderId="0">
      <alignment/>
      <protection/>
    </xf>
    <xf numFmtId="0" fontId="1" fillId="32" borderId="7" applyNumberFormat="0" applyFont="0" applyAlignment="0" applyProtection="0"/>
    <xf numFmtId="0" fontId="91" fillId="27" borderId="8" applyNumberFormat="0" applyAlignment="0" applyProtection="0"/>
    <xf numFmtId="9" fontId="1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9" applyNumberFormat="0" applyFill="0" applyAlignment="0" applyProtection="0"/>
    <xf numFmtId="0" fontId="94" fillId="0" borderId="0" applyNumberFormat="0" applyFill="0" applyBorder="0" applyAlignment="0" applyProtection="0"/>
  </cellStyleXfs>
  <cellXfs count="436">
    <xf numFmtId="0" fontId="0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42" applyNumberFormat="1" applyFont="1" applyAlignment="1">
      <alignment/>
    </xf>
    <xf numFmtId="0" fontId="2" fillId="0" borderId="10" xfId="0" applyFon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164" fontId="6" fillId="33" borderId="12" xfId="42" applyNumberFormat="1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164" fontId="2" fillId="0" borderId="14" xfId="42" applyNumberFormat="1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/>
    </xf>
    <xf numFmtId="49" fontId="8" fillId="0" borderId="17" xfId="54" applyNumberFormat="1" applyFont="1" applyFill="1" applyBorder="1" applyAlignment="1" applyProtection="1">
      <alignment horizontal="center"/>
      <protection/>
    </xf>
    <xf numFmtId="164" fontId="2" fillId="0" borderId="17" xfId="42" applyNumberFormat="1" applyFont="1" applyFill="1" applyBorder="1" applyAlignment="1" applyProtection="1">
      <alignment horizontal="right"/>
      <protection/>
    </xf>
    <xf numFmtId="3" fontId="2" fillId="0" borderId="18" xfId="0" applyNumberFormat="1" applyFont="1" applyBorder="1" applyAlignment="1">
      <alignment horizontal="right"/>
    </xf>
    <xf numFmtId="0" fontId="5" fillId="0" borderId="17" xfId="0" applyFont="1" applyFill="1" applyBorder="1" applyAlignment="1">
      <alignment horizontal="center"/>
    </xf>
    <xf numFmtId="164" fontId="2" fillId="0" borderId="17" xfId="42" applyNumberFormat="1" applyFont="1" applyFill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7" xfId="0" applyFont="1" applyBorder="1" applyAlignment="1">
      <alignment horizontal="center"/>
    </xf>
    <xf numFmtId="0" fontId="8" fillId="0" borderId="17" xfId="54" applyFont="1" applyFill="1" applyBorder="1" applyAlignment="1" applyProtection="1">
      <alignment horizontal="center"/>
      <protection/>
    </xf>
    <xf numFmtId="3" fontId="2" fillId="0" borderId="0" xfId="0" applyNumberFormat="1" applyFont="1" applyAlignment="1">
      <alignment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/>
    </xf>
    <xf numFmtId="0" fontId="8" fillId="0" borderId="20" xfId="0" applyFont="1" applyFill="1" applyBorder="1" applyAlignment="1">
      <alignment horizontal="center"/>
    </xf>
    <xf numFmtId="164" fontId="2" fillId="0" borderId="20" xfId="42" applyNumberFormat="1" applyFont="1" applyFill="1" applyBorder="1" applyAlignment="1">
      <alignment horizontal="right"/>
    </xf>
    <xf numFmtId="3" fontId="2" fillId="0" borderId="21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164" fontId="5" fillId="0" borderId="23" xfId="42" applyNumberFormat="1" applyFont="1" applyFill="1" applyBorder="1" applyAlignment="1">
      <alignment horizontal="right"/>
    </xf>
    <xf numFmtId="3" fontId="5" fillId="0" borderId="24" xfId="0" applyNumberFormat="1" applyFont="1" applyFill="1" applyBorder="1" applyAlignment="1">
      <alignment horizontal="right"/>
    </xf>
    <xf numFmtId="0" fontId="5" fillId="0" borderId="14" xfId="0" applyFont="1" applyFill="1" applyBorder="1" applyAlignment="1">
      <alignment horizontal="center"/>
    </xf>
    <xf numFmtId="164" fontId="2" fillId="0" borderId="14" xfId="42" applyNumberFormat="1" applyFont="1" applyFill="1" applyBorder="1" applyAlignment="1">
      <alignment horizontal="right"/>
    </xf>
    <xf numFmtId="164" fontId="2" fillId="0" borderId="18" xfId="42" applyNumberFormat="1" applyFont="1" applyBorder="1" applyAlignment="1">
      <alignment horizontal="right"/>
    </xf>
    <xf numFmtId="0" fontId="8" fillId="0" borderId="20" xfId="0" applyFont="1" applyFill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5" xfId="0" applyFont="1" applyBorder="1" applyAlignment="1">
      <alignment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164" fontId="5" fillId="0" borderId="0" xfId="42" applyNumberFormat="1" applyFont="1" applyBorder="1" applyAlignment="1">
      <alignment horizontal="right"/>
    </xf>
    <xf numFmtId="3" fontId="5" fillId="0" borderId="27" xfId="0" applyNumberFormat="1" applyFont="1" applyBorder="1" applyAlignment="1">
      <alignment horizontal="right"/>
    </xf>
    <xf numFmtId="164" fontId="5" fillId="33" borderId="28" xfId="42" applyNumberFormat="1" applyFont="1" applyFill="1" applyBorder="1" applyAlignment="1">
      <alignment horizontal="right"/>
    </xf>
    <xf numFmtId="3" fontId="5" fillId="33" borderId="12" xfId="0" applyNumberFormat="1" applyFont="1" applyFill="1" applyBorder="1" applyAlignment="1">
      <alignment horizontal="right"/>
    </xf>
    <xf numFmtId="0" fontId="2" fillId="0" borderId="29" xfId="0" applyFont="1" applyBorder="1" applyAlignment="1">
      <alignment/>
    </xf>
    <xf numFmtId="0" fontId="5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right"/>
    </xf>
    <xf numFmtId="0" fontId="9" fillId="0" borderId="14" xfId="0" applyFont="1" applyFill="1" applyBorder="1" applyAlignment="1">
      <alignment horizontal="center"/>
    </xf>
    <xf numFmtId="164" fontId="5" fillId="0" borderId="14" xfId="42" applyNumberFormat="1" applyFont="1" applyFill="1" applyBorder="1" applyAlignment="1">
      <alignment horizontal="right"/>
    </xf>
    <xf numFmtId="0" fontId="9" fillId="0" borderId="17" xfId="0" applyFont="1" applyFill="1" applyBorder="1" applyAlignment="1">
      <alignment horizontal="center"/>
    </xf>
    <xf numFmtId="164" fontId="5" fillId="0" borderId="17" xfId="42" applyNumberFormat="1" applyFont="1" applyFill="1" applyBorder="1" applyAlignment="1">
      <alignment horizontal="right"/>
    </xf>
    <xf numFmtId="0" fontId="10" fillId="0" borderId="17" xfId="54" applyFont="1" applyFill="1" applyBorder="1" applyAlignment="1" applyProtection="1">
      <alignment horizontal="center"/>
      <protection/>
    </xf>
    <xf numFmtId="164" fontId="11" fillId="0" borderId="17" xfId="42" applyNumberFormat="1" applyFont="1" applyFill="1" applyBorder="1" applyAlignment="1" applyProtection="1">
      <alignment horizontal="right"/>
      <protection/>
    </xf>
    <xf numFmtId="0" fontId="2" fillId="0" borderId="16" xfId="0" applyFont="1" applyBorder="1" applyAlignment="1">
      <alignment/>
    </xf>
    <xf numFmtId="0" fontId="10" fillId="0" borderId="17" xfId="0" applyFont="1" applyFill="1" applyBorder="1" applyAlignment="1">
      <alignment/>
    </xf>
    <xf numFmtId="164" fontId="11" fillId="0" borderId="17" xfId="42" applyNumberFormat="1" applyFont="1" applyFill="1" applyBorder="1" applyAlignment="1">
      <alignment horizontal="right"/>
    </xf>
    <xf numFmtId="0" fontId="10" fillId="0" borderId="20" xfId="0" applyFont="1" applyFill="1" applyBorder="1" applyAlignment="1">
      <alignment/>
    </xf>
    <xf numFmtId="164" fontId="11" fillId="0" borderId="20" xfId="42" applyNumberFormat="1" applyFont="1" applyFill="1" applyBorder="1" applyAlignment="1">
      <alignment horizontal="right"/>
    </xf>
    <xf numFmtId="43" fontId="2" fillId="0" borderId="21" xfId="42" applyNumberFormat="1" applyFont="1" applyBorder="1" applyAlignment="1">
      <alignment horizontal="right"/>
    </xf>
    <xf numFmtId="0" fontId="9" fillId="0" borderId="22" xfId="0" applyFont="1" applyFill="1" applyBorder="1" applyAlignment="1">
      <alignment horizontal="center"/>
    </xf>
    <xf numFmtId="164" fontId="2" fillId="0" borderId="21" xfId="42" applyNumberFormat="1" applyFont="1" applyBorder="1" applyAlignment="1">
      <alignment horizontal="right"/>
    </xf>
    <xf numFmtId="0" fontId="10" fillId="0" borderId="17" xfId="0" applyFont="1" applyFill="1" applyBorder="1" applyAlignment="1">
      <alignment horizontal="center"/>
    </xf>
    <xf numFmtId="0" fontId="10" fillId="0" borderId="20" xfId="54" applyFont="1" applyFill="1" applyBorder="1" applyAlignment="1" applyProtection="1">
      <alignment horizontal="center"/>
      <protection/>
    </xf>
    <xf numFmtId="164" fontId="2" fillId="0" borderId="20" xfId="42" applyNumberFormat="1" applyFont="1" applyFill="1" applyBorder="1" applyAlignment="1" applyProtection="1">
      <alignment horizontal="right"/>
      <protection/>
    </xf>
    <xf numFmtId="0" fontId="2" fillId="0" borderId="22" xfId="0" applyFont="1" applyBorder="1" applyAlignment="1">
      <alignment/>
    </xf>
    <xf numFmtId="164" fontId="5" fillId="0" borderId="23" xfId="42" applyNumberFormat="1" applyFont="1" applyBorder="1" applyAlignment="1">
      <alignment horizontal="right"/>
    </xf>
    <xf numFmtId="3" fontId="5" fillId="0" borderId="24" xfId="0" applyNumberFormat="1" applyFont="1" applyBorder="1" applyAlignment="1">
      <alignment horizontal="right"/>
    </xf>
    <xf numFmtId="0" fontId="5" fillId="33" borderId="31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164" fontId="5" fillId="33" borderId="23" xfId="42" applyNumberFormat="1" applyFont="1" applyFill="1" applyBorder="1" applyAlignment="1">
      <alignment horizontal="right"/>
    </xf>
    <xf numFmtId="3" fontId="5" fillId="33" borderId="24" xfId="0" applyNumberFormat="1" applyFont="1" applyFill="1" applyBorder="1" applyAlignment="1">
      <alignment horizontal="right"/>
    </xf>
    <xf numFmtId="164" fontId="5" fillId="0" borderId="0" xfId="42" applyNumberFormat="1" applyFont="1" applyAlignment="1">
      <alignment/>
    </xf>
    <xf numFmtId="165" fontId="2" fillId="0" borderId="0" xfId="42" applyNumberFormat="1" applyFont="1" applyAlignment="1">
      <alignment/>
    </xf>
    <xf numFmtId="0" fontId="4" fillId="0" borderId="0" xfId="0" applyFont="1" applyAlignment="1">
      <alignment/>
    </xf>
    <xf numFmtId="0" fontId="2" fillId="0" borderId="15" xfId="0" applyFont="1" applyBorder="1" applyAlignment="1">
      <alignment/>
    </xf>
    <xf numFmtId="0" fontId="12" fillId="34" borderId="17" xfId="54" applyFont="1" applyFill="1" applyBorder="1" applyAlignment="1" applyProtection="1">
      <alignment horizontal="center"/>
      <protection/>
    </xf>
    <xf numFmtId="164" fontId="2" fillId="0" borderId="18" xfId="42" applyNumberFormat="1" applyFont="1" applyBorder="1" applyAlignment="1">
      <alignment/>
    </xf>
    <xf numFmtId="0" fontId="2" fillId="0" borderId="19" xfId="0" applyFont="1" applyBorder="1" applyAlignment="1">
      <alignment/>
    </xf>
    <xf numFmtId="0" fontId="12" fillId="34" borderId="20" xfId="54" applyFont="1" applyFill="1" applyBorder="1" applyAlignment="1" applyProtection="1">
      <alignment horizontal="center"/>
      <protection/>
    </xf>
    <xf numFmtId="164" fontId="2" fillId="0" borderId="21" xfId="42" applyNumberFormat="1" applyFont="1" applyBorder="1" applyAlignment="1">
      <alignment/>
    </xf>
    <xf numFmtId="165" fontId="2" fillId="0" borderId="0" xfId="0" applyNumberFormat="1" applyFont="1" applyAlignment="1">
      <alignment/>
    </xf>
    <xf numFmtId="0" fontId="5" fillId="0" borderId="22" xfId="0" applyFont="1" applyBorder="1" applyAlignment="1">
      <alignment horizontal="center"/>
    </xf>
    <xf numFmtId="164" fontId="5" fillId="0" borderId="12" xfId="42" applyNumberFormat="1" applyFont="1" applyBorder="1" applyAlignment="1">
      <alignment/>
    </xf>
    <xf numFmtId="0" fontId="2" fillId="0" borderId="13" xfId="0" applyFont="1" applyBorder="1" applyAlignment="1">
      <alignment/>
    </xf>
    <xf numFmtId="0" fontId="12" fillId="34" borderId="14" xfId="54" applyFont="1" applyFill="1" applyBorder="1" applyAlignment="1" applyProtection="1">
      <alignment horizontal="center"/>
      <protection/>
    </xf>
    <xf numFmtId="164" fontId="2" fillId="0" borderId="15" xfId="42" applyNumberFormat="1" applyFont="1" applyBorder="1" applyAlignment="1">
      <alignment/>
    </xf>
    <xf numFmtId="0" fontId="5" fillId="34" borderId="17" xfId="0" applyFont="1" applyFill="1" applyBorder="1" applyAlignment="1">
      <alignment horizontal="center"/>
    </xf>
    <xf numFmtId="164" fontId="2" fillId="0" borderId="0" xfId="0" applyNumberFormat="1" applyFont="1" applyAlignment="1">
      <alignment/>
    </xf>
    <xf numFmtId="164" fontId="2" fillId="0" borderId="30" xfId="42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8" fillId="34" borderId="17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164" fontId="5" fillId="33" borderId="12" xfId="42" applyNumberFormat="1" applyFont="1" applyFill="1" applyBorder="1" applyAlignment="1">
      <alignment/>
    </xf>
    <xf numFmtId="0" fontId="13" fillId="0" borderId="0" xfId="0" applyFont="1" applyAlignment="1">
      <alignment/>
    </xf>
    <xf numFmtId="164" fontId="13" fillId="0" borderId="0" xfId="42" applyNumberFormat="1" applyFont="1" applyAlignment="1">
      <alignment horizontal="center"/>
    </xf>
    <xf numFmtId="164" fontId="1" fillId="0" borderId="0" xfId="42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164" fontId="4" fillId="0" borderId="0" xfId="42" applyNumberFormat="1" applyFont="1" applyAlignment="1">
      <alignment horizontal="center"/>
    </xf>
    <xf numFmtId="0" fontId="14" fillId="0" borderId="0" xfId="0" applyFont="1" applyAlignment="1">
      <alignment/>
    </xf>
    <xf numFmtId="164" fontId="14" fillId="0" borderId="0" xfId="42" applyNumberFormat="1" applyFont="1" applyAlignment="1">
      <alignment horizontal="center"/>
    </xf>
    <xf numFmtId="0" fontId="15" fillId="35" borderId="32" xfId="0" applyFont="1" applyFill="1" applyBorder="1" applyAlignment="1">
      <alignment/>
    </xf>
    <xf numFmtId="0" fontId="15" fillId="35" borderId="33" xfId="0" applyFont="1" applyFill="1" applyBorder="1" applyAlignment="1">
      <alignment/>
    </xf>
    <xf numFmtId="164" fontId="15" fillId="35" borderId="34" xfId="42" applyNumberFormat="1" applyFont="1" applyFill="1" applyBorder="1" applyAlignment="1">
      <alignment horizontal="center"/>
    </xf>
    <xf numFmtId="0" fontId="14" fillId="0" borderId="35" xfId="0" applyFont="1" applyBorder="1" applyAlignment="1">
      <alignment/>
    </xf>
    <xf numFmtId="0" fontId="14" fillId="0" borderId="17" xfId="0" applyFont="1" applyBorder="1" applyAlignment="1">
      <alignment/>
    </xf>
    <xf numFmtId="164" fontId="14" fillId="0" borderId="36" xfId="42" applyNumberFormat="1" applyFont="1" applyBorder="1" applyAlignment="1">
      <alignment horizontal="center"/>
    </xf>
    <xf numFmtId="0" fontId="15" fillId="35" borderId="37" xfId="0" applyFont="1" applyFill="1" applyBorder="1" applyAlignment="1">
      <alignment/>
    </xf>
    <xf numFmtId="0" fontId="15" fillId="35" borderId="38" xfId="0" applyFont="1" applyFill="1" applyBorder="1" applyAlignment="1">
      <alignment/>
    </xf>
    <xf numFmtId="164" fontId="15" fillId="35" borderId="39" xfId="42" applyNumberFormat="1" applyFont="1" applyFill="1" applyBorder="1" applyAlignment="1">
      <alignment horizontal="center"/>
    </xf>
    <xf numFmtId="0" fontId="14" fillId="0" borderId="37" xfId="0" applyFont="1" applyBorder="1" applyAlignment="1">
      <alignment/>
    </xf>
    <xf numFmtId="0" fontId="14" fillId="0" borderId="38" xfId="0" applyFont="1" applyBorder="1" applyAlignment="1">
      <alignment/>
    </xf>
    <xf numFmtId="164" fontId="14" fillId="0" borderId="39" xfId="42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164" fontId="14" fillId="0" borderId="0" xfId="42" applyNumberFormat="1" applyFont="1" applyBorder="1" applyAlignment="1">
      <alignment horizontal="center"/>
    </xf>
    <xf numFmtId="0" fontId="16" fillId="35" borderId="40" xfId="0" applyFont="1" applyFill="1" applyBorder="1" applyAlignment="1">
      <alignment vertical="center"/>
    </xf>
    <xf numFmtId="0" fontId="14" fillId="35" borderId="41" xfId="0" applyFont="1" applyFill="1" applyBorder="1" applyAlignment="1">
      <alignment/>
    </xf>
    <xf numFmtId="0" fontId="17" fillId="0" borderId="32" xfId="0" applyFont="1" applyFill="1" applyBorder="1" applyAlignment="1">
      <alignment vertical="center"/>
    </xf>
    <xf numFmtId="0" fontId="14" fillId="0" borderId="33" xfId="0" applyFont="1" applyFill="1" applyBorder="1" applyAlignment="1">
      <alignment/>
    </xf>
    <xf numFmtId="164" fontId="14" fillId="0" borderId="34" xfId="42" applyNumberFormat="1" applyFont="1" applyFill="1" applyBorder="1" applyAlignment="1">
      <alignment horizontal="center"/>
    </xf>
    <xf numFmtId="0" fontId="18" fillId="0" borderId="17" xfId="0" applyFont="1" applyBorder="1" applyAlignment="1">
      <alignment vertical="center"/>
    </xf>
    <xf numFmtId="0" fontId="17" fillId="0" borderId="35" xfId="0" applyFont="1" applyBorder="1" applyAlignment="1">
      <alignment vertical="center"/>
    </xf>
    <xf numFmtId="164" fontId="17" fillId="0" borderId="36" xfId="42" applyNumberFormat="1" applyFont="1" applyBorder="1" applyAlignment="1">
      <alignment horizontal="center" vertical="center"/>
    </xf>
    <xf numFmtId="43" fontId="14" fillId="0" borderId="17" xfId="42" applyNumberFormat="1" applyFont="1" applyBorder="1" applyAlignment="1">
      <alignment/>
    </xf>
    <xf numFmtId="43" fontId="15" fillId="35" borderId="38" xfId="42" applyNumberFormat="1" applyFont="1" applyFill="1" applyBorder="1" applyAlignment="1">
      <alignment/>
    </xf>
    <xf numFmtId="164" fontId="14" fillId="0" borderId="17" xfId="42" applyNumberFormat="1" applyFont="1" applyBorder="1" applyAlignment="1">
      <alignment/>
    </xf>
    <xf numFmtId="164" fontId="15" fillId="35" borderId="38" xfId="42" applyNumberFormat="1" applyFont="1" applyFill="1" applyBorder="1" applyAlignment="1">
      <alignment/>
    </xf>
    <xf numFmtId="0" fontId="15" fillId="35" borderId="32" xfId="0" applyFont="1" applyFill="1" applyBorder="1" applyAlignment="1">
      <alignment horizontal="center"/>
    </xf>
    <xf numFmtId="165" fontId="14" fillId="0" borderId="17" xfId="42" applyNumberFormat="1" applyFont="1" applyFill="1" applyBorder="1" applyAlignment="1" applyProtection="1">
      <alignment/>
      <protection/>
    </xf>
    <xf numFmtId="165" fontId="17" fillId="0" borderId="17" xfId="42" applyNumberFormat="1" applyFont="1" applyBorder="1" applyAlignment="1">
      <alignment horizontal="right" vertical="center"/>
    </xf>
    <xf numFmtId="0" fontId="15" fillId="0" borderId="0" xfId="0" applyFont="1" applyFill="1" applyBorder="1" applyAlignment="1">
      <alignment/>
    </xf>
    <xf numFmtId="164" fontId="15" fillId="0" borderId="0" xfId="42" applyNumberFormat="1" applyFont="1" applyFill="1" applyBorder="1" applyAlignment="1">
      <alignment horizontal="center"/>
    </xf>
    <xf numFmtId="164" fontId="19" fillId="0" borderId="0" xfId="42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164" fontId="17" fillId="0" borderId="36" xfId="42" applyNumberFormat="1" applyFont="1" applyBorder="1" applyAlignment="1">
      <alignment horizontal="right" vertical="center"/>
    </xf>
    <xf numFmtId="165" fontId="15" fillId="35" borderId="38" xfId="42" applyNumberFormat="1" applyFont="1" applyFill="1" applyBorder="1" applyAlignment="1" applyProtection="1">
      <alignment/>
      <protection/>
    </xf>
    <xf numFmtId="165" fontId="16" fillId="35" borderId="38" xfId="42" applyNumberFormat="1" applyFont="1" applyFill="1" applyBorder="1" applyAlignment="1">
      <alignment horizontal="right" vertical="center"/>
    </xf>
    <xf numFmtId="164" fontId="16" fillId="35" borderId="39" xfId="42" applyNumberFormat="1" applyFont="1" applyFill="1" applyBorder="1" applyAlignment="1">
      <alignment horizontal="right" vertical="center"/>
    </xf>
    <xf numFmtId="164" fontId="14" fillId="0" borderId="0" xfId="42" applyNumberFormat="1" applyFont="1" applyAlignment="1">
      <alignment/>
    </xf>
    <xf numFmtId="164" fontId="14" fillId="0" borderId="36" xfId="42" applyNumberFormat="1" applyFont="1" applyBorder="1" applyAlignment="1">
      <alignment/>
    </xf>
    <xf numFmtId="164" fontId="15" fillId="35" borderId="39" xfId="42" applyNumberFormat="1" applyFont="1" applyFill="1" applyBorder="1" applyAlignment="1">
      <alignment/>
    </xf>
    <xf numFmtId="0" fontId="15" fillId="0" borderId="0" xfId="0" applyFont="1" applyAlignment="1">
      <alignment/>
    </xf>
    <xf numFmtId="164" fontId="15" fillId="0" borderId="0" xfId="42" applyNumberFormat="1" applyFont="1" applyAlignment="1">
      <alignment/>
    </xf>
    <xf numFmtId="164" fontId="15" fillId="0" borderId="0" xfId="42" applyNumberFormat="1" applyFont="1" applyFill="1" applyBorder="1" applyAlignment="1">
      <alignment/>
    </xf>
    <xf numFmtId="0" fontId="14" fillId="0" borderId="42" xfId="0" applyFont="1" applyBorder="1" applyAlignment="1">
      <alignment/>
    </xf>
    <xf numFmtId="0" fontId="14" fillId="0" borderId="43" xfId="0" applyFont="1" applyBorder="1" applyAlignment="1">
      <alignment/>
    </xf>
    <xf numFmtId="164" fontId="14" fillId="0" borderId="44" xfId="42" applyNumberFormat="1" applyFont="1" applyBorder="1" applyAlignment="1">
      <alignment/>
    </xf>
    <xf numFmtId="3" fontId="14" fillId="0" borderId="0" xfId="0" applyNumberFormat="1" applyFont="1" applyAlignment="1">
      <alignment/>
    </xf>
    <xf numFmtId="0" fontId="20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164" fontId="15" fillId="0" borderId="0" xfId="42" applyNumberFormat="1" applyFont="1" applyFill="1" applyAlignment="1">
      <alignment horizontal="center"/>
    </xf>
    <xf numFmtId="164" fontId="14" fillId="0" borderId="0" xfId="42" applyNumberFormat="1" applyFont="1" applyFill="1" applyAlignment="1">
      <alignment horizontal="center"/>
    </xf>
    <xf numFmtId="0" fontId="14" fillId="0" borderId="0" xfId="0" applyFont="1" applyFill="1" applyAlignment="1">
      <alignment/>
    </xf>
    <xf numFmtId="164" fontId="14" fillId="0" borderId="0" xfId="42" applyNumberFormat="1" applyFont="1" applyFill="1" applyAlignment="1">
      <alignment/>
    </xf>
    <xf numFmtId="0" fontId="0" fillId="0" borderId="0" xfId="0" applyNumberFormat="1" applyFill="1" applyBorder="1" applyAlignment="1" applyProtection="1">
      <alignment horizontal="center"/>
      <protection/>
    </xf>
    <xf numFmtId="164" fontId="14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24" fillId="36" borderId="10" xfId="0" applyFont="1" applyFill="1" applyBorder="1" applyAlignment="1">
      <alignment horizontal="center" vertical="center"/>
    </xf>
    <xf numFmtId="0" fontId="0" fillId="36" borderId="28" xfId="0" applyNumberFormat="1" applyFill="1" applyBorder="1" applyAlignment="1" applyProtection="1">
      <alignment/>
      <protection/>
    </xf>
    <xf numFmtId="0" fontId="25" fillId="36" borderId="28" xfId="0" applyFont="1" applyFill="1" applyBorder="1" applyAlignment="1">
      <alignment horizontal="center" vertical="center"/>
    </xf>
    <xf numFmtId="0" fontId="26" fillId="0" borderId="13" xfId="0" applyFont="1" applyBorder="1" applyAlignment="1">
      <alignment vertical="center"/>
    </xf>
    <xf numFmtId="0" fontId="0" fillId="0" borderId="14" xfId="0" applyNumberFormat="1" applyFill="1" applyBorder="1" applyAlignment="1" applyProtection="1">
      <alignment/>
      <protection/>
    </xf>
    <xf numFmtId="0" fontId="0" fillId="0" borderId="45" xfId="0" applyNumberFormat="1" applyFill="1" applyBorder="1" applyAlignment="1" applyProtection="1">
      <alignment/>
      <protection/>
    </xf>
    <xf numFmtId="0" fontId="0" fillId="0" borderId="16" xfId="0" applyNumberFormat="1" applyFill="1" applyBorder="1" applyAlignment="1" applyProtection="1">
      <alignment/>
      <protection/>
    </xf>
    <xf numFmtId="0" fontId="0" fillId="0" borderId="17" xfId="0" applyNumberFormat="1" applyFill="1" applyBorder="1" applyAlignment="1" applyProtection="1">
      <alignment/>
      <protection/>
    </xf>
    <xf numFmtId="0" fontId="0" fillId="0" borderId="46" xfId="0" applyNumberFormat="1" applyFill="1" applyBorder="1" applyAlignment="1" applyProtection="1">
      <alignment/>
      <protection/>
    </xf>
    <xf numFmtId="1" fontId="27" fillId="0" borderId="17" xfId="0" applyNumberFormat="1" applyFont="1" applyBorder="1" applyAlignment="1">
      <alignment horizontal="right" vertical="center"/>
    </xf>
    <xf numFmtId="0" fontId="27" fillId="0" borderId="46" xfId="0" applyFont="1" applyBorder="1" applyAlignment="1">
      <alignment vertical="center"/>
    </xf>
    <xf numFmtId="0" fontId="0" fillId="0" borderId="10" xfId="0" applyNumberFormat="1" applyFill="1" applyBorder="1" applyAlignment="1" applyProtection="1">
      <alignment/>
      <protection/>
    </xf>
    <xf numFmtId="0" fontId="28" fillId="0" borderId="28" xfId="0" applyFont="1" applyBorder="1" applyAlignment="1">
      <alignment horizontal="left" vertical="center"/>
    </xf>
    <xf numFmtId="0" fontId="0" fillId="0" borderId="28" xfId="0" applyNumberFormat="1" applyFill="1" applyBorder="1" applyAlignment="1" applyProtection="1">
      <alignment/>
      <protection/>
    </xf>
    <xf numFmtId="3" fontId="26" fillId="0" borderId="11" xfId="0" applyNumberFormat="1" applyFont="1" applyBorder="1" applyAlignment="1">
      <alignment horizontal="right" vertical="center"/>
    </xf>
    <xf numFmtId="0" fontId="0" fillId="0" borderId="13" xfId="0" applyNumberFormat="1" applyFill="1" applyBorder="1" applyAlignment="1" applyProtection="1">
      <alignment/>
      <protection/>
    </xf>
    <xf numFmtId="0" fontId="26" fillId="0" borderId="16" xfId="0" applyFont="1" applyBorder="1" applyAlignment="1">
      <alignment vertical="center"/>
    </xf>
    <xf numFmtId="0" fontId="26" fillId="36" borderId="25" xfId="0" applyFont="1" applyFill="1" applyBorder="1" applyAlignment="1">
      <alignment horizontal="left" vertical="center"/>
    </xf>
    <xf numFmtId="0" fontId="0" fillId="36" borderId="47" xfId="0" applyNumberFormat="1" applyFill="1" applyBorder="1" applyAlignment="1" applyProtection="1">
      <alignment/>
      <protection/>
    </xf>
    <xf numFmtId="0" fontId="26" fillId="36" borderId="10" xfId="0" applyFont="1" applyFill="1" applyBorder="1" applyAlignment="1">
      <alignment vertical="center"/>
    </xf>
    <xf numFmtId="0" fontId="26" fillId="36" borderId="31" xfId="0" applyFont="1" applyFill="1" applyBorder="1" applyAlignment="1">
      <alignment horizontal="left" vertical="center"/>
    </xf>
    <xf numFmtId="0" fontId="0" fillId="36" borderId="23" xfId="0" applyNumberFormat="1" applyFill="1" applyBorder="1" applyAlignment="1" applyProtection="1">
      <alignment/>
      <protection/>
    </xf>
    <xf numFmtId="0" fontId="29" fillId="0" borderId="0" xfId="0" applyFont="1" applyAlignment="1">
      <alignment vertical="center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21" fillId="0" borderId="0" xfId="0" applyFont="1" applyAlignment="1">
      <alignment/>
    </xf>
    <xf numFmtId="0" fontId="0" fillId="37" borderId="48" xfId="0" applyFill="1" applyBorder="1" applyAlignment="1">
      <alignment/>
    </xf>
    <xf numFmtId="0" fontId="32" fillId="37" borderId="49" xfId="0" applyFont="1" applyFill="1" applyBorder="1" applyAlignment="1">
      <alignment/>
    </xf>
    <xf numFmtId="0" fontId="33" fillId="37" borderId="49" xfId="0" applyFont="1" applyFill="1" applyBorder="1" applyAlignment="1">
      <alignment vertical="center" wrapText="1"/>
    </xf>
    <xf numFmtId="0" fontId="32" fillId="37" borderId="50" xfId="0" applyFont="1" applyFill="1" applyBorder="1" applyAlignment="1">
      <alignment vertical="center" wrapText="1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164" fontId="1" fillId="0" borderId="52" xfId="42" applyNumberFormat="1" applyFont="1" applyBorder="1" applyAlignment="1">
      <alignment/>
    </xf>
    <xf numFmtId="164" fontId="34" fillId="0" borderId="53" xfId="42" applyNumberFormat="1" applyFont="1" applyBorder="1" applyAlignment="1">
      <alignment/>
    </xf>
    <xf numFmtId="164" fontId="19" fillId="0" borderId="53" xfId="42" applyNumberFormat="1" applyFont="1" applyBorder="1" applyAlignment="1">
      <alignment/>
    </xf>
    <xf numFmtId="0" fontId="19" fillId="0" borderId="52" xfId="0" applyFont="1" applyBorder="1" applyAlignment="1">
      <alignment/>
    </xf>
    <xf numFmtId="0" fontId="0" fillId="0" borderId="51" xfId="0" applyBorder="1" applyAlignment="1">
      <alignment wrapText="1"/>
    </xf>
    <xf numFmtId="0" fontId="0" fillId="0" borderId="52" xfId="0" applyBorder="1" applyAlignment="1">
      <alignment wrapText="1"/>
    </xf>
    <xf numFmtId="164" fontId="33" fillId="0" borderId="52" xfId="42" applyNumberFormat="1" applyFont="1" applyBorder="1" applyAlignment="1">
      <alignment/>
    </xf>
    <xf numFmtId="164" fontId="1" fillId="0" borderId="53" xfId="42" applyNumberFormat="1" applyFont="1" applyBorder="1" applyAlignment="1">
      <alignment/>
    </xf>
    <xf numFmtId="164" fontId="1" fillId="0" borderId="0" xfId="42" applyNumberFormat="1" applyFont="1" applyBorder="1" applyAlignment="1">
      <alignment/>
    </xf>
    <xf numFmtId="0" fontId="0" fillId="0" borderId="3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0" xfId="0" applyNumberFormat="1" applyAlignment="1">
      <alignment/>
    </xf>
    <xf numFmtId="0" fontId="35" fillId="0" borderId="0" xfId="58" applyFont="1">
      <alignment/>
      <protection/>
    </xf>
    <xf numFmtId="0" fontId="33" fillId="0" borderId="0" xfId="0" applyFont="1" applyAlignment="1">
      <alignment/>
    </xf>
    <xf numFmtId="164" fontId="36" fillId="0" borderId="0" xfId="42" applyNumberFormat="1" applyFont="1" applyBorder="1" applyAlignment="1">
      <alignment/>
    </xf>
    <xf numFmtId="0" fontId="37" fillId="0" borderId="0" xfId="58" applyFont="1">
      <alignment/>
      <protection/>
    </xf>
    <xf numFmtId="164" fontId="38" fillId="0" borderId="0" xfId="42" applyNumberFormat="1" applyFont="1" applyBorder="1" applyAlignment="1">
      <alignment/>
    </xf>
    <xf numFmtId="0" fontId="36" fillId="0" borderId="0" xfId="0" applyFont="1" applyBorder="1" applyAlignment="1">
      <alignment/>
    </xf>
    <xf numFmtId="0" fontId="18" fillId="0" borderId="0" xfId="0" applyFont="1" applyAlignment="1">
      <alignment vertical="center"/>
    </xf>
    <xf numFmtId="164" fontId="18" fillId="0" borderId="0" xfId="42" applyNumberFormat="1" applyFont="1" applyAlignment="1">
      <alignment horizontal="right" vertical="center"/>
    </xf>
    <xf numFmtId="164" fontId="34" fillId="0" borderId="52" xfId="42" applyNumberFormat="1" applyFont="1" applyBorder="1" applyAlignment="1">
      <alignment/>
    </xf>
    <xf numFmtId="0" fontId="39" fillId="0" borderId="0" xfId="0" applyFont="1" applyAlignment="1">
      <alignment horizontal="left" vertical="center"/>
    </xf>
    <xf numFmtId="0" fontId="40" fillId="0" borderId="0" xfId="0" applyFont="1" applyAlignment="1">
      <alignment/>
    </xf>
    <xf numFmtId="0" fontId="34" fillId="0" borderId="54" xfId="0" applyFont="1" applyBorder="1" applyAlignment="1">
      <alignment horizontal="center"/>
    </xf>
    <xf numFmtId="14" fontId="34" fillId="0" borderId="55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52" xfId="0" applyBorder="1" applyAlignment="1">
      <alignment horizontal="center"/>
    </xf>
    <xf numFmtId="0" fontId="42" fillId="0" borderId="52" xfId="0" applyFont="1" applyBorder="1" applyAlignment="1">
      <alignment/>
    </xf>
    <xf numFmtId="3" fontId="34" fillId="0" borderId="52" xfId="44" applyNumberFormat="1" applyBorder="1" applyAlignment="1">
      <alignment/>
    </xf>
    <xf numFmtId="3" fontId="42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33" fillId="0" borderId="56" xfId="0" applyFont="1" applyBorder="1" applyAlignment="1">
      <alignment vertical="center"/>
    </xf>
    <xf numFmtId="0" fontId="40" fillId="0" borderId="57" xfId="0" applyFont="1" applyBorder="1" applyAlignment="1">
      <alignment vertical="center"/>
    </xf>
    <xf numFmtId="0" fontId="40" fillId="0" borderId="57" xfId="0" applyFont="1" applyBorder="1" applyAlignment="1">
      <alignment horizontal="center" vertical="center"/>
    </xf>
    <xf numFmtId="3" fontId="40" fillId="0" borderId="57" xfId="44" applyNumberFormat="1" applyFont="1" applyBorder="1" applyAlignment="1">
      <alignment vertical="center"/>
    </xf>
    <xf numFmtId="3" fontId="33" fillId="0" borderId="0" xfId="0" applyNumberFormat="1" applyFont="1" applyAlignment="1">
      <alignment/>
    </xf>
    <xf numFmtId="0" fontId="34" fillId="0" borderId="56" xfId="0" applyFont="1" applyBorder="1" applyAlignment="1">
      <alignment vertical="center"/>
    </xf>
    <xf numFmtId="0" fontId="43" fillId="0" borderId="57" xfId="0" applyFont="1" applyBorder="1" applyAlignment="1">
      <alignment vertical="center"/>
    </xf>
    <xf numFmtId="0" fontId="43" fillId="0" borderId="57" xfId="0" applyFont="1" applyBorder="1" applyAlignment="1">
      <alignment horizontal="center" vertical="center"/>
    </xf>
    <xf numFmtId="1" fontId="0" fillId="0" borderId="0" xfId="0" applyNumberFormat="1" applyAlignment="1">
      <alignment/>
    </xf>
    <xf numFmtId="3" fontId="34" fillId="0" borderId="0" xfId="44" applyNumberFormat="1" applyBorder="1" applyAlignment="1">
      <alignment/>
    </xf>
    <xf numFmtId="0" fontId="33" fillId="0" borderId="0" xfId="0" applyFont="1" applyBorder="1" applyAlignment="1">
      <alignment/>
    </xf>
    <xf numFmtId="3" fontId="34" fillId="0" borderId="0" xfId="44" applyNumberFormat="1" applyFill="1" applyBorder="1" applyAlignment="1">
      <alignment/>
    </xf>
    <xf numFmtId="3" fontId="14" fillId="0" borderId="17" xfId="0" applyNumberFormat="1" applyFont="1" applyBorder="1" applyAlignment="1">
      <alignment/>
    </xf>
    <xf numFmtId="3" fontId="15" fillId="35" borderId="38" xfId="0" applyNumberFormat="1" applyFont="1" applyFill="1" applyBorder="1" applyAlignment="1">
      <alignment/>
    </xf>
    <xf numFmtId="3" fontId="14" fillId="0" borderId="38" xfId="0" applyNumberFormat="1" applyFont="1" applyBorder="1" applyAlignment="1">
      <alignment/>
    </xf>
    <xf numFmtId="165" fontId="15" fillId="35" borderId="38" xfId="0" applyNumberFormat="1" applyFont="1" applyFill="1" applyBorder="1" applyAlignment="1">
      <alignment/>
    </xf>
    <xf numFmtId="49" fontId="15" fillId="35" borderId="34" xfId="42" applyNumberFormat="1" applyFont="1" applyFill="1" applyBorder="1" applyAlignment="1">
      <alignment horizontal="center"/>
    </xf>
    <xf numFmtId="3" fontId="14" fillId="0" borderId="43" xfId="0" applyNumberFormat="1" applyFont="1" applyBorder="1" applyAlignment="1">
      <alignment/>
    </xf>
    <xf numFmtId="3" fontId="19" fillId="0" borderId="0" xfId="0" applyNumberFormat="1" applyFont="1" applyFill="1" applyBorder="1" applyAlignment="1" applyProtection="1">
      <alignment/>
      <protection/>
    </xf>
    <xf numFmtId="0" fontId="44" fillId="0" borderId="0" xfId="0" applyNumberFormat="1" applyFont="1" applyFill="1" applyBorder="1" applyAlignment="1" applyProtection="1">
      <alignment/>
      <protection/>
    </xf>
    <xf numFmtId="0" fontId="44" fillId="0" borderId="58" xfId="0" applyNumberFormat="1" applyFont="1" applyFill="1" applyBorder="1" applyAlignment="1" applyProtection="1">
      <alignment/>
      <protection/>
    </xf>
    <xf numFmtId="0" fontId="44" fillId="0" borderId="59" xfId="0" applyNumberFormat="1" applyFont="1" applyFill="1" applyBorder="1" applyAlignment="1" applyProtection="1">
      <alignment/>
      <protection/>
    </xf>
    <xf numFmtId="3" fontId="44" fillId="0" borderId="0" xfId="0" applyNumberFormat="1" applyFont="1" applyAlignment="1">
      <alignment horizontal="right" vertical="center"/>
    </xf>
    <xf numFmtId="164" fontId="0" fillId="0" borderId="0" xfId="0" applyNumberFormat="1" applyAlignment="1">
      <alignment/>
    </xf>
    <xf numFmtId="0" fontId="47" fillId="0" borderId="0" xfId="0" applyFont="1" applyAlignment="1">
      <alignment horizontal="left" vertical="center"/>
    </xf>
    <xf numFmtId="0" fontId="48" fillId="0" borderId="0" xfId="0" applyNumberFormat="1" applyFont="1" applyFill="1" applyBorder="1" applyAlignment="1" applyProtection="1">
      <alignment/>
      <protection/>
    </xf>
    <xf numFmtId="164" fontId="48" fillId="0" borderId="0" xfId="42" applyNumberFormat="1" applyFont="1" applyFill="1" applyBorder="1" applyAlignment="1" applyProtection="1">
      <alignment/>
      <protection/>
    </xf>
    <xf numFmtId="164" fontId="47" fillId="0" borderId="0" xfId="42" applyNumberFormat="1" applyFont="1" applyAlignment="1">
      <alignment horizontal="center" vertical="center"/>
    </xf>
    <xf numFmtId="0" fontId="47" fillId="0" borderId="0" xfId="0" applyFont="1" applyAlignment="1">
      <alignment vertical="center"/>
    </xf>
    <xf numFmtId="164" fontId="47" fillId="0" borderId="0" xfId="42" applyNumberFormat="1" applyFont="1" applyAlignment="1">
      <alignment horizontal="right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/>
    </xf>
    <xf numFmtId="164" fontId="48" fillId="0" borderId="0" xfId="42" applyNumberFormat="1" applyFont="1" applyAlignment="1">
      <alignment horizontal="right" vertical="center"/>
    </xf>
    <xf numFmtId="0" fontId="48" fillId="0" borderId="60" xfId="0" applyFont="1" applyBorder="1" applyAlignment="1">
      <alignment vertical="center"/>
    </xf>
    <xf numFmtId="0" fontId="48" fillId="0" borderId="60" xfId="0" applyFont="1" applyBorder="1" applyAlignment="1">
      <alignment horizontal="center" vertical="center"/>
    </xf>
    <xf numFmtId="164" fontId="48" fillId="0" borderId="60" xfId="42" applyNumberFormat="1" applyFont="1" applyBorder="1" applyAlignment="1">
      <alignment horizontal="right" vertical="center"/>
    </xf>
    <xf numFmtId="164" fontId="48" fillId="0" borderId="60" xfId="42" applyNumberFormat="1" applyFont="1" applyFill="1" applyBorder="1" applyAlignment="1" applyProtection="1">
      <alignment/>
      <protection/>
    </xf>
    <xf numFmtId="0" fontId="48" fillId="0" borderId="60" xfId="0" applyNumberFormat="1" applyFont="1" applyFill="1" applyBorder="1" applyAlignment="1" applyProtection="1">
      <alignment/>
      <protection/>
    </xf>
    <xf numFmtId="0" fontId="49" fillId="0" borderId="60" xfId="0" applyFont="1" applyBorder="1" applyAlignment="1">
      <alignment horizontal="left" vertical="center"/>
    </xf>
    <xf numFmtId="0" fontId="50" fillId="0" borderId="60" xfId="0" applyFont="1" applyBorder="1" applyAlignment="1">
      <alignment vertical="center"/>
    </xf>
    <xf numFmtId="0" fontId="50" fillId="0" borderId="60" xfId="0" applyFont="1" applyBorder="1" applyAlignment="1">
      <alignment horizontal="center" vertical="center"/>
    </xf>
    <xf numFmtId="164" fontId="50" fillId="0" borderId="60" xfId="42" applyNumberFormat="1" applyFont="1" applyBorder="1" applyAlignment="1">
      <alignment horizontal="right" vertical="center"/>
    </xf>
    <xf numFmtId="0" fontId="50" fillId="0" borderId="60" xfId="0" applyNumberFormat="1" applyFont="1" applyFill="1" applyBorder="1" applyAlignment="1" applyProtection="1">
      <alignment/>
      <protection/>
    </xf>
    <xf numFmtId="0" fontId="50" fillId="0" borderId="61" xfId="0" applyNumberFormat="1" applyFont="1" applyFill="1" applyBorder="1" applyAlignment="1" applyProtection="1">
      <alignment/>
      <protection/>
    </xf>
    <xf numFmtId="0" fontId="50" fillId="0" borderId="61" xfId="0" applyFont="1" applyBorder="1" applyAlignment="1">
      <alignment horizontal="left" vertical="center"/>
    </xf>
    <xf numFmtId="164" fontId="50" fillId="0" borderId="61" xfId="42" applyNumberFormat="1" applyFont="1" applyBorder="1" applyAlignment="1">
      <alignment horizontal="right" vertical="center"/>
    </xf>
    <xf numFmtId="169" fontId="47" fillId="0" borderId="0" xfId="0" applyNumberFormat="1" applyFont="1" applyAlignment="1">
      <alignment vertical="center"/>
    </xf>
    <xf numFmtId="0" fontId="51" fillId="0" borderId="0" xfId="0" applyFont="1" applyAlignment="1">
      <alignment horizontal="left" vertical="center"/>
    </xf>
    <xf numFmtId="0" fontId="52" fillId="0" borderId="0" xfId="0" applyNumberFormat="1" applyFont="1" applyFill="1" applyBorder="1" applyAlignment="1" applyProtection="1">
      <alignment/>
      <protection/>
    </xf>
    <xf numFmtId="0" fontId="51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51" fillId="0" borderId="0" xfId="0" applyFont="1" applyAlignment="1">
      <alignment horizontal="right" vertical="center"/>
    </xf>
    <xf numFmtId="0" fontId="52" fillId="0" borderId="0" xfId="0" applyFont="1" applyAlignment="1">
      <alignment vertical="center"/>
    </xf>
    <xf numFmtId="164" fontId="52" fillId="0" borderId="0" xfId="42" applyNumberFormat="1" applyFont="1" applyAlignment="1">
      <alignment horizontal="right" vertical="center"/>
    </xf>
    <xf numFmtId="0" fontId="51" fillId="35" borderId="0" xfId="0" applyFont="1" applyFill="1" applyAlignment="1">
      <alignment vertical="center"/>
    </xf>
    <xf numFmtId="0" fontId="51" fillId="35" borderId="0" xfId="0" applyFont="1" applyFill="1" applyAlignment="1">
      <alignment horizontal="center" vertical="center"/>
    </xf>
    <xf numFmtId="0" fontId="51" fillId="35" borderId="0" xfId="0" applyNumberFormat="1" applyFont="1" applyFill="1" applyBorder="1" applyAlignment="1" applyProtection="1">
      <alignment/>
      <protection/>
    </xf>
    <xf numFmtId="3" fontId="51" fillId="35" borderId="0" xfId="0" applyNumberFormat="1" applyFont="1" applyFill="1" applyAlignment="1">
      <alignment horizontal="right" vertical="center"/>
    </xf>
    <xf numFmtId="0" fontId="51" fillId="0" borderId="0" xfId="0" applyNumberFormat="1" applyFont="1" applyFill="1" applyBorder="1" applyAlignment="1" applyProtection="1">
      <alignment/>
      <protection/>
    </xf>
    <xf numFmtId="0" fontId="51" fillId="0" borderId="0" xfId="0" applyFont="1" applyAlignment="1">
      <alignment horizontal="center" vertical="center"/>
    </xf>
    <xf numFmtId="3" fontId="51" fillId="0" borderId="0" xfId="0" applyNumberFormat="1" applyFont="1" applyAlignment="1">
      <alignment horizontal="right" vertical="center"/>
    </xf>
    <xf numFmtId="3" fontId="52" fillId="0" borderId="0" xfId="0" applyNumberFormat="1" applyFont="1" applyAlignment="1">
      <alignment horizontal="right" vertical="center"/>
    </xf>
    <xf numFmtId="0" fontId="51" fillId="38" borderId="0" xfId="0" applyFont="1" applyFill="1" applyAlignment="1">
      <alignment vertical="center"/>
    </xf>
    <xf numFmtId="0" fontId="51" fillId="38" borderId="0" xfId="0" applyFont="1" applyFill="1" applyAlignment="1">
      <alignment horizontal="center" vertical="center"/>
    </xf>
    <xf numFmtId="3" fontId="51" fillId="38" borderId="0" xfId="0" applyNumberFormat="1" applyFont="1" applyFill="1" applyAlignment="1">
      <alignment horizontal="right" vertical="center"/>
    </xf>
    <xf numFmtId="0" fontId="51" fillId="38" borderId="0" xfId="0" applyNumberFormat="1" applyFont="1" applyFill="1" applyBorder="1" applyAlignment="1" applyProtection="1">
      <alignment/>
      <protection/>
    </xf>
    <xf numFmtId="0" fontId="51" fillId="39" borderId="0" xfId="0" applyFont="1" applyFill="1" applyAlignment="1">
      <alignment vertical="center"/>
    </xf>
    <xf numFmtId="0" fontId="51" fillId="39" borderId="0" xfId="0" applyFont="1" applyFill="1" applyAlignment="1">
      <alignment horizontal="center" vertical="center"/>
    </xf>
    <xf numFmtId="3" fontId="51" fillId="39" borderId="0" xfId="0" applyNumberFormat="1" applyFont="1" applyFill="1" applyAlignment="1">
      <alignment horizontal="right" vertical="center"/>
    </xf>
    <xf numFmtId="0" fontId="51" fillId="39" borderId="0" xfId="0" applyNumberFormat="1" applyFont="1" applyFill="1" applyBorder="1" applyAlignment="1" applyProtection="1">
      <alignment/>
      <protection/>
    </xf>
    <xf numFmtId="0" fontId="51" fillId="40" borderId="0" xfId="0" applyFont="1" applyFill="1" applyAlignment="1">
      <alignment vertical="center"/>
    </xf>
    <xf numFmtId="0" fontId="51" fillId="40" borderId="0" xfId="0" applyFont="1" applyFill="1" applyAlignment="1">
      <alignment horizontal="center" vertical="center"/>
    </xf>
    <xf numFmtId="3" fontId="51" fillId="40" borderId="0" xfId="0" applyNumberFormat="1" applyFont="1" applyFill="1" applyBorder="1" applyAlignment="1" applyProtection="1">
      <alignment/>
      <protection/>
    </xf>
    <xf numFmtId="0" fontId="51" fillId="40" borderId="0" xfId="0" applyNumberFormat="1" applyFont="1" applyFill="1" applyBorder="1" applyAlignment="1" applyProtection="1">
      <alignment/>
      <protection/>
    </xf>
    <xf numFmtId="3" fontId="51" fillId="40" borderId="0" xfId="0" applyNumberFormat="1" applyFont="1" applyFill="1" applyAlignment="1">
      <alignment horizontal="right" vertical="center"/>
    </xf>
    <xf numFmtId="0" fontId="52" fillId="40" borderId="0" xfId="0" applyFont="1" applyFill="1" applyAlignment="1">
      <alignment vertical="center"/>
    </xf>
    <xf numFmtId="0" fontId="52" fillId="40" borderId="0" xfId="0" applyFont="1" applyFill="1" applyAlignment="1">
      <alignment horizontal="center" vertical="center"/>
    </xf>
    <xf numFmtId="0" fontId="52" fillId="40" borderId="0" xfId="0" applyNumberFormat="1" applyFont="1" applyFill="1" applyBorder="1" applyAlignment="1" applyProtection="1">
      <alignment/>
      <protection/>
    </xf>
    <xf numFmtId="0" fontId="51" fillId="41" borderId="0" xfId="0" applyFont="1" applyFill="1" applyAlignment="1">
      <alignment vertical="center"/>
    </xf>
    <xf numFmtId="0" fontId="51" fillId="41" borderId="0" xfId="0" applyFont="1" applyFill="1" applyAlignment="1">
      <alignment horizontal="center" vertical="center"/>
    </xf>
    <xf numFmtId="3" fontId="51" fillId="41" borderId="0" xfId="0" applyNumberFormat="1" applyFont="1" applyFill="1" applyAlignment="1">
      <alignment horizontal="right" vertical="center"/>
    </xf>
    <xf numFmtId="0" fontId="51" fillId="41" borderId="0" xfId="0" applyNumberFormat="1" applyFont="1" applyFill="1" applyBorder="1" applyAlignment="1" applyProtection="1">
      <alignment/>
      <protection/>
    </xf>
    <xf numFmtId="0" fontId="51" fillId="42" borderId="0" xfId="0" applyFont="1" applyFill="1" applyAlignment="1">
      <alignment vertical="center"/>
    </xf>
    <xf numFmtId="0" fontId="51" fillId="42" borderId="0" xfId="0" applyFont="1" applyFill="1" applyAlignment="1">
      <alignment horizontal="center" vertical="center"/>
    </xf>
    <xf numFmtId="3" fontId="51" fillId="42" borderId="0" xfId="0" applyNumberFormat="1" applyFont="1" applyFill="1" applyAlignment="1">
      <alignment horizontal="right" vertical="center"/>
    </xf>
    <xf numFmtId="0" fontId="51" fillId="42" borderId="0" xfId="0" applyNumberFormat="1" applyFont="1" applyFill="1" applyBorder="1" applyAlignment="1" applyProtection="1">
      <alignment/>
      <protection/>
    </xf>
    <xf numFmtId="164" fontId="52" fillId="0" borderId="0" xfId="42" applyNumberFormat="1" applyFont="1" applyFill="1" applyBorder="1" applyAlignment="1" applyProtection="1">
      <alignment/>
      <protection/>
    </xf>
    <xf numFmtId="164" fontId="51" fillId="38" borderId="0" xfId="42" applyNumberFormat="1" applyFont="1" applyFill="1" applyBorder="1" applyAlignment="1" applyProtection="1">
      <alignment/>
      <protection/>
    </xf>
    <xf numFmtId="164" fontId="51" fillId="38" borderId="0" xfId="42" applyNumberFormat="1" applyFont="1" applyFill="1" applyAlignment="1">
      <alignment horizontal="right" vertical="center"/>
    </xf>
    <xf numFmtId="3" fontId="51" fillId="35" borderId="0" xfId="0" applyNumberFormat="1" applyFont="1" applyFill="1" applyBorder="1" applyAlignment="1" applyProtection="1">
      <alignment/>
      <protection/>
    </xf>
    <xf numFmtId="3" fontId="52" fillId="40" borderId="0" xfId="0" applyNumberFormat="1" applyFont="1" applyFill="1" applyAlignment="1">
      <alignment horizontal="right" vertical="center"/>
    </xf>
    <xf numFmtId="164" fontId="52" fillId="40" borderId="0" xfId="42" applyNumberFormat="1" applyFont="1" applyFill="1" applyAlignment="1">
      <alignment horizontal="right" vertical="center"/>
    </xf>
    <xf numFmtId="169" fontId="51" fillId="0" borderId="0" xfId="0" applyNumberFormat="1" applyFont="1" applyAlignment="1">
      <alignment vertical="center"/>
    </xf>
    <xf numFmtId="164" fontId="44" fillId="0" borderId="59" xfId="42" applyNumberFormat="1" applyFont="1" applyBorder="1" applyAlignment="1">
      <alignment horizontal="right" vertical="center"/>
    </xf>
    <xf numFmtId="164" fontId="44" fillId="0" borderId="59" xfId="42" applyNumberFormat="1" applyFont="1" applyFill="1" applyBorder="1" applyAlignment="1" applyProtection="1">
      <alignment/>
      <protection/>
    </xf>
    <xf numFmtId="164" fontId="45" fillId="0" borderId="12" xfId="42" applyNumberFormat="1" applyFont="1" applyFill="1" applyBorder="1" applyAlignment="1" applyProtection="1">
      <alignment/>
      <protection/>
    </xf>
    <xf numFmtId="164" fontId="44" fillId="0" borderId="58" xfId="42" applyNumberFormat="1" applyFont="1" applyFill="1" applyBorder="1" applyAlignment="1" applyProtection="1">
      <alignment/>
      <protection/>
    </xf>
    <xf numFmtId="164" fontId="45" fillId="36" borderId="27" xfId="42" applyNumberFormat="1" applyFont="1" applyFill="1" applyBorder="1" applyAlignment="1" applyProtection="1">
      <alignment/>
      <protection/>
    </xf>
    <xf numFmtId="164" fontId="45" fillId="36" borderId="12" xfId="42" applyNumberFormat="1" applyFont="1" applyFill="1" applyBorder="1" applyAlignment="1" applyProtection="1">
      <alignment/>
      <protection/>
    </xf>
    <xf numFmtId="164" fontId="45" fillId="36" borderId="24" xfId="42" applyNumberFormat="1" applyFont="1" applyFill="1" applyBorder="1" applyAlignment="1" applyProtection="1">
      <alignment/>
      <protection/>
    </xf>
    <xf numFmtId="3" fontId="53" fillId="0" borderId="0" xfId="0" applyNumberFormat="1" applyFont="1" applyAlignment="1">
      <alignment/>
    </xf>
    <xf numFmtId="164" fontId="45" fillId="0" borderId="11" xfId="42" applyNumberFormat="1" applyFont="1" applyFill="1" applyBorder="1" applyAlignment="1" applyProtection="1">
      <alignment/>
      <protection/>
    </xf>
    <xf numFmtId="1" fontId="45" fillId="36" borderId="12" xfId="0" applyNumberFormat="1" applyFont="1" applyFill="1" applyBorder="1" applyAlignment="1">
      <alignment horizontal="center" vertical="center"/>
    </xf>
    <xf numFmtId="164" fontId="0" fillId="0" borderId="0" xfId="0" applyNumberFormat="1" applyFill="1" applyBorder="1" applyAlignment="1" applyProtection="1">
      <alignment/>
      <protection/>
    </xf>
    <xf numFmtId="1" fontId="45" fillId="36" borderId="11" xfId="0" applyNumberFormat="1" applyFont="1" applyFill="1" applyBorder="1" applyAlignment="1">
      <alignment horizontal="center" vertical="center"/>
    </xf>
    <xf numFmtId="0" fontId="44" fillId="0" borderId="62" xfId="0" applyNumberFormat="1" applyFont="1" applyFill="1" applyBorder="1" applyAlignment="1" applyProtection="1">
      <alignment/>
      <protection/>
    </xf>
    <xf numFmtId="0" fontId="44" fillId="0" borderId="63" xfId="0" applyNumberFormat="1" applyFont="1" applyFill="1" applyBorder="1" applyAlignment="1" applyProtection="1">
      <alignment/>
      <protection/>
    </xf>
    <xf numFmtId="164" fontId="44" fillId="0" borderId="63" xfId="42" applyNumberFormat="1" applyFont="1" applyBorder="1" applyAlignment="1">
      <alignment horizontal="right" vertical="center"/>
    </xf>
    <xf numFmtId="164" fontId="44" fillId="0" borderId="63" xfId="42" applyNumberFormat="1" applyFont="1" applyFill="1" applyBorder="1" applyAlignment="1" applyProtection="1">
      <alignment/>
      <protection/>
    </xf>
    <xf numFmtId="164" fontId="44" fillId="0" borderId="62" xfId="42" applyNumberFormat="1" applyFont="1" applyFill="1" applyBorder="1" applyAlignment="1" applyProtection="1">
      <alignment/>
      <protection/>
    </xf>
    <xf numFmtId="164" fontId="45" fillId="36" borderId="64" xfId="42" applyNumberFormat="1" applyFont="1" applyFill="1" applyBorder="1" applyAlignment="1" applyProtection="1">
      <alignment/>
      <protection/>
    </xf>
    <xf numFmtId="164" fontId="45" fillId="36" borderId="11" xfId="42" applyNumberFormat="1" applyFont="1" applyFill="1" applyBorder="1" applyAlignment="1" applyProtection="1">
      <alignment/>
      <protection/>
    </xf>
    <xf numFmtId="164" fontId="45" fillId="36" borderId="22" xfId="42" applyNumberFormat="1" applyFont="1" applyFill="1" applyBorder="1" applyAlignment="1" applyProtection="1">
      <alignment/>
      <protection/>
    </xf>
    <xf numFmtId="43" fontId="1" fillId="0" borderId="0" xfId="42" applyFont="1" applyFill="1" applyBorder="1" applyAlignment="1" applyProtection="1">
      <alignment/>
      <protection/>
    </xf>
    <xf numFmtId="164" fontId="53" fillId="0" borderId="0" xfId="42" applyNumberFormat="1" applyFont="1" applyAlignment="1">
      <alignment/>
    </xf>
    <xf numFmtId="164" fontId="46" fillId="0" borderId="0" xfId="42" applyNumberFormat="1" applyFont="1" applyFill="1" applyBorder="1" applyAlignment="1" applyProtection="1">
      <alignment/>
      <protection/>
    </xf>
    <xf numFmtId="164" fontId="1" fillId="0" borderId="0" xfId="42" applyNumberFormat="1" applyFont="1" applyAlignment="1">
      <alignment/>
    </xf>
    <xf numFmtId="168" fontId="1" fillId="0" borderId="0" xfId="42" applyNumberFormat="1" applyFont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33" fillId="0" borderId="65" xfId="0" applyFont="1" applyBorder="1" applyAlignment="1">
      <alignment vertical="center"/>
    </xf>
    <xf numFmtId="0" fontId="40" fillId="0" borderId="66" xfId="0" applyFont="1" applyBorder="1" applyAlignment="1">
      <alignment vertical="center"/>
    </xf>
    <xf numFmtId="0" fontId="40" fillId="0" borderId="66" xfId="0" applyFont="1" applyBorder="1" applyAlignment="1">
      <alignment horizontal="center" vertical="center"/>
    </xf>
    <xf numFmtId="3" fontId="40" fillId="0" borderId="66" xfId="44" applyNumberFormat="1" applyFont="1" applyBorder="1" applyAlignment="1">
      <alignment vertical="center"/>
    </xf>
    <xf numFmtId="3" fontId="34" fillId="0" borderId="52" xfId="44" applyNumberFormat="1" applyFont="1" applyBorder="1" applyAlignment="1">
      <alignment/>
    </xf>
    <xf numFmtId="165" fontId="1" fillId="0" borderId="0" xfId="42" applyNumberFormat="1" applyFont="1" applyAlignment="1">
      <alignment/>
    </xf>
    <xf numFmtId="0" fontId="35" fillId="0" borderId="0" xfId="0" applyFont="1" applyAlignment="1">
      <alignment horizontal="center" vertical="center" wrapText="1"/>
    </xf>
    <xf numFmtId="0" fontId="35" fillId="0" borderId="52" xfId="0" applyFont="1" applyBorder="1" applyAlignment="1">
      <alignment horizontal="center" vertical="center" wrapText="1"/>
    </xf>
    <xf numFmtId="165" fontId="35" fillId="0" borderId="52" xfId="42" applyNumberFormat="1" applyFont="1" applyBorder="1" applyAlignment="1">
      <alignment horizontal="center" vertical="center" wrapText="1"/>
    </xf>
    <xf numFmtId="165" fontId="1" fillId="0" borderId="52" xfId="42" applyNumberFormat="1" applyFont="1" applyBorder="1" applyAlignment="1">
      <alignment/>
    </xf>
    <xf numFmtId="0" fontId="35" fillId="35" borderId="52" xfId="0" applyFont="1" applyFill="1" applyBorder="1" applyAlignment="1">
      <alignment/>
    </xf>
    <xf numFmtId="165" fontId="35" fillId="35" borderId="52" xfId="42" applyNumberFormat="1" applyFont="1" applyFill="1" applyBorder="1" applyAlignment="1">
      <alignment/>
    </xf>
    <xf numFmtId="0" fontId="95" fillId="0" borderId="0" xfId="0" applyFont="1" applyAlignment="1">
      <alignment vertical="center"/>
    </xf>
    <xf numFmtId="0" fontId="95" fillId="0" borderId="0" xfId="0" applyFont="1" applyAlignment="1">
      <alignment horizontal="center" vertical="center"/>
    </xf>
    <xf numFmtId="164" fontId="95" fillId="0" borderId="0" xfId="42" applyNumberFormat="1" applyFont="1" applyAlignment="1">
      <alignment horizontal="right" vertical="center"/>
    </xf>
    <xf numFmtId="164" fontId="95" fillId="0" borderId="0" xfId="42" applyNumberFormat="1" applyFont="1" applyFill="1" applyBorder="1" applyAlignment="1" applyProtection="1">
      <alignment/>
      <protection/>
    </xf>
    <xf numFmtId="0" fontId="95" fillId="0" borderId="0" xfId="0" applyNumberFormat="1" applyFont="1" applyFill="1" applyBorder="1" applyAlignment="1" applyProtection="1">
      <alignment/>
      <protection/>
    </xf>
    <xf numFmtId="0" fontId="96" fillId="0" borderId="0" xfId="0" applyFont="1" applyAlignment="1">
      <alignment horizontal="left" vertical="center"/>
    </xf>
    <xf numFmtId="0" fontId="97" fillId="0" borderId="0" xfId="0" applyFont="1" applyAlignment="1">
      <alignment vertical="center"/>
    </xf>
    <xf numFmtId="0" fontId="97" fillId="0" borderId="0" xfId="0" applyFont="1" applyAlignment="1">
      <alignment horizontal="center" vertical="center"/>
    </xf>
    <xf numFmtId="164" fontId="97" fillId="0" borderId="0" xfId="42" applyNumberFormat="1" applyFont="1" applyAlignment="1">
      <alignment horizontal="right" vertical="center"/>
    </xf>
    <xf numFmtId="164" fontId="97" fillId="0" borderId="0" xfId="42" applyNumberFormat="1" applyFont="1" applyFill="1" applyBorder="1" applyAlignment="1" applyProtection="1">
      <alignment/>
      <protection/>
    </xf>
    <xf numFmtId="0" fontId="97" fillId="0" borderId="0" xfId="0" applyNumberFormat="1" applyFont="1" applyFill="1" applyBorder="1" applyAlignment="1" applyProtection="1">
      <alignment/>
      <protection/>
    </xf>
    <xf numFmtId="0" fontId="98" fillId="0" borderId="0" xfId="0" applyFont="1" applyAlignment="1">
      <alignment horizontal="left" vertical="center"/>
    </xf>
    <xf numFmtId="0" fontId="99" fillId="0" borderId="0" xfId="0" applyFont="1" applyAlignment="1">
      <alignment vertical="center"/>
    </xf>
    <xf numFmtId="0" fontId="99" fillId="0" borderId="0" xfId="0" applyFont="1" applyAlignment="1">
      <alignment horizontal="center" vertical="center"/>
    </xf>
    <xf numFmtId="164" fontId="99" fillId="0" borderId="0" xfId="42" applyNumberFormat="1" applyFont="1" applyAlignment="1">
      <alignment horizontal="right" vertical="center"/>
    </xf>
    <xf numFmtId="164" fontId="99" fillId="0" borderId="0" xfId="42" applyNumberFormat="1" applyFont="1" applyFill="1" applyBorder="1" applyAlignment="1" applyProtection="1">
      <alignment/>
      <protection/>
    </xf>
    <xf numFmtId="0" fontId="99" fillId="0" borderId="0" xfId="0" applyNumberFormat="1" applyFont="1" applyFill="1" applyBorder="1" applyAlignment="1" applyProtection="1">
      <alignment/>
      <protection/>
    </xf>
    <xf numFmtId="0" fontId="100" fillId="0" borderId="0" xfId="0" applyFont="1" applyAlignment="1">
      <alignment vertical="center"/>
    </xf>
    <xf numFmtId="0" fontId="100" fillId="0" borderId="0" xfId="0" applyFont="1" applyAlignment="1">
      <alignment horizontal="center" vertical="center"/>
    </xf>
    <xf numFmtId="164" fontId="100" fillId="0" borderId="0" xfId="42" applyNumberFormat="1" applyFont="1" applyAlignment="1">
      <alignment horizontal="right" vertical="center"/>
    </xf>
    <xf numFmtId="164" fontId="100" fillId="0" borderId="0" xfId="42" applyNumberFormat="1" applyFont="1" applyFill="1" applyBorder="1" applyAlignment="1" applyProtection="1">
      <alignment/>
      <protection/>
    </xf>
    <xf numFmtId="0" fontId="100" fillId="0" borderId="0" xfId="0" applyNumberFormat="1" applyFont="1" applyFill="1" applyBorder="1" applyAlignment="1" applyProtection="1">
      <alignment/>
      <protection/>
    </xf>
    <xf numFmtId="0" fontId="101" fillId="0" borderId="0" xfId="0" applyFont="1" applyAlignment="1">
      <alignment horizontal="left" vertical="center"/>
    </xf>
    <xf numFmtId="0" fontId="102" fillId="0" borderId="0" xfId="0" applyFont="1" applyAlignment="1">
      <alignment vertical="center"/>
    </xf>
    <xf numFmtId="0" fontId="102" fillId="0" borderId="0" xfId="0" applyFont="1" applyAlignment="1">
      <alignment horizontal="center" vertical="center"/>
    </xf>
    <xf numFmtId="164" fontId="102" fillId="0" borderId="0" xfId="42" applyNumberFormat="1" applyFont="1" applyAlignment="1">
      <alignment horizontal="right" vertical="center"/>
    </xf>
    <xf numFmtId="164" fontId="102" fillId="0" borderId="0" xfId="42" applyNumberFormat="1" applyFont="1" applyFill="1" applyBorder="1" applyAlignment="1" applyProtection="1">
      <alignment/>
      <protection/>
    </xf>
    <xf numFmtId="0" fontId="102" fillId="0" borderId="0" xfId="0" applyNumberFormat="1" applyFont="1" applyFill="1" applyBorder="1" applyAlignment="1" applyProtection="1">
      <alignment/>
      <protection/>
    </xf>
    <xf numFmtId="0" fontId="103" fillId="0" borderId="0" xfId="0" applyFont="1" applyAlignment="1">
      <alignment horizontal="left" vertical="center"/>
    </xf>
    <xf numFmtId="0" fontId="104" fillId="0" borderId="0" xfId="0" applyFont="1" applyAlignment="1">
      <alignment vertical="center"/>
    </xf>
    <xf numFmtId="0" fontId="104" fillId="0" borderId="0" xfId="0" applyFont="1" applyAlignment="1">
      <alignment horizontal="center" vertical="center"/>
    </xf>
    <xf numFmtId="164" fontId="104" fillId="0" borderId="0" xfId="42" applyNumberFormat="1" applyFont="1" applyAlignment="1">
      <alignment horizontal="right" vertical="center"/>
    </xf>
    <xf numFmtId="164" fontId="104" fillId="0" borderId="0" xfId="42" applyNumberFormat="1" applyFont="1" applyFill="1" applyBorder="1" applyAlignment="1" applyProtection="1">
      <alignment/>
      <protection/>
    </xf>
    <xf numFmtId="0" fontId="104" fillId="0" borderId="0" xfId="0" applyNumberFormat="1" applyFont="1" applyFill="1" applyBorder="1" applyAlignment="1" applyProtection="1">
      <alignment/>
      <protection/>
    </xf>
    <xf numFmtId="164" fontId="48" fillId="0" borderId="0" xfId="42" applyNumberFormat="1" applyFont="1" applyAlignment="1">
      <alignment horizontal="left" vertical="center"/>
    </xf>
    <xf numFmtId="164" fontId="55" fillId="0" borderId="0" xfId="42" applyNumberFormat="1" applyFont="1" applyAlignment="1">
      <alignment horizontal="left" vertical="center"/>
    </xf>
    <xf numFmtId="164" fontId="95" fillId="0" borderId="0" xfId="42" applyNumberFormat="1" applyFont="1" applyAlignment="1">
      <alignment horizontal="left" vertical="center"/>
    </xf>
    <xf numFmtId="164" fontId="100" fillId="0" borderId="0" xfId="42" applyNumberFormat="1" applyFont="1" applyAlignment="1">
      <alignment horizontal="left" vertical="center"/>
    </xf>
    <xf numFmtId="164" fontId="102" fillId="0" borderId="0" xfId="42" applyNumberFormat="1" applyFont="1" applyAlignment="1">
      <alignment horizontal="left" vertical="center"/>
    </xf>
    <xf numFmtId="164" fontId="104" fillId="0" borderId="0" xfId="42" applyNumberFormat="1" applyFont="1" applyAlignment="1">
      <alignment horizontal="left" vertical="center"/>
    </xf>
    <xf numFmtId="164" fontId="55" fillId="0" borderId="60" xfId="42" applyNumberFormat="1" applyFont="1" applyBorder="1" applyAlignment="1">
      <alignment horizontal="left" vertical="center"/>
    </xf>
    <xf numFmtId="164" fontId="54" fillId="0" borderId="60" xfId="42" applyNumberFormat="1" applyFont="1" applyFill="1" applyBorder="1" applyAlignment="1" applyProtection="1">
      <alignment/>
      <protection/>
    </xf>
    <xf numFmtId="164" fontId="54" fillId="0" borderId="61" xfId="42" applyNumberFormat="1" applyFont="1" applyFill="1" applyBorder="1" applyAlignment="1" applyProtection="1">
      <alignment/>
      <protection/>
    </xf>
    <xf numFmtId="164" fontId="99" fillId="0" borderId="0" xfId="42" applyNumberFormat="1" applyFont="1" applyAlignment="1">
      <alignment horizontal="left" vertical="center"/>
    </xf>
    <xf numFmtId="164" fontId="0" fillId="0" borderId="0" xfId="42" applyNumberFormat="1" applyFont="1" applyFill="1" applyBorder="1" applyAlignment="1" applyProtection="1">
      <alignment/>
      <protection/>
    </xf>
    <xf numFmtId="43" fontId="0" fillId="0" borderId="0" xfId="0" applyNumberFormat="1" applyFill="1" applyBorder="1" applyAlignment="1" applyProtection="1">
      <alignment/>
      <protection/>
    </xf>
    <xf numFmtId="43" fontId="14" fillId="0" borderId="0" xfId="0" applyNumberFormat="1" applyFont="1" applyAlignment="1">
      <alignment/>
    </xf>
    <xf numFmtId="43" fontId="34" fillId="0" borderId="52" xfId="42" applyFont="1" applyBorder="1" applyAlignment="1">
      <alignment/>
    </xf>
    <xf numFmtId="0" fontId="4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164" fontId="33" fillId="37" borderId="54" xfId="42" applyNumberFormat="1" applyFont="1" applyFill="1" applyBorder="1" applyAlignment="1">
      <alignment/>
    </xf>
    <xf numFmtId="164" fontId="33" fillId="37" borderId="55" xfId="42" applyNumberFormat="1" applyFont="1" applyFill="1" applyBorder="1" applyAlignment="1">
      <alignment/>
    </xf>
    <xf numFmtId="0" fontId="33" fillId="37" borderId="67" xfId="0" applyFont="1" applyFill="1" applyBorder="1" applyAlignment="1">
      <alignment wrapText="1"/>
    </xf>
    <xf numFmtId="0" fontId="33" fillId="37" borderId="68" xfId="0" applyFont="1" applyFill="1" applyBorder="1" applyAlignment="1">
      <alignment wrapText="1"/>
    </xf>
    <xf numFmtId="0" fontId="33" fillId="37" borderId="54" xfId="0" applyFont="1" applyFill="1" applyBorder="1" applyAlignment="1">
      <alignment wrapText="1"/>
    </xf>
    <xf numFmtId="0" fontId="33" fillId="37" borderId="55" xfId="0" applyFont="1" applyFill="1" applyBorder="1" applyAlignment="1">
      <alignment wrapText="1"/>
    </xf>
    <xf numFmtId="164" fontId="33" fillId="0" borderId="52" xfId="42" applyNumberFormat="1" applyFont="1" applyBorder="1" applyAlignment="1">
      <alignment/>
    </xf>
    <xf numFmtId="164" fontId="33" fillId="0" borderId="54" xfId="42" applyNumberFormat="1" applyFont="1" applyBorder="1" applyAlignment="1">
      <alignment horizontal="center"/>
    </xf>
    <xf numFmtId="164" fontId="33" fillId="0" borderId="55" xfId="42" applyNumberFormat="1" applyFont="1" applyBorder="1" applyAlignment="1">
      <alignment horizontal="center"/>
    </xf>
    <xf numFmtId="164" fontId="33" fillId="0" borderId="53" xfId="42" applyNumberFormat="1" applyFont="1" applyBorder="1" applyAlignment="1">
      <alignment/>
    </xf>
    <xf numFmtId="0" fontId="33" fillId="0" borderId="51" xfId="0" applyFont="1" applyBorder="1" applyAlignment="1">
      <alignment/>
    </xf>
    <xf numFmtId="0" fontId="33" fillId="0" borderId="52" xfId="0" applyFont="1" applyBorder="1" applyAlignment="1">
      <alignment/>
    </xf>
    <xf numFmtId="164" fontId="33" fillId="37" borderId="52" xfId="42" applyNumberFormat="1" applyFont="1" applyFill="1" applyBorder="1" applyAlignment="1">
      <alignment/>
    </xf>
    <xf numFmtId="0" fontId="33" fillId="37" borderId="51" xfId="0" applyFont="1" applyFill="1" applyBorder="1" applyAlignment="1">
      <alignment/>
    </xf>
    <xf numFmtId="0" fontId="33" fillId="37" borderId="52" xfId="0" applyFont="1" applyFill="1" applyBorder="1" applyAlignment="1">
      <alignment/>
    </xf>
    <xf numFmtId="0" fontId="20" fillId="0" borderId="0" xfId="0" applyFont="1" applyAlignment="1">
      <alignment horizontal="center"/>
    </xf>
    <xf numFmtId="0" fontId="34" fillId="0" borderId="54" xfId="0" applyFont="1" applyBorder="1" applyAlignment="1">
      <alignment horizontal="center" vertical="center"/>
    </xf>
    <xf numFmtId="0" fontId="34" fillId="0" borderId="55" xfId="0" applyFont="1" applyBorder="1" applyAlignment="1">
      <alignment horizontal="center" vertical="center"/>
    </xf>
    <xf numFmtId="164" fontId="34" fillId="0" borderId="54" xfId="42" applyNumberFormat="1" applyFont="1" applyBorder="1" applyAlignment="1">
      <alignment horizontal="center" vertical="center"/>
    </xf>
    <xf numFmtId="164" fontId="34" fillId="0" borderId="55" xfId="42" applyNumberFormat="1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21" fillId="0" borderId="54" xfId="0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0" fontId="32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21.Aktivet Afatgjata Materiale  09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Desktop\letrat%20e%20manaxhimit%20per%20FOOD%20TRADE,CONAD%20dhe%20Euronuovo\bilanci%20me%20pasqyrat%20conad%20albania%2030.03.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Desktop\letrat%20e%20manaxhimit%20per%20FOOD%20TRADE,CONAD%20dhe%20Euronuovo\Bilanci%20me%20pasqyrat%20dt%2030.03.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tente19\Local%20Settings\Temporary%20Internet%20Files\Content.Outlook\XDYENU0K\my%20doc\AUDITIME%202010\FOOD%20TRADE%20OK\Auditim%20-%20bilanci%2020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FOOD%20TRADE\BILANCE%20NE%20VITE\bilanci%202012\QKR\C.AL\Conad%20Albania%20shpk%20Bilanci%20me%20pasqyrat%20financiare%20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jendja e llog"/>
      <sheetName val="shenime"/>
      <sheetName val="bilanci"/>
      <sheetName val="pash"/>
      <sheetName val="PASH E RE"/>
      <sheetName val="cash flow"/>
    </sheetNames>
    <sheetDataSet>
      <sheetData sheetId="0">
        <row r="3">
          <cell r="B3" t="str">
            <v>Shpenzime të zhvillimit</v>
          </cell>
        </row>
        <row r="69">
          <cell r="B69" t="str">
            <v>Parapagime të dhëna</v>
          </cell>
        </row>
        <row r="77">
          <cell r="B77" t="str">
            <v>Debitorë të tjerë, kreditorë të tjerë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jendje llog"/>
      <sheetName val="grupimi pash"/>
      <sheetName val="bilanci"/>
      <sheetName val="pash"/>
      <sheetName val="shenime"/>
      <sheetName val="kapitali"/>
      <sheetName val="AAM"/>
    </sheetNames>
    <sheetDataSet>
      <sheetData sheetId="0">
        <row r="254">
          <cell r="B254" t="str">
            <v>Furnitore per fatura te pamberritura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erllogaritjet e tatim fitimit"/>
      <sheetName val="shenime per pasqyrat financiare"/>
      <sheetName val="kapitali"/>
      <sheetName val="cashflow"/>
      <sheetName val="aktivi-pasivi"/>
      <sheetName val="pash"/>
    </sheetNames>
    <sheetDataSet>
      <sheetData sheetId="4">
        <row r="29">
          <cell r="B29" t="str">
            <v>Te pagueshme te tjera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ilanci"/>
      <sheetName val="pash"/>
      <sheetName val="shenime"/>
      <sheetName val="cash flow"/>
      <sheetName val="kapitali"/>
      <sheetName val="inventar"/>
      <sheetName val="AAM"/>
    </sheetNames>
    <sheetDataSet>
      <sheetData sheetId="2">
        <row r="29">
          <cell r="B29">
            <v>27293562</v>
          </cell>
          <cell r="C29">
            <v>-4049142</v>
          </cell>
        </row>
        <row r="30">
          <cell r="B30">
            <v>21210060</v>
          </cell>
          <cell r="C30">
            <v>-3172792</v>
          </cell>
        </row>
        <row r="31">
          <cell r="B31">
            <v>17692734.885</v>
          </cell>
          <cell r="C31">
            <v>-3182895</v>
          </cell>
        </row>
        <row r="32">
          <cell r="B32">
            <v>29500296.45</v>
          </cell>
          <cell r="C32">
            <v>-4167287</v>
          </cell>
        </row>
        <row r="33">
          <cell r="B33">
            <v>5977117.6086</v>
          </cell>
          <cell r="C33">
            <v>-639829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7"/>
  <sheetViews>
    <sheetView zoomScalePageLayoutView="0" workbookViewId="0" topLeftCell="A34">
      <selection activeCell="G56" sqref="G56"/>
    </sheetView>
  </sheetViews>
  <sheetFormatPr defaultColWidth="9.140625" defaultRowHeight="15"/>
  <cols>
    <col min="1" max="1" width="4.8515625" style="1" customWidth="1"/>
    <col min="2" max="2" width="47.421875" style="1" customWidth="1"/>
    <col min="3" max="3" width="10.421875" style="1" customWidth="1"/>
    <col min="4" max="4" width="19.140625" style="2" customWidth="1"/>
    <col min="5" max="5" width="20.8515625" style="1" customWidth="1"/>
    <col min="6" max="6" width="10.140625" style="1" bestFit="1" customWidth="1"/>
    <col min="7" max="7" width="15.7109375" style="1" bestFit="1" customWidth="1"/>
    <col min="8" max="16384" width="9.140625" style="1" customWidth="1"/>
  </cols>
  <sheetData>
    <row r="2" ht="18.75" thickBot="1">
      <c r="B2" s="1" t="s">
        <v>0</v>
      </c>
    </row>
    <row r="3" spans="1:5" ht="44.25" customHeight="1" thickBot="1">
      <c r="A3" s="3"/>
      <c r="B3" s="4" t="s">
        <v>1</v>
      </c>
      <c r="C3" s="5" t="s">
        <v>2</v>
      </c>
      <c r="D3" s="6" t="s">
        <v>1160</v>
      </c>
      <c r="E3" s="7" t="s">
        <v>3</v>
      </c>
    </row>
    <row r="4" spans="1:5" ht="15">
      <c r="A4" s="8" t="s">
        <v>4</v>
      </c>
      <c r="B4" s="9" t="s">
        <v>5</v>
      </c>
      <c r="C4" s="10"/>
      <c r="D4" s="11"/>
      <c r="E4" s="12"/>
    </row>
    <row r="5" spans="1:5" ht="15">
      <c r="A5" s="13">
        <v>1</v>
      </c>
      <c r="B5" s="14" t="s">
        <v>6</v>
      </c>
      <c r="C5" s="15" t="s">
        <v>7</v>
      </c>
      <c r="D5" s="16">
        <f>+shenime!C7</f>
        <v>26625221.48599977</v>
      </c>
      <c r="E5" s="17">
        <v>30086916.771723866</v>
      </c>
    </row>
    <row r="6" spans="1:5" ht="15">
      <c r="A6" s="13">
        <v>2</v>
      </c>
      <c r="B6" s="14" t="s">
        <v>8</v>
      </c>
      <c r="C6" s="18"/>
      <c r="D6" s="19"/>
      <c r="E6" s="20"/>
    </row>
    <row r="7" spans="1:5" ht="13.5" customHeight="1">
      <c r="A7" s="13">
        <v>3</v>
      </c>
      <c r="B7" s="14" t="s">
        <v>9</v>
      </c>
      <c r="C7" s="18"/>
      <c r="D7" s="19"/>
      <c r="E7" s="20"/>
    </row>
    <row r="8" spans="1:5" ht="15">
      <c r="A8" s="13"/>
      <c r="B8" s="21" t="s">
        <v>10</v>
      </c>
      <c r="C8" s="22">
        <v>2</v>
      </c>
      <c r="D8" s="16">
        <f>+shenime!C10</f>
        <v>598868755.0396987</v>
      </c>
      <c r="E8" s="17">
        <v>412520663.44280005</v>
      </c>
    </row>
    <row r="9" spans="1:5" ht="15">
      <c r="A9" s="13"/>
      <c r="B9" s="21" t="s">
        <v>11</v>
      </c>
      <c r="C9" s="22">
        <v>3</v>
      </c>
      <c r="D9" s="16">
        <f>+shenime!C18</f>
        <v>12379970.01166093</v>
      </c>
      <c r="E9" s="17">
        <v>9419043.11</v>
      </c>
    </row>
    <row r="10" spans="1:6" ht="15">
      <c r="A10" s="13">
        <v>4</v>
      </c>
      <c r="B10" s="14" t="s">
        <v>12</v>
      </c>
      <c r="C10" s="22">
        <v>4</v>
      </c>
      <c r="D10" s="16">
        <f>+shenime!C25</f>
        <v>103309762</v>
      </c>
      <c r="E10" s="17">
        <v>88380005.712</v>
      </c>
      <c r="F10" s="23"/>
    </row>
    <row r="11" spans="1:6" ht="15">
      <c r="A11" s="13">
        <v>5</v>
      </c>
      <c r="B11" s="14" t="s">
        <v>13</v>
      </c>
      <c r="C11" s="18"/>
      <c r="D11" s="19"/>
      <c r="E11" s="17"/>
      <c r="F11" s="23"/>
    </row>
    <row r="12" spans="1:6" ht="15">
      <c r="A12" s="13">
        <v>6</v>
      </c>
      <c r="B12" s="14" t="s">
        <v>14</v>
      </c>
      <c r="C12" s="18"/>
      <c r="D12" s="19"/>
      <c r="E12" s="20"/>
      <c r="F12" s="23"/>
    </row>
    <row r="13" spans="1:5" ht="15.75" thickBot="1">
      <c r="A13" s="24">
        <v>7</v>
      </c>
      <c r="B13" s="25" t="s">
        <v>15</v>
      </c>
      <c r="C13" s="26">
        <v>5</v>
      </c>
      <c r="D13" s="27">
        <f>+shenime!C31</f>
        <v>12280113</v>
      </c>
      <c r="E13" s="28"/>
    </row>
    <row r="14" spans="1:5" ht="15.75" thickBot="1">
      <c r="A14" s="29"/>
      <c r="B14" s="30" t="s">
        <v>16</v>
      </c>
      <c r="C14" s="31"/>
      <c r="D14" s="32">
        <f>SUM(D5:D13)</f>
        <v>753463821.5373595</v>
      </c>
      <c r="E14" s="33">
        <v>540406629.0365239</v>
      </c>
    </row>
    <row r="15" spans="1:5" ht="15">
      <c r="A15" s="8" t="s">
        <v>17</v>
      </c>
      <c r="B15" s="9" t="s">
        <v>18</v>
      </c>
      <c r="C15" s="34"/>
      <c r="D15" s="35"/>
      <c r="E15" s="12"/>
    </row>
    <row r="16" spans="1:5" ht="15">
      <c r="A16" s="13">
        <v>1</v>
      </c>
      <c r="B16" s="14" t="s">
        <v>19</v>
      </c>
      <c r="C16" s="22"/>
      <c r="D16" s="16"/>
      <c r="E16" s="17"/>
    </row>
    <row r="17" spans="1:7" ht="22.5" customHeight="1">
      <c r="A17" s="13">
        <v>2</v>
      </c>
      <c r="B17" s="14" t="s">
        <v>20</v>
      </c>
      <c r="C17" s="22">
        <v>6</v>
      </c>
      <c r="D17" s="16">
        <f>+shenime!D40</f>
        <v>73245198.11360002</v>
      </c>
      <c r="E17" s="17">
        <v>86461825.94360001</v>
      </c>
      <c r="G17" s="2"/>
    </row>
    <row r="18" spans="1:5" ht="19.5" customHeight="1">
      <c r="A18" s="13">
        <v>3</v>
      </c>
      <c r="B18" s="14" t="s">
        <v>21</v>
      </c>
      <c r="C18" s="18"/>
      <c r="D18" s="19"/>
      <c r="E18" s="20"/>
    </row>
    <row r="19" spans="1:5" ht="18.75" customHeight="1">
      <c r="A19" s="13">
        <v>4</v>
      </c>
      <c r="B19" s="14" t="s">
        <v>22</v>
      </c>
      <c r="C19" s="22">
        <v>7</v>
      </c>
      <c r="D19" s="16">
        <f>+shenime!D45</f>
        <v>19301016</v>
      </c>
      <c r="E19" s="36">
        <v>17410477</v>
      </c>
    </row>
    <row r="20" spans="1:5" ht="15.75" customHeight="1">
      <c r="A20" s="13">
        <v>5</v>
      </c>
      <c r="B20" s="14" t="s">
        <v>23</v>
      </c>
      <c r="C20" s="18"/>
      <c r="D20" s="19"/>
      <c r="E20" s="20"/>
    </row>
    <row r="21" spans="1:5" ht="16.5" customHeight="1" thickBot="1">
      <c r="A21" s="24">
        <v>6</v>
      </c>
      <c r="B21" s="25" t="s">
        <v>24</v>
      </c>
      <c r="C21" s="37"/>
      <c r="D21" s="27"/>
      <c r="E21" s="38"/>
    </row>
    <row r="22" spans="1:5" ht="15.75" thickBot="1">
      <c r="A22" s="39"/>
      <c r="B22" s="40" t="s">
        <v>25</v>
      </c>
      <c r="C22" s="41"/>
      <c r="D22" s="42">
        <f>SUM(D16:D21)</f>
        <v>92546214.11360002</v>
      </c>
      <c r="E22" s="43">
        <v>103872302.94360001</v>
      </c>
    </row>
    <row r="23" spans="1:5" ht="15.75" thickBot="1">
      <c r="A23" s="3"/>
      <c r="B23" s="4" t="s">
        <v>26</v>
      </c>
      <c r="C23" s="5"/>
      <c r="D23" s="44">
        <f>+D22+D14</f>
        <v>846010035.6509595</v>
      </c>
      <c r="E23" s="45">
        <v>644278931.980124</v>
      </c>
    </row>
    <row r="24" spans="1:5" ht="15.75" thickBot="1">
      <c r="A24" s="46"/>
      <c r="B24" s="47" t="s">
        <v>27</v>
      </c>
      <c r="C24" s="41"/>
      <c r="D24" s="42"/>
      <c r="E24" s="48"/>
    </row>
    <row r="25" spans="1:5" ht="15">
      <c r="A25" s="8" t="s">
        <v>4</v>
      </c>
      <c r="B25" s="9" t="s">
        <v>28</v>
      </c>
      <c r="C25" s="49"/>
      <c r="D25" s="50"/>
      <c r="E25" s="12"/>
    </row>
    <row r="26" spans="1:5" ht="15">
      <c r="A26" s="13">
        <v>1</v>
      </c>
      <c r="B26" s="14" t="s">
        <v>29</v>
      </c>
      <c r="C26" s="51"/>
      <c r="D26" s="52"/>
      <c r="E26" s="20"/>
    </row>
    <row r="27" spans="1:5" ht="15">
      <c r="A27" s="13">
        <v>2</v>
      </c>
      <c r="B27" s="14" t="s">
        <v>30</v>
      </c>
      <c r="C27" s="53"/>
      <c r="D27" s="54"/>
      <c r="E27" s="17"/>
    </row>
    <row r="28" spans="1:5" ht="15">
      <c r="A28" s="13">
        <v>3</v>
      </c>
      <c r="B28" s="14" t="s">
        <v>31</v>
      </c>
      <c r="C28" s="51"/>
      <c r="D28" s="52"/>
      <c r="E28" s="20"/>
    </row>
    <row r="29" spans="1:5" ht="15">
      <c r="A29" s="55"/>
      <c r="B29" s="21" t="s">
        <v>32</v>
      </c>
      <c r="C29" s="53">
        <v>8</v>
      </c>
      <c r="D29" s="16">
        <f>+shenime!C50</f>
        <v>683623477.5699209</v>
      </c>
      <c r="E29" s="17">
        <v>506022311.24797815</v>
      </c>
    </row>
    <row r="30" spans="1:5" ht="15">
      <c r="A30" s="55"/>
      <c r="B30" s="21" t="s">
        <v>33</v>
      </c>
      <c r="C30" s="53">
        <v>9</v>
      </c>
      <c r="D30" s="16">
        <f>+shenime!C58</f>
        <v>8859318.18096776</v>
      </c>
      <c r="E30" s="17">
        <v>8788415.625500001</v>
      </c>
    </row>
    <row r="31" spans="1:5" ht="15">
      <c r="A31" s="55"/>
      <c r="B31" s="21" t="s">
        <v>34</v>
      </c>
      <c r="C31" s="56"/>
      <c r="D31" s="19"/>
      <c r="E31" s="17"/>
    </row>
    <row r="32" spans="1:5" ht="15">
      <c r="A32" s="55"/>
      <c r="B32" s="21" t="s">
        <v>35</v>
      </c>
      <c r="C32" s="56"/>
      <c r="D32" s="57"/>
      <c r="E32" s="20"/>
    </row>
    <row r="33" spans="1:5" ht="15">
      <c r="A33" s="13">
        <v>4</v>
      </c>
      <c r="B33" s="14" t="s">
        <v>36</v>
      </c>
      <c r="C33" s="53"/>
      <c r="D33" s="54"/>
      <c r="E33" s="17"/>
    </row>
    <row r="34" spans="1:5" ht="15.75" thickBot="1">
      <c r="A34" s="24">
        <v>5</v>
      </c>
      <c r="B34" s="25" t="s">
        <v>37</v>
      </c>
      <c r="C34" s="58"/>
      <c r="D34" s="59"/>
      <c r="E34" s="60"/>
    </row>
    <row r="35" spans="1:5" ht="15.75" thickBot="1">
      <c r="A35" s="3"/>
      <c r="B35" s="30" t="s">
        <v>38</v>
      </c>
      <c r="C35" s="61"/>
      <c r="D35" s="32">
        <f>SUM(D29:D34)</f>
        <v>692482795.7508887</v>
      </c>
      <c r="E35" s="33">
        <v>514810726.8734782</v>
      </c>
    </row>
    <row r="36" spans="1:5" ht="15">
      <c r="A36" s="8" t="s">
        <v>17</v>
      </c>
      <c r="B36" s="9" t="s">
        <v>39</v>
      </c>
      <c r="C36" s="49"/>
      <c r="D36" s="50"/>
      <c r="E36" s="12"/>
    </row>
    <row r="37" spans="1:5" ht="15">
      <c r="A37" s="13">
        <v>1</v>
      </c>
      <c r="B37" s="14" t="s">
        <v>40</v>
      </c>
      <c r="C37" s="53">
        <v>10</v>
      </c>
      <c r="D37" s="16">
        <v>0</v>
      </c>
      <c r="E37" s="17">
        <v>0</v>
      </c>
    </row>
    <row r="38" spans="1:5" ht="15">
      <c r="A38" s="13">
        <v>2</v>
      </c>
      <c r="B38" s="14" t="s">
        <v>41</v>
      </c>
      <c r="C38" s="51"/>
      <c r="D38" s="52"/>
      <c r="E38" s="36"/>
    </row>
    <row r="39" spans="1:5" ht="15">
      <c r="A39" s="13">
        <v>3</v>
      </c>
      <c r="B39" s="14" t="s">
        <v>42</v>
      </c>
      <c r="C39" s="53"/>
      <c r="D39" s="54"/>
      <c r="E39" s="36"/>
    </row>
    <row r="40" spans="1:5" ht="15.75" thickBot="1">
      <c r="A40" s="24">
        <v>4</v>
      </c>
      <c r="B40" s="25" t="s">
        <v>36</v>
      </c>
      <c r="C40" s="58"/>
      <c r="D40" s="59"/>
      <c r="E40" s="62"/>
    </row>
    <row r="41" spans="1:5" ht="15.75" thickBot="1">
      <c r="A41" s="3"/>
      <c r="B41" s="30" t="s">
        <v>43</v>
      </c>
      <c r="C41" s="61"/>
      <c r="D41" s="32">
        <v>0</v>
      </c>
      <c r="E41" s="33">
        <v>0</v>
      </c>
    </row>
    <row r="42" spans="1:5" ht="15">
      <c r="A42" s="8" t="s">
        <v>44</v>
      </c>
      <c r="B42" s="9" t="s">
        <v>45</v>
      </c>
      <c r="C42" s="49">
        <v>11</v>
      </c>
      <c r="D42" s="35"/>
      <c r="E42" s="12"/>
    </row>
    <row r="43" spans="1:5" ht="15">
      <c r="A43" s="13">
        <v>1</v>
      </c>
      <c r="B43" s="14" t="s">
        <v>46</v>
      </c>
      <c r="C43" s="53"/>
      <c r="D43" s="16">
        <v>111595839.1</v>
      </c>
      <c r="E43" s="17">
        <v>111595839.1</v>
      </c>
    </row>
    <row r="44" spans="1:5" ht="15">
      <c r="A44" s="13">
        <v>2</v>
      </c>
      <c r="B44" s="14" t="s">
        <v>47</v>
      </c>
      <c r="C44" s="51"/>
      <c r="D44" s="19"/>
      <c r="E44" s="17"/>
    </row>
    <row r="45" spans="1:5" ht="15">
      <c r="A45" s="13">
        <v>3</v>
      </c>
      <c r="B45" s="14" t="s">
        <v>48</v>
      </c>
      <c r="C45" s="53"/>
      <c r="D45" s="16"/>
      <c r="E45" s="17"/>
    </row>
    <row r="46" spans="1:5" ht="15">
      <c r="A46" s="13">
        <v>4</v>
      </c>
      <c r="B46" s="14" t="s">
        <v>49</v>
      </c>
      <c r="C46" s="63"/>
      <c r="D46" s="19"/>
      <c r="E46" s="20"/>
    </row>
    <row r="47" spans="1:5" ht="15">
      <c r="A47" s="13">
        <v>6</v>
      </c>
      <c r="B47" s="14" t="s">
        <v>50</v>
      </c>
      <c r="C47" s="51"/>
      <c r="D47" s="19">
        <f>+E48</f>
        <v>17872366.373422712</v>
      </c>
      <c r="E47" s="17"/>
    </row>
    <row r="48" spans="1:5" ht="15.75" thickBot="1">
      <c r="A48" s="24">
        <v>7</v>
      </c>
      <c r="B48" s="25" t="s">
        <v>51</v>
      </c>
      <c r="C48" s="64"/>
      <c r="D48" s="65">
        <f>+pash!C27</f>
        <v>24059034.428709015</v>
      </c>
      <c r="E48" s="28">
        <v>17872366.373422712</v>
      </c>
    </row>
    <row r="49" spans="1:5" ht="15.75" thickBot="1">
      <c r="A49" s="3"/>
      <c r="B49" s="30" t="s">
        <v>52</v>
      </c>
      <c r="C49" s="66"/>
      <c r="D49" s="67">
        <f>SUM(D42:D48)</f>
        <v>153527239.90213174</v>
      </c>
      <c r="E49" s="68">
        <v>129468205.4734227</v>
      </c>
    </row>
    <row r="50" spans="1:7" ht="15.75" thickBot="1">
      <c r="A50" s="69"/>
      <c r="B50" s="69" t="s">
        <v>53</v>
      </c>
      <c r="C50" s="70"/>
      <c r="D50" s="71">
        <f>+D35+D49</f>
        <v>846010035.6530204</v>
      </c>
      <c r="E50" s="72">
        <v>644278932.3469009</v>
      </c>
      <c r="G50" s="23"/>
    </row>
    <row r="51" spans="4:5" ht="15">
      <c r="D51" s="73"/>
      <c r="E51" s="73"/>
    </row>
    <row r="52" ht="14.25">
      <c r="E52" s="23"/>
    </row>
    <row r="53" ht="14.25">
      <c r="E53" s="23"/>
    </row>
    <row r="54" ht="14.25">
      <c r="B54" s="74"/>
    </row>
    <row r="55" ht="14.25">
      <c r="B55" s="74"/>
    </row>
    <row r="56" ht="14.25">
      <c r="B56" s="74"/>
    </row>
    <row r="57" ht="14.25">
      <c r="B57" s="23"/>
    </row>
  </sheetData>
  <sheetProtection/>
  <printOptions/>
  <pageMargins left="0.2" right="0.32" top="0.31" bottom="0.35" header="0.25" footer="0.22"/>
  <pageSetup horizontalDpi="300" verticalDpi="3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7"/>
  <sheetViews>
    <sheetView zoomScalePageLayoutView="0" workbookViewId="0" topLeftCell="A1">
      <selection activeCell="D34" sqref="D34"/>
    </sheetView>
  </sheetViews>
  <sheetFormatPr defaultColWidth="9.140625" defaultRowHeight="15"/>
  <cols>
    <col min="1" max="1" width="47.140625" style="1" customWidth="1"/>
    <col min="2" max="2" width="11.421875" style="1" customWidth="1"/>
    <col min="3" max="3" width="17.00390625" style="1" customWidth="1"/>
    <col min="4" max="4" width="19.00390625" style="1" customWidth="1"/>
    <col min="5" max="5" width="9.140625" style="1" customWidth="1"/>
    <col min="6" max="6" width="18.421875" style="1" customWidth="1"/>
    <col min="7" max="16384" width="9.140625" style="1" customWidth="1"/>
  </cols>
  <sheetData>
    <row r="2" spans="1:4" ht="18">
      <c r="A2" s="409" t="s">
        <v>54</v>
      </c>
      <c r="B2" s="409"/>
      <c r="C2" s="409"/>
      <c r="D2" s="409"/>
    </row>
    <row r="3" ht="18.75" thickBot="1">
      <c r="A3" s="75" t="s">
        <v>55</v>
      </c>
    </row>
    <row r="4" spans="1:4" ht="66.75" customHeight="1" thickBot="1">
      <c r="A4" s="4" t="s">
        <v>56</v>
      </c>
      <c r="B4" s="5" t="s">
        <v>2</v>
      </c>
      <c r="C4" s="7" t="s">
        <v>1160</v>
      </c>
      <c r="D4" s="7" t="s">
        <v>3</v>
      </c>
    </row>
    <row r="5" spans="1:4" ht="15">
      <c r="A5" s="8"/>
      <c r="B5" s="10"/>
      <c r="C5" s="10"/>
      <c r="D5" s="76"/>
    </row>
    <row r="6" spans="1:4" ht="28.5" customHeight="1">
      <c r="A6" s="55" t="s">
        <v>57</v>
      </c>
      <c r="B6" s="77">
        <v>12</v>
      </c>
      <c r="C6" s="78">
        <f>+shenime!C68</f>
        <v>2389176589.6299996</v>
      </c>
      <c r="D6" s="78">
        <v>1385986936.66</v>
      </c>
    </row>
    <row r="7" spans="1:6" ht="23.25" customHeight="1" thickBot="1">
      <c r="A7" s="79" t="s">
        <v>58</v>
      </c>
      <c r="B7" s="80">
        <v>13</v>
      </c>
      <c r="C7" s="81">
        <f>-shenime!C79</f>
        <v>-2105973576.1148</v>
      </c>
      <c r="D7" s="81">
        <v>-1196525992.3499007</v>
      </c>
      <c r="F7" s="82"/>
    </row>
    <row r="8" spans="1:6" ht="36" customHeight="1" thickBot="1">
      <c r="A8" s="30" t="s">
        <v>59</v>
      </c>
      <c r="B8" s="83"/>
      <c r="C8" s="84">
        <f>SUM(C6:C7)</f>
        <v>283203013.51519966</v>
      </c>
      <c r="D8" s="84">
        <v>189460944.31009936</v>
      </c>
      <c r="F8" s="74"/>
    </row>
    <row r="9" spans="1:4" ht="24" customHeight="1">
      <c r="A9" s="85" t="s">
        <v>60</v>
      </c>
      <c r="B9" s="86">
        <v>14</v>
      </c>
      <c r="C9" s="87"/>
      <c r="D9" s="87"/>
    </row>
    <row r="10" spans="1:4" ht="24" customHeight="1">
      <c r="A10" s="55" t="s">
        <v>61</v>
      </c>
      <c r="B10" s="88"/>
      <c r="C10" s="78"/>
      <c r="D10" s="78"/>
    </row>
    <row r="11" spans="1:6" ht="24" customHeight="1">
      <c r="A11" s="55" t="s">
        <v>62</v>
      </c>
      <c r="B11" s="77">
        <v>15</v>
      </c>
      <c r="C11" s="78">
        <f>-shenime!C106</f>
        <v>-187373070.797</v>
      </c>
      <c r="D11" s="78">
        <v>-127747383.49409999</v>
      </c>
      <c r="F11" s="89"/>
    </row>
    <row r="12" spans="1:4" ht="24" customHeight="1">
      <c r="A12" s="55" t="s">
        <v>63</v>
      </c>
      <c r="B12" s="77">
        <v>16</v>
      </c>
      <c r="C12" s="78">
        <f>-shenime!C111</f>
        <v>-44901105</v>
      </c>
      <c r="D12" s="78">
        <v>-25999683</v>
      </c>
    </row>
    <row r="13" spans="1:4" ht="24" customHeight="1">
      <c r="A13" s="55" t="s">
        <v>64</v>
      </c>
      <c r="B13" s="77">
        <v>17</v>
      </c>
      <c r="C13" s="78">
        <f>-shenime!C115</f>
        <v>-18087923</v>
      </c>
      <c r="D13" s="78">
        <v>-16846488</v>
      </c>
    </row>
    <row r="14" spans="1:4" ht="24" customHeight="1" thickBot="1">
      <c r="A14" s="79" t="s">
        <v>65</v>
      </c>
      <c r="B14" s="80">
        <v>18</v>
      </c>
      <c r="C14" s="81">
        <f>+shenime!C121</f>
        <v>-2555655.6630229987</v>
      </c>
      <c r="D14" s="81">
        <v>1061689.4373813998</v>
      </c>
    </row>
    <row r="15" spans="1:4" ht="24.75" customHeight="1" thickBot="1">
      <c r="A15" s="30" t="s">
        <v>66</v>
      </c>
      <c r="B15" s="83"/>
      <c r="C15" s="84">
        <f>SUM(C11:C14)</f>
        <v>-252917754.460023</v>
      </c>
      <c r="D15" s="84">
        <v>-169531865.0567186</v>
      </c>
    </row>
    <row r="16" spans="1:4" ht="15.75" thickBot="1">
      <c r="A16" s="46"/>
      <c r="B16" s="41"/>
      <c r="C16" s="90"/>
      <c r="D16" s="90"/>
    </row>
    <row r="17" spans="1:4" ht="30.75" customHeight="1" thickBot="1">
      <c r="A17" s="30" t="s">
        <v>67</v>
      </c>
      <c r="B17" s="91"/>
      <c r="C17" s="84">
        <f>+C8+C15</f>
        <v>30285259.055176675</v>
      </c>
      <c r="D17" s="84">
        <v>19929079.253380775</v>
      </c>
    </row>
    <row r="18" spans="1:4" ht="15">
      <c r="A18" s="85"/>
      <c r="B18" s="9"/>
      <c r="C18" s="87"/>
      <c r="D18" s="87"/>
    </row>
    <row r="19" spans="1:4" ht="18.75" customHeight="1">
      <c r="A19" s="55" t="s">
        <v>68</v>
      </c>
      <c r="B19" s="77">
        <v>19</v>
      </c>
      <c r="C19" s="78">
        <f>+shenime!C126</f>
        <v>-2521035.452599899</v>
      </c>
      <c r="D19" s="78">
        <v>-1011874.521</v>
      </c>
    </row>
    <row r="20" spans="1:4" ht="18.75" customHeight="1" thickBot="1">
      <c r="A20" s="79" t="s">
        <v>69</v>
      </c>
      <c r="B20" s="80">
        <v>20</v>
      </c>
      <c r="C20" s="81">
        <f>+shenime!C131</f>
        <v>-950614.7928999999</v>
      </c>
      <c r="D20" s="81">
        <v>1113602.0892</v>
      </c>
    </row>
    <row r="21" spans="1:4" ht="22.5" customHeight="1" thickBot="1">
      <c r="A21" s="30" t="s">
        <v>70</v>
      </c>
      <c r="B21" s="83"/>
      <c r="C21" s="84">
        <f>SUM(C19:C20)</f>
        <v>-3471650.2454998987</v>
      </c>
      <c r="D21" s="84">
        <v>101727.5682000001</v>
      </c>
    </row>
    <row r="22" spans="1:4" ht="15.75" thickBot="1">
      <c r="A22" s="46"/>
      <c r="B22" s="41"/>
      <c r="C22" s="90"/>
      <c r="D22" s="90"/>
    </row>
    <row r="23" spans="1:6" ht="32.25" customHeight="1" thickBot="1">
      <c r="A23" s="92" t="s">
        <v>71</v>
      </c>
      <c r="B23" s="91"/>
      <c r="C23" s="84">
        <f>+C17+C21</f>
        <v>26813608.809676778</v>
      </c>
      <c r="D23" s="84">
        <v>20030806.821580775</v>
      </c>
      <c r="F23" s="89"/>
    </row>
    <row r="24" spans="1:4" ht="15">
      <c r="A24" s="8"/>
      <c r="B24" s="9"/>
      <c r="C24" s="87"/>
      <c r="D24" s="87"/>
    </row>
    <row r="25" spans="1:4" ht="15">
      <c r="A25" s="55" t="s">
        <v>72</v>
      </c>
      <c r="B25" s="93"/>
      <c r="C25" s="78">
        <f>+shenime!D139</f>
        <v>2754574.3809677605</v>
      </c>
      <c r="D25" s="78">
        <v>2158440.448158065</v>
      </c>
    </row>
    <row r="26" spans="1:4" ht="15.75" thickBot="1">
      <c r="A26" s="79"/>
      <c r="B26" s="94"/>
      <c r="C26" s="81"/>
      <c r="D26" s="81"/>
    </row>
    <row r="27" spans="1:4" ht="21.75" customHeight="1" thickBot="1">
      <c r="A27" s="95" t="s">
        <v>73</v>
      </c>
      <c r="B27" s="96"/>
      <c r="C27" s="97">
        <f>+C23-C25</f>
        <v>24059034.428709015</v>
      </c>
      <c r="D27" s="97">
        <v>17872366.373422712</v>
      </c>
    </row>
  </sheetData>
  <sheetProtection/>
  <mergeCells count="1">
    <mergeCell ref="A2:D2"/>
  </mergeCells>
  <printOptions/>
  <pageMargins left="0.67" right="0.31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6"/>
  <sheetViews>
    <sheetView zoomScalePageLayoutView="0" workbookViewId="0" topLeftCell="A70">
      <selection activeCell="G48" sqref="G48"/>
    </sheetView>
  </sheetViews>
  <sheetFormatPr defaultColWidth="9.140625" defaultRowHeight="15"/>
  <cols>
    <col min="1" max="1" width="51.8515625" style="101" customWidth="1"/>
    <col min="2" max="2" width="15.00390625" style="101" bestFit="1" customWidth="1"/>
    <col min="3" max="3" width="21.7109375" style="101" bestFit="1" customWidth="1"/>
    <col min="4" max="4" width="15.00390625" style="158" bestFit="1" customWidth="1"/>
    <col min="5" max="5" width="11.57421875" style="100" bestFit="1" customWidth="1"/>
    <col min="6" max="6" width="14.28125" style="405" bestFit="1" customWidth="1"/>
    <col min="7" max="7" width="14.00390625" style="101" bestFit="1" customWidth="1"/>
    <col min="8" max="8" width="16.00390625" style="100" bestFit="1" customWidth="1"/>
    <col min="9" max="16384" width="9.140625" style="101" customWidth="1"/>
  </cols>
  <sheetData>
    <row r="1" spans="1:4" ht="15">
      <c r="A1" s="98"/>
      <c r="B1" s="98"/>
      <c r="C1" s="98"/>
      <c r="D1" s="99"/>
    </row>
    <row r="2" spans="1:4" ht="18">
      <c r="A2" s="75" t="s">
        <v>74</v>
      </c>
      <c r="B2" s="75"/>
      <c r="C2" s="75"/>
      <c r="D2" s="102"/>
    </row>
    <row r="3" spans="1:4" ht="15.75">
      <c r="A3" s="103"/>
      <c r="B3" s="103"/>
      <c r="C3" s="103"/>
      <c r="D3" s="104"/>
    </row>
    <row r="4" spans="1:4" ht="15.75">
      <c r="A4" s="105" t="s">
        <v>75</v>
      </c>
      <c r="B4" s="106"/>
      <c r="C4" s="106" t="s">
        <v>1152</v>
      </c>
      <c r="D4" s="243" t="s">
        <v>1153</v>
      </c>
    </row>
    <row r="5" spans="1:4" ht="15.75">
      <c r="A5" s="108" t="s">
        <v>76</v>
      </c>
      <c r="B5" s="109"/>
      <c r="C5" s="239">
        <f>+Sheet1!D367</f>
        <v>141618.32387634277</v>
      </c>
      <c r="D5" s="110">
        <v>144627</v>
      </c>
    </row>
    <row r="6" spans="1:4" ht="15.75">
      <c r="A6" s="108" t="s">
        <v>77</v>
      </c>
      <c r="B6" s="109"/>
      <c r="C6" s="239">
        <f>+Sheet1!D364</f>
        <v>26483603.162123427</v>
      </c>
      <c r="D6" s="110">
        <v>29942289.771723866</v>
      </c>
    </row>
    <row r="7" spans="1:4" ht="15.75">
      <c r="A7" s="111" t="s">
        <v>78</v>
      </c>
      <c r="B7" s="112"/>
      <c r="C7" s="240">
        <f>SUM(C5:C6)</f>
        <v>26625221.48599977</v>
      </c>
      <c r="D7" s="113">
        <v>30086916.771723866</v>
      </c>
    </row>
    <row r="8" spans="1:4" ht="15.75">
      <c r="A8" s="103"/>
      <c r="B8" s="103"/>
      <c r="C8" s="103"/>
      <c r="D8" s="104"/>
    </row>
    <row r="9" spans="1:4" ht="15.75">
      <c r="A9" s="105" t="s">
        <v>10</v>
      </c>
      <c r="B9" s="106"/>
      <c r="C9" s="106" t="s">
        <v>1152</v>
      </c>
      <c r="D9" s="243" t="s">
        <v>1153</v>
      </c>
    </row>
    <row r="10" spans="1:4" ht="15.75">
      <c r="A10" s="114" t="s">
        <v>79</v>
      </c>
      <c r="B10" s="115"/>
      <c r="C10" s="241">
        <f>+Sheet1!D334</f>
        <v>598868755.0396987</v>
      </c>
      <c r="D10" s="116">
        <v>412520663.44280005</v>
      </c>
    </row>
    <row r="11" spans="1:4" ht="15.75">
      <c r="A11" s="117"/>
      <c r="B11" s="117"/>
      <c r="C11" s="117"/>
      <c r="D11" s="118"/>
    </row>
    <row r="12" spans="1:4" ht="15.75">
      <c r="A12" s="119" t="s">
        <v>11</v>
      </c>
      <c r="B12" s="120"/>
      <c r="C12" s="106" t="s">
        <v>1152</v>
      </c>
      <c r="D12" s="243" t="s">
        <v>1153</v>
      </c>
    </row>
    <row r="13" spans="1:4" ht="15.75">
      <c r="A13" s="121" t="str">
        <f>+'[1]gjendja e llog'!B69</f>
        <v>Parapagime të dhëna</v>
      </c>
      <c r="B13" s="122"/>
      <c r="C13" s="122"/>
      <c r="D13" s="123">
        <v>122272</v>
      </c>
    </row>
    <row r="14" spans="1:4" ht="15.75">
      <c r="A14" s="124" t="s">
        <v>80</v>
      </c>
      <c r="B14" s="109"/>
      <c r="C14" s="239">
        <f>+Sheet1!D349</f>
        <v>6891152.901660929</v>
      </c>
      <c r="D14" s="110">
        <v>710938</v>
      </c>
    </row>
    <row r="15" spans="1:4" ht="15.75">
      <c r="A15" s="108" t="str">
        <f>+'[1]gjendja e llog'!B77</f>
        <v>Debitorë të tjerë, kreditorë të tjerë</v>
      </c>
      <c r="B15" s="109"/>
      <c r="C15" s="239">
        <f>+Sheet1!D353</f>
        <v>1823006.43</v>
      </c>
      <c r="D15" s="110">
        <v>6817950.43</v>
      </c>
    </row>
    <row r="16" spans="1:4" ht="15.75">
      <c r="A16" s="108" t="s">
        <v>81</v>
      </c>
      <c r="B16" s="109"/>
      <c r="C16" s="239">
        <f>+Sheet1!D338</f>
        <v>378</v>
      </c>
      <c r="D16" s="110">
        <v>113527</v>
      </c>
    </row>
    <row r="17" spans="1:4" ht="15.75">
      <c r="A17" s="108" t="s">
        <v>82</v>
      </c>
      <c r="B17" s="109"/>
      <c r="C17" s="239">
        <f>+Sheet1!D354</f>
        <v>3665432.68</v>
      </c>
      <c r="D17" s="110">
        <v>1654355.68</v>
      </c>
    </row>
    <row r="18" spans="1:4" ht="15.75">
      <c r="A18" s="111" t="s">
        <v>78</v>
      </c>
      <c r="B18" s="112"/>
      <c r="C18" s="130">
        <f>SUM(C13:C17)</f>
        <v>12379970.01166093</v>
      </c>
      <c r="D18" s="113">
        <v>9419043.11</v>
      </c>
    </row>
    <row r="19" spans="1:4" ht="15.75">
      <c r="A19" s="103"/>
      <c r="B19" s="103"/>
      <c r="C19" s="103"/>
      <c r="D19" s="104"/>
    </row>
    <row r="20" spans="1:4" ht="15.75">
      <c r="A20" s="105" t="s">
        <v>12</v>
      </c>
      <c r="B20" s="106"/>
      <c r="C20" s="106" t="s">
        <v>1152</v>
      </c>
      <c r="D20" s="243" t="s">
        <v>1153</v>
      </c>
    </row>
    <row r="21" spans="1:4" ht="15.75">
      <c r="A21" s="125" t="s">
        <v>83</v>
      </c>
      <c r="B21" s="109"/>
      <c r="C21" s="239">
        <f>+Sheet1!D57</f>
        <v>3767694</v>
      </c>
      <c r="D21" s="126">
        <v>4500</v>
      </c>
    </row>
    <row r="22" spans="1:4" ht="15.75">
      <c r="A22" s="125" t="s">
        <v>84</v>
      </c>
      <c r="B22" s="109"/>
      <c r="C22" s="239">
        <f>+Sheet1!D53</f>
        <v>1038065</v>
      </c>
      <c r="D22" s="126">
        <v>173360</v>
      </c>
    </row>
    <row r="23" spans="1:4" ht="15.75">
      <c r="A23" s="125" t="s">
        <v>85</v>
      </c>
      <c r="B23" s="109"/>
      <c r="C23" s="239">
        <f>+Sheet1!D54+Sheet1!D55+Sheet1!D56</f>
        <v>98504003</v>
      </c>
      <c r="D23" s="126">
        <v>88065507</v>
      </c>
    </row>
    <row r="24" spans="1:4" ht="15.75">
      <c r="A24" s="125" t="s">
        <v>86</v>
      </c>
      <c r="B24" s="109"/>
      <c r="C24" s="109"/>
      <c r="D24" s="126">
        <v>136638.71199999988</v>
      </c>
    </row>
    <row r="25" spans="1:4" ht="15.75">
      <c r="A25" s="111" t="s">
        <v>78</v>
      </c>
      <c r="B25" s="112"/>
      <c r="C25" s="240">
        <f>SUM(C21:C24)</f>
        <v>103309762</v>
      </c>
      <c r="D25" s="113">
        <v>88380005.712</v>
      </c>
    </row>
    <row r="26" spans="1:4" ht="15.75">
      <c r="A26" s="103"/>
      <c r="B26" s="103"/>
      <c r="C26" s="103"/>
      <c r="D26" s="104"/>
    </row>
    <row r="27" spans="1:4" ht="15.75">
      <c r="A27" s="103"/>
      <c r="B27" s="103"/>
      <c r="C27" s="103"/>
      <c r="D27" s="104"/>
    </row>
    <row r="28" spans="1:4" ht="15.75">
      <c r="A28" s="105" t="s">
        <v>1149</v>
      </c>
      <c r="B28" s="106"/>
      <c r="C28" s="106" t="s">
        <v>1152</v>
      </c>
      <c r="D28" s="243" t="s">
        <v>1153</v>
      </c>
    </row>
    <row r="29" spans="1:4" ht="15.75">
      <c r="A29" s="125" t="str">
        <f>+Sheet1!B356</f>
        <v>SHPENZIME PER T'U SHPERNDARE NE DISA USHTRIME</v>
      </c>
      <c r="B29" s="109"/>
      <c r="C29" s="239">
        <f>+Sheet1!D356</f>
        <v>12237113</v>
      </c>
      <c r="D29" s="126"/>
    </row>
    <row r="30" spans="1:4" ht="15.75">
      <c r="A30" s="125" t="str">
        <f>+Sheet1!B355</f>
        <v>LLOGARI NE PRITJE TE ARDHURA PER TU MARRE</v>
      </c>
      <c r="B30" s="109"/>
      <c r="C30" s="239">
        <f>+Sheet1!D355</f>
        <v>43000</v>
      </c>
      <c r="D30" s="126"/>
    </row>
    <row r="31" spans="1:4" ht="15.75">
      <c r="A31" s="111" t="s">
        <v>78</v>
      </c>
      <c r="B31" s="112"/>
      <c r="C31" s="240">
        <f>SUM(C29:C30)</f>
        <v>12280113</v>
      </c>
      <c r="D31" s="113"/>
    </row>
    <row r="32" spans="1:4" ht="15.75">
      <c r="A32" s="103"/>
      <c r="B32" s="103"/>
      <c r="C32" s="103"/>
      <c r="D32" s="104"/>
    </row>
    <row r="33" spans="1:4" ht="15.75">
      <c r="A33" s="103"/>
      <c r="B33" s="103"/>
      <c r="C33" s="103"/>
      <c r="D33" s="104"/>
    </row>
    <row r="34" spans="1:6" ht="15.75">
      <c r="A34" s="105" t="s">
        <v>20</v>
      </c>
      <c r="B34" s="106" t="s">
        <v>87</v>
      </c>
      <c r="C34" s="106" t="s">
        <v>88</v>
      </c>
      <c r="D34" s="107" t="s">
        <v>89</v>
      </c>
      <c r="F34" s="243" t="s">
        <v>1153</v>
      </c>
    </row>
    <row r="35" spans="1:7" ht="15.75">
      <c r="A35" s="108" t="s">
        <v>90</v>
      </c>
      <c r="B35" s="127">
        <f>+Sheet1!D21</f>
        <v>27293562</v>
      </c>
      <c r="C35" s="127">
        <f>-Sheet1!E21</f>
        <v>-7024022</v>
      </c>
      <c r="D35" s="110">
        <f>+B35+C35</f>
        <v>20269540</v>
      </c>
      <c r="F35" s="405">
        <v>27293562</v>
      </c>
      <c r="G35" s="406">
        <f>+B35-F35</f>
        <v>0</v>
      </c>
    </row>
    <row r="36" spans="1:7" ht="15.75">
      <c r="A36" s="108" t="s">
        <v>91</v>
      </c>
      <c r="B36" s="127">
        <f>+Sheet1!D27</f>
        <v>21210060</v>
      </c>
      <c r="C36" s="127">
        <f>-Sheet1!E27</f>
        <v>-6770362</v>
      </c>
      <c r="D36" s="110">
        <f>+B36+C36</f>
        <v>14439698</v>
      </c>
      <c r="F36" s="405">
        <v>21210060</v>
      </c>
      <c r="G36" s="406">
        <f>+B36-F36</f>
        <v>0</v>
      </c>
    </row>
    <row r="37" spans="1:7" ht="15.75">
      <c r="A37" s="108" t="s">
        <v>92</v>
      </c>
      <c r="B37" s="127">
        <f>+Sheet1!D39</f>
        <v>18056852.885</v>
      </c>
      <c r="C37" s="127">
        <f>-Sheet1!E39</f>
        <v>-7507540</v>
      </c>
      <c r="D37" s="110">
        <f>+B37+C37</f>
        <v>10549312.885000002</v>
      </c>
      <c r="F37" s="405">
        <v>17692734.885</v>
      </c>
      <c r="G37" s="406">
        <f>+B37-F37</f>
        <v>364118</v>
      </c>
    </row>
    <row r="38" spans="1:7" ht="15.75">
      <c r="A38" s="108" t="s">
        <v>93</v>
      </c>
      <c r="B38" s="127">
        <f>+Sheet1!D35</f>
        <v>30717179.62</v>
      </c>
      <c r="C38" s="127">
        <f>-Sheet1!E35</f>
        <v>-7159323</v>
      </c>
      <c r="D38" s="110">
        <f>+B38+C38</f>
        <v>23557856.62</v>
      </c>
      <c r="F38" s="405">
        <v>29500296.45</v>
      </c>
      <c r="G38" s="406">
        <f>+B38-F38</f>
        <v>1216883.1700000018</v>
      </c>
    </row>
    <row r="39" spans="1:7" ht="15.75">
      <c r="A39" s="108" t="s">
        <v>94</v>
      </c>
      <c r="B39" s="127">
        <f>+Sheet1!D48</f>
        <v>6556010.6086</v>
      </c>
      <c r="C39" s="127">
        <f>-Sheet1!E48</f>
        <v>-2127220</v>
      </c>
      <c r="D39" s="110">
        <f>+B39+C39</f>
        <v>4428790.6086</v>
      </c>
      <c r="F39" s="405">
        <v>5977117.6086</v>
      </c>
      <c r="G39" s="406">
        <f>+B39-F39</f>
        <v>578893</v>
      </c>
    </row>
    <row r="40" spans="1:4" ht="15.75">
      <c r="A40" s="111" t="s">
        <v>78</v>
      </c>
      <c r="B40" s="128">
        <f>SUM(B35:B39)</f>
        <v>103833665.11360002</v>
      </c>
      <c r="C40" s="128">
        <f>SUM(C35:C39)</f>
        <v>-30588467</v>
      </c>
      <c r="D40" s="128">
        <f>SUM(D35:D39)</f>
        <v>73245198.11360002</v>
      </c>
    </row>
    <row r="41" spans="1:4" ht="15.75">
      <c r="A41" s="103"/>
      <c r="B41" s="407"/>
      <c r="C41" s="103"/>
      <c r="D41" s="104"/>
    </row>
    <row r="42" spans="1:4" ht="21.75" customHeight="1">
      <c r="A42" s="105" t="s">
        <v>22</v>
      </c>
      <c r="B42" s="106" t="s">
        <v>87</v>
      </c>
      <c r="C42" s="106" t="s">
        <v>88</v>
      </c>
      <c r="D42" s="107" t="s">
        <v>89</v>
      </c>
    </row>
    <row r="43" spans="1:7" ht="15.75">
      <c r="A43" s="108" t="str">
        <f>+'[1]gjendja e llog'!B3</f>
        <v>Shpenzime të zhvillimit</v>
      </c>
      <c r="B43" s="129">
        <f>+Sheet1!D9</f>
        <v>13970700</v>
      </c>
      <c r="C43" s="129">
        <f>-Sheet1!E10</f>
        <v>-2078961</v>
      </c>
      <c r="D43" s="110">
        <f>+B43+C43</f>
        <v>11891739</v>
      </c>
      <c r="F43" s="129">
        <v>9265200</v>
      </c>
      <c r="G43" s="406">
        <f>+B43-F43</f>
        <v>4705500</v>
      </c>
    </row>
    <row r="44" spans="1:7" ht="15.75">
      <c r="A44" s="108" t="s">
        <v>95</v>
      </c>
      <c r="B44" s="129">
        <f>+Sheet1!D12+Sheet1!D13</f>
        <v>9552760</v>
      </c>
      <c r="C44" s="129">
        <f>-Sheet1!E14-Sheet1!E15</f>
        <v>-2143483</v>
      </c>
      <c r="D44" s="110">
        <f>+B44+C44</f>
        <v>7409277</v>
      </c>
      <c r="F44" s="129">
        <v>9552760</v>
      </c>
      <c r="G44" s="406">
        <f>+B44-F44</f>
        <v>0</v>
      </c>
    </row>
    <row r="45" spans="1:4" ht="15.75">
      <c r="A45" s="111" t="s">
        <v>78</v>
      </c>
      <c r="B45" s="130">
        <f>SUM(B43:B44)</f>
        <v>23523460</v>
      </c>
      <c r="C45" s="130">
        <f>SUM(C43:C44)</f>
        <v>-4222444</v>
      </c>
      <c r="D45" s="130">
        <f>SUM(D43:D44)</f>
        <v>19301016</v>
      </c>
    </row>
    <row r="46" spans="1:4" ht="15.75">
      <c r="A46" s="103"/>
      <c r="B46" s="103"/>
      <c r="C46" s="103"/>
      <c r="D46" s="104"/>
    </row>
    <row r="47" spans="1:4" ht="15.75">
      <c r="A47" s="131" t="s">
        <v>32</v>
      </c>
      <c r="B47" s="106"/>
      <c r="C47" s="106" t="s">
        <v>1152</v>
      </c>
      <c r="D47" s="243" t="s">
        <v>1153</v>
      </c>
    </row>
    <row r="48" spans="1:4" ht="15.75">
      <c r="A48" s="108" t="s">
        <v>96</v>
      </c>
      <c r="B48" s="109"/>
      <c r="C48" s="129">
        <f>+Sheet1!E300</f>
        <v>683232615.5699209</v>
      </c>
      <c r="D48" s="110">
        <v>503452381.24797815</v>
      </c>
    </row>
    <row r="49" spans="1:4" ht="15.75">
      <c r="A49" s="108" t="str">
        <f>+'[2]gjendje llog'!B254</f>
        <v>Furnitore per fatura te pamberritura</v>
      </c>
      <c r="B49" s="109"/>
      <c r="C49" s="129">
        <f>+Sheet1!E301</f>
        <v>390862</v>
      </c>
      <c r="D49" s="110">
        <v>2569930</v>
      </c>
    </row>
    <row r="50" spans="1:4" ht="15.75">
      <c r="A50" s="111" t="s">
        <v>78</v>
      </c>
      <c r="B50" s="112"/>
      <c r="C50" s="130">
        <f>SUM(C48:C49)</f>
        <v>683623477.5699209</v>
      </c>
      <c r="D50" s="113">
        <v>506022311.24797815</v>
      </c>
    </row>
    <row r="51" spans="1:4" ht="15.75">
      <c r="A51" s="103"/>
      <c r="B51" s="103"/>
      <c r="C51" s="103"/>
      <c r="D51" s="104"/>
    </row>
    <row r="52" spans="1:4" ht="15.75">
      <c r="A52" s="105" t="str">
        <f>+'[3]aktivi-pasivi'!B29</f>
        <v>Te pagueshme te tjera</v>
      </c>
      <c r="B52" s="106"/>
      <c r="C52" s="106" t="s">
        <v>1152</v>
      </c>
      <c r="D52" s="243" t="s">
        <v>1153</v>
      </c>
    </row>
    <row r="53" spans="1:4" ht="15.75">
      <c r="A53" s="125" t="s">
        <v>97</v>
      </c>
      <c r="B53" s="132"/>
      <c r="C53" s="133">
        <f>+Sheet1!E339</f>
        <v>667355</v>
      </c>
      <c r="D53" s="126">
        <v>555516</v>
      </c>
    </row>
    <row r="54" spans="1:4" ht="15.75">
      <c r="A54" s="125" t="s">
        <v>98</v>
      </c>
      <c r="B54" s="132"/>
      <c r="C54" s="133">
        <f>+Sheet1!E340</f>
        <v>548844</v>
      </c>
      <c r="D54" s="126">
        <v>414816</v>
      </c>
    </row>
    <row r="55" spans="1:4" ht="15.75">
      <c r="A55" s="125" t="s">
        <v>99</v>
      </c>
      <c r="B55" s="132"/>
      <c r="C55" s="133"/>
      <c r="D55" s="126">
        <v>509192.82550000004</v>
      </c>
    </row>
    <row r="56" spans="1:4" ht="15.75">
      <c r="A56" s="125" t="s">
        <v>194</v>
      </c>
      <c r="B56" s="132"/>
      <c r="C56" s="133">
        <f>+D139-Sheet1!D341</f>
        <v>1733465.3809677605</v>
      </c>
      <c r="D56" s="126">
        <v>1148440</v>
      </c>
    </row>
    <row r="57" spans="1:4" ht="15.75">
      <c r="A57" s="125" t="s">
        <v>100</v>
      </c>
      <c r="B57" s="109"/>
      <c r="C57" s="132">
        <f>+Sheet1!E337</f>
        <v>5909653.8</v>
      </c>
      <c r="D57" s="126">
        <v>6160450.8</v>
      </c>
    </row>
    <row r="58" spans="1:4" ht="15.75">
      <c r="A58" s="111" t="s">
        <v>78</v>
      </c>
      <c r="B58" s="112"/>
      <c r="C58" s="242">
        <f>SUM(C53:C57)</f>
        <v>8859318.18096776</v>
      </c>
      <c r="D58" s="113">
        <v>8788415.625500001</v>
      </c>
    </row>
    <row r="59" spans="1:4" ht="15.75">
      <c r="A59" s="103"/>
      <c r="B59" s="103"/>
      <c r="C59" s="103"/>
      <c r="D59" s="104"/>
    </row>
    <row r="60" spans="1:4" ht="15.75">
      <c r="A60" s="134"/>
      <c r="B60" s="134"/>
      <c r="C60" s="134"/>
      <c r="D60" s="135"/>
    </row>
    <row r="61" spans="1:4" ht="15.75">
      <c r="A61" s="134"/>
      <c r="B61" s="134"/>
      <c r="C61" s="134"/>
      <c r="D61" s="135"/>
    </row>
    <row r="62" spans="1:4" ht="15.75">
      <c r="A62" s="105" t="s">
        <v>104</v>
      </c>
      <c r="B62" s="106"/>
      <c r="C62" s="106" t="s">
        <v>1152</v>
      </c>
      <c r="D62" s="243" t="s">
        <v>1153</v>
      </c>
    </row>
    <row r="63" spans="1:4" ht="15.75">
      <c r="A63" s="125" t="s">
        <v>105</v>
      </c>
      <c r="B63" s="132"/>
      <c r="C63" s="133">
        <f>+Sheet1!E478+Sheet1!E479+Sheet1!E480+Sheet1!E481+Sheet1!E482+Sheet1!E483+Sheet1!E484+Sheet1!E485+Sheet1!E486+Sheet1!E487</f>
        <v>2329555803.4399996</v>
      </c>
      <c r="D63" s="138">
        <v>1348574530.98</v>
      </c>
    </row>
    <row r="64" spans="1:4" ht="15.75">
      <c r="A64" s="125" t="s">
        <v>106</v>
      </c>
      <c r="B64" s="132"/>
      <c r="C64" s="133">
        <f>+Sheet1!E491</f>
        <v>20317578.19</v>
      </c>
      <c r="D64" s="138">
        <v>11854504.51</v>
      </c>
    </row>
    <row r="65" spans="1:4" ht="15.75">
      <c r="A65" s="125" t="s">
        <v>107</v>
      </c>
      <c r="B65" s="132"/>
      <c r="C65" s="133"/>
      <c r="D65" s="138">
        <v>1395576</v>
      </c>
    </row>
    <row r="66" spans="1:4" ht="15.75">
      <c r="A66" s="125" t="s">
        <v>94</v>
      </c>
      <c r="B66" s="132"/>
      <c r="C66" s="239">
        <f>+Sheet1!E488+Sheet1!E489+Sheet1!E490+Sheet1!E492+Sheet1!E493</f>
        <v>36010971</v>
      </c>
      <c r="D66" s="138">
        <v>19474705.17</v>
      </c>
    </row>
    <row r="67" spans="1:4" ht="15.75">
      <c r="A67" s="125" t="s">
        <v>108</v>
      </c>
      <c r="B67" s="132"/>
      <c r="C67" s="239">
        <f>+Sheet1!E494</f>
        <v>3292237</v>
      </c>
      <c r="D67" s="138">
        <v>4687620</v>
      </c>
    </row>
    <row r="68" spans="1:4" ht="15.75">
      <c r="A68" s="111" t="s">
        <v>78</v>
      </c>
      <c r="B68" s="139"/>
      <c r="C68" s="140">
        <f>SUM(C63:C67)</f>
        <v>2389176589.6299996</v>
      </c>
      <c r="D68" s="141">
        <v>1385986936.66</v>
      </c>
    </row>
    <row r="69" spans="1:4" ht="15.75">
      <c r="A69" s="103"/>
      <c r="B69" s="103"/>
      <c r="C69" s="103"/>
      <c r="D69" s="142"/>
    </row>
    <row r="70" spans="1:4" ht="15.75">
      <c r="A70" s="105" t="s">
        <v>109</v>
      </c>
      <c r="B70" s="106"/>
      <c r="C70" s="106" t="s">
        <v>1152</v>
      </c>
      <c r="D70" s="243" t="s">
        <v>1153</v>
      </c>
    </row>
    <row r="71" spans="1:4" ht="15.75">
      <c r="A71" s="108" t="s">
        <v>110</v>
      </c>
      <c r="B71" s="109"/>
      <c r="C71" s="239">
        <f>+Sheet1!D368+Sheet1!D370+Sheet1!D371+Sheet1!D372+Sheet1!D373+Sheet1!D374+Sheet1!D375+Sheet1!D376+Sheet1!D377+Sheet1!D378+Sheet1!D379+Sheet1!D380+Sheet1!D381+Sheet1!D382-Sheet1!E369</f>
        <v>1921262119.0598001</v>
      </c>
      <c r="D71" s="143">
        <v>1162627578.3199008</v>
      </c>
    </row>
    <row r="72" spans="1:4" ht="15.75">
      <c r="A72" s="108" t="s">
        <v>111</v>
      </c>
      <c r="B72" s="109"/>
      <c r="C72" s="239">
        <f>+Sheet1!D383</f>
        <v>70265328</v>
      </c>
      <c r="D72" s="143">
        <v>48906917</v>
      </c>
    </row>
    <row r="73" spans="1:4" ht="15.75">
      <c r="A73" s="108" t="s">
        <v>112</v>
      </c>
      <c r="B73" s="109"/>
      <c r="C73" s="239">
        <f>+Sheet1!D384+Sheet1!D385+Sheet1!D386</f>
        <v>31108457.235</v>
      </c>
      <c r="D73" s="143">
        <v>9891764</v>
      </c>
    </row>
    <row r="74" spans="1:4" ht="15.75">
      <c r="A74" s="108" t="s">
        <v>113</v>
      </c>
      <c r="B74" s="109"/>
      <c r="C74" s="109"/>
      <c r="D74" s="143">
        <v>11009713</v>
      </c>
    </row>
    <row r="75" spans="1:4" ht="15.75">
      <c r="A75" s="108" t="s">
        <v>114</v>
      </c>
      <c r="B75" s="109"/>
      <c r="C75" s="239">
        <f>+Sheet1!D387</f>
        <v>3719210</v>
      </c>
      <c r="D75" s="143">
        <v>2493180</v>
      </c>
    </row>
    <row r="76" spans="1:4" ht="15.75">
      <c r="A76" s="108" t="s">
        <v>1154</v>
      </c>
      <c r="B76" s="109"/>
      <c r="C76" s="239">
        <f>+Sheet1!D388+Sheet1!D389+Sheet1!D390</f>
        <v>92125090.82</v>
      </c>
      <c r="D76" s="143">
        <v>48031116.46</v>
      </c>
    </row>
    <row r="77" spans="1:4" ht="15.75">
      <c r="A77" s="108" t="s">
        <v>115</v>
      </c>
      <c r="B77" s="109"/>
      <c r="C77" s="239">
        <f>+Sheet1!D391</f>
        <v>1695061</v>
      </c>
      <c r="D77" s="143">
        <v>1625740.57</v>
      </c>
    </row>
    <row r="78" spans="1:4" ht="15.75">
      <c r="A78" s="108" t="s">
        <v>116</v>
      </c>
      <c r="B78" s="109"/>
      <c r="C78" s="239">
        <f>-Sheet1!E392</f>
        <v>-14201690</v>
      </c>
      <c r="D78" s="143">
        <v>-88060017</v>
      </c>
    </row>
    <row r="79" spans="1:4" ht="15.75">
      <c r="A79" s="111" t="s">
        <v>78</v>
      </c>
      <c r="B79" s="112"/>
      <c r="C79" s="240">
        <f>SUM(C71:C78)</f>
        <v>2105973576.1148</v>
      </c>
      <c r="D79" s="144">
        <v>1196525992.3499007</v>
      </c>
    </row>
    <row r="80" spans="1:4" ht="15.75">
      <c r="A80" s="145"/>
      <c r="B80" s="145"/>
      <c r="C80" s="145"/>
      <c r="D80" s="146"/>
    </row>
    <row r="81" spans="1:4" ht="15.75">
      <c r="A81" s="145"/>
      <c r="B81" s="145"/>
      <c r="C81" s="145"/>
      <c r="D81" s="146"/>
    </row>
    <row r="82" spans="1:4" ht="15.75">
      <c r="A82" s="105" t="s">
        <v>62</v>
      </c>
      <c r="B82" s="106"/>
      <c r="C82" s="106" t="s">
        <v>1152</v>
      </c>
      <c r="D82" s="243" t="s">
        <v>1153</v>
      </c>
    </row>
    <row r="83" spans="1:4" ht="15.75">
      <c r="A83" s="108" t="s">
        <v>117</v>
      </c>
      <c r="B83" s="109"/>
      <c r="C83" s="239">
        <f>+Sheet1!D396</f>
        <v>3710567</v>
      </c>
      <c r="D83" s="143">
        <v>4433408</v>
      </c>
    </row>
    <row r="84" spans="1:4" ht="15.75">
      <c r="A84" s="108" t="s">
        <v>118</v>
      </c>
      <c r="B84" s="109"/>
      <c r="C84" s="239">
        <f>+Sheet1!D394+Sheet1!D395+Sheet1!D401+Sheet1!D402+Sheet1!D403+Sheet1!D404</f>
        <v>7102102.8157</v>
      </c>
      <c r="D84" s="143">
        <v>697506.5865999999</v>
      </c>
    </row>
    <row r="85" spans="1:4" ht="15.75">
      <c r="A85" s="108" t="s">
        <v>119</v>
      </c>
      <c r="B85" s="109"/>
      <c r="C85" s="239">
        <f>+Sheet1!D399+Sheet1!D400</f>
        <v>1712700</v>
      </c>
      <c r="D85" s="143">
        <v>972929.33</v>
      </c>
    </row>
    <row r="86" spans="1:4" ht="15.75">
      <c r="A86" s="108" t="s">
        <v>120</v>
      </c>
      <c r="B86" s="109"/>
      <c r="C86" s="239">
        <f>+Sheet1!D406+Sheet1!D407+Sheet1!D408</f>
        <v>47041815.28960001</v>
      </c>
      <c r="D86" s="143">
        <v>25783610.095800005</v>
      </c>
    </row>
    <row r="87" spans="1:4" ht="15.75">
      <c r="A87" s="108" t="s">
        <v>121</v>
      </c>
      <c r="B87" s="109"/>
      <c r="C87" s="239">
        <f>+Sheet1!D409+Sheet1!D410+Sheet1!D411+Sheet1!D412+Sheet1!D413+Sheet1!D414+Sheet1!D415+Sheet1!D416</f>
        <v>7254890.6821</v>
      </c>
      <c r="D87" s="143">
        <v>2638783.0595</v>
      </c>
    </row>
    <row r="88" spans="1:4" ht="15.75">
      <c r="A88" s="108" t="s">
        <v>122</v>
      </c>
      <c r="B88" s="109"/>
      <c r="C88" s="239">
        <f>+Sheet1!D417+Sheet1!D418</f>
        <v>329866.6</v>
      </c>
      <c r="D88" s="143">
        <v>80220</v>
      </c>
    </row>
    <row r="89" spans="1:4" ht="15.75">
      <c r="A89" s="108" t="s">
        <v>123</v>
      </c>
      <c r="B89" s="109"/>
      <c r="C89" s="239">
        <f>+Sheet1!D397+Sheet1!D398</f>
        <v>2484000</v>
      </c>
      <c r="D89" s="143">
        <v>1881432</v>
      </c>
    </row>
    <row r="90" spans="1:4" ht="15.75">
      <c r="A90" s="108" t="s">
        <v>124</v>
      </c>
      <c r="B90" s="109"/>
      <c r="C90" s="239">
        <f>+Sheet1!D419+Sheet1!D420+Sheet1!D421+Sheet1!D422+Sheet1!D423+Sheet1!D424</f>
        <v>2727978</v>
      </c>
      <c r="D90" s="143">
        <v>4477000</v>
      </c>
    </row>
    <row r="91" spans="1:4" ht="15.75">
      <c r="A91" s="108" t="s">
        <v>125</v>
      </c>
      <c r="B91" s="109"/>
      <c r="C91" s="239">
        <f>+Sheet1!D425+Sheet1!D426+Sheet1!D427+Sheet1!D428+Sheet1!D429+Sheet1!D430+Sheet1!D431+Sheet1!D432+Sheet1!D433+Sheet1!D434+Sheet1!D435+Sheet1!D436</f>
        <v>36237604.660000004</v>
      </c>
      <c r="D91" s="143">
        <v>29529274.913999997</v>
      </c>
    </row>
    <row r="92" spans="1:4" ht="15.75">
      <c r="A92" s="108" t="s">
        <v>126</v>
      </c>
      <c r="B92" s="109"/>
      <c r="C92" s="239">
        <f>+Sheet1!D440+Sheet1!D441+Sheet1!D442</f>
        <v>2011183.33</v>
      </c>
      <c r="D92" s="143">
        <v>1299217.99</v>
      </c>
    </row>
    <row r="93" spans="1:4" ht="15.75">
      <c r="A93" s="108" t="s">
        <v>127</v>
      </c>
      <c r="B93" s="109"/>
      <c r="C93" s="239">
        <f>+Sheet1!D443+Sheet1!D444</f>
        <v>4290860</v>
      </c>
      <c r="D93" s="143">
        <v>16030399.58</v>
      </c>
    </row>
    <row r="94" spans="1:4" ht="15.75">
      <c r="A94" s="108" t="s">
        <v>128</v>
      </c>
      <c r="B94" s="109"/>
      <c r="C94" s="239">
        <f>+Sheet1!D405</f>
        <v>66584677</v>
      </c>
      <c r="D94" s="143">
        <v>28911622.5</v>
      </c>
    </row>
    <row r="95" spans="1:4" ht="15.75">
      <c r="A95" s="108" t="s">
        <v>129</v>
      </c>
      <c r="B95" s="109"/>
      <c r="C95" s="239">
        <f>+Sheet1!D445+Sheet1!D446</f>
        <v>896248.7204</v>
      </c>
      <c r="D95" s="143">
        <v>1883425.551</v>
      </c>
    </row>
    <row r="96" spans="1:4" ht="15.75">
      <c r="A96" s="108" t="s">
        <v>130</v>
      </c>
      <c r="B96" s="109"/>
      <c r="C96" s="239">
        <f>+Sheet1!D454</f>
        <v>210795</v>
      </c>
      <c r="D96" s="143">
        <v>297000</v>
      </c>
    </row>
    <row r="97" spans="1:4" ht="15.75">
      <c r="A97" s="108" t="s">
        <v>131</v>
      </c>
      <c r="B97" s="109"/>
      <c r="C97" s="239">
        <f>+Sheet1!D447</f>
        <v>155120</v>
      </c>
      <c r="D97" s="143">
        <v>155340</v>
      </c>
    </row>
    <row r="98" spans="1:4" ht="15.75">
      <c r="A98" s="108" t="s">
        <v>132</v>
      </c>
      <c r="B98" s="109"/>
      <c r="C98" s="239">
        <f>+Sheet1!D448</f>
        <v>35248.5208</v>
      </c>
      <c r="D98" s="143">
        <v>35225.75710000004</v>
      </c>
    </row>
    <row r="99" spans="1:4" ht="15.75">
      <c r="A99" s="125" t="s">
        <v>133</v>
      </c>
      <c r="B99" s="109"/>
      <c r="C99" s="109"/>
      <c r="D99" s="138">
        <v>322994.0658</v>
      </c>
    </row>
    <row r="100" spans="1:4" ht="15.75">
      <c r="A100" s="125" t="s">
        <v>134</v>
      </c>
      <c r="B100" s="109"/>
      <c r="C100" s="239">
        <f>+Sheet1!D453</f>
        <v>475642</v>
      </c>
      <c r="D100" s="138">
        <v>185908</v>
      </c>
    </row>
    <row r="101" spans="1:4" ht="15.75">
      <c r="A101" s="125" t="s">
        <v>135</v>
      </c>
      <c r="B101" s="109"/>
      <c r="C101" s="239">
        <f>+Sheet1!D462</f>
        <v>727935</v>
      </c>
      <c r="D101" s="138">
        <v>1525144.6600000001</v>
      </c>
    </row>
    <row r="102" spans="1:4" ht="15.75">
      <c r="A102" s="125" t="s">
        <v>62</v>
      </c>
      <c r="B102" s="109"/>
      <c r="C102" s="109"/>
      <c r="D102" s="138">
        <v>4083928.7472999995</v>
      </c>
    </row>
    <row r="103" spans="1:4" ht="15.75">
      <c r="A103" s="125" t="s">
        <v>136</v>
      </c>
      <c r="B103" s="109"/>
      <c r="C103" s="239">
        <f>+Sheet1!D455</f>
        <v>4200</v>
      </c>
      <c r="D103" s="138">
        <v>28453</v>
      </c>
    </row>
    <row r="104" spans="1:4" ht="15.75">
      <c r="A104" s="125" t="s">
        <v>137</v>
      </c>
      <c r="C104" s="239">
        <f>+Sheet1!D437+Sheet1!D438+Sheet1!D439</f>
        <v>3379636.1783999996</v>
      </c>
      <c r="D104" s="138">
        <v>1098983.6570000001</v>
      </c>
    </row>
    <row r="105" spans="1:4" ht="15.75">
      <c r="A105" s="125" t="s">
        <v>138</v>
      </c>
      <c r="B105" s="109"/>
      <c r="C105" s="109"/>
      <c r="D105" s="138">
        <v>1395576</v>
      </c>
    </row>
    <row r="106" spans="1:4" ht="15.75">
      <c r="A106" s="111" t="s">
        <v>78</v>
      </c>
      <c r="B106" s="112"/>
      <c r="C106" s="240">
        <f>SUM(C83:C105)</f>
        <v>187373070.797</v>
      </c>
      <c r="D106" s="144">
        <v>127747383.49409999</v>
      </c>
    </row>
    <row r="107" spans="1:4" ht="15.75">
      <c r="A107" s="145"/>
      <c r="B107" s="145"/>
      <c r="C107" s="145"/>
      <c r="D107" s="146"/>
    </row>
    <row r="108" spans="1:4" ht="15.75">
      <c r="A108" s="105" t="s">
        <v>63</v>
      </c>
      <c r="B108" s="106"/>
      <c r="C108" s="106" t="s">
        <v>1152</v>
      </c>
      <c r="D108" s="243" t="s">
        <v>1153</v>
      </c>
    </row>
    <row r="109" spans="1:4" ht="15.75">
      <c r="A109" s="108" t="s">
        <v>139</v>
      </c>
      <c r="B109" s="109"/>
      <c r="C109" s="239">
        <f>+Sheet1!D449+Sheet1!D450</f>
        <v>40353913</v>
      </c>
      <c r="D109" s="143">
        <v>23141296</v>
      </c>
    </row>
    <row r="110" spans="1:4" ht="15.75">
      <c r="A110" s="108" t="s">
        <v>140</v>
      </c>
      <c r="B110" s="109"/>
      <c r="C110" s="239">
        <f>+Sheet1!D451+Sheet1!D452</f>
        <v>4547192</v>
      </c>
      <c r="D110" s="143">
        <v>2858387</v>
      </c>
    </row>
    <row r="111" spans="1:4" ht="15.75">
      <c r="A111" s="111" t="s">
        <v>78</v>
      </c>
      <c r="B111" s="112"/>
      <c r="C111" s="240">
        <f>SUM(C109:C110)</f>
        <v>44901105</v>
      </c>
      <c r="D111" s="144">
        <v>25999683</v>
      </c>
    </row>
    <row r="112" spans="1:4" ht="15.75">
      <c r="A112" s="134"/>
      <c r="B112" s="134"/>
      <c r="C112" s="134"/>
      <c r="D112" s="147"/>
    </row>
    <row r="113" spans="1:4" ht="15.75">
      <c r="A113" s="105" t="s">
        <v>141</v>
      </c>
      <c r="B113" s="106"/>
      <c r="C113" s="106" t="s">
        <v>1152</v>
      </c>
      <c r="D113" s="243" t="s">
        <v>1153</v>
      </c>
    </row>
    <row r="114" spans="1:4" ht="15.75">
      <c r="A114" s="108" t="s">
        <v>141</v>
      </c>
      <c r="B114" s="109"/>
      <c r="C114" s="239">
        <f>+Sheet1!D477</f>
        <v>18087923</v>
      </c>
      <c r="D114" s="143">
        <v>16846488</v>
      </c>
    </row>
    <row r="115" spans="1:4" ht="15.75">
      <c r="A115" s="111" t="s">
        <v>78</v>
      </c>
      <c r="B115" s="112"/>
      <c r="C115" s="240">
        <f>SUM(C114)</f>
        <v>18087923</v>
      </c>
      <c r="D115" s="144">
        <v>16846488</v>
      </c>
    </row>
    <row r="116" spans="1:4" ht="15.75">
      <c r="A116" s="134"/>
      <c r="B116" s="134"/>
      <c r="C116" s="134"/>
      <c r="D116" s="147"/>
    </row>
    <row r="117" spans="1:4" ht="15.75">
      <c r="A117" s="145"/>
      <c r="B117" s="145"/>
      <c r="C117" s="145"/>
      <c r="D117" s="146"/>
    </row>
    <row r="118" spans="1:4" ht="15.75">
      <c r="A118" s="105" t="s">
        <v>65</v>
      </c>
      <c r="B118" s="106"/>
      <c r="C118" s="106" t="s">
        <v>1152</v>
      </c>
      <c r="D118" s="243" t="s">
        <v>1153</v>
      </c>
    </row>
    <row r="119" spans="1:4" ht="15.75">
      <c r="A119" s="125" t="s">
        <v>142</v>
      </c>
      <c r="B119" s="133"/>
      <c r="C119" s="132">
        <f>-Sheet1!D461</f>
        <v>-4008306.595272999</v>
      </c>
      <c r="D119" s="143">
        <v>-2453418.4705940997</v>
      </c>
    </row>
    <row r="120" spans="1:4" ht="15.75">
      <c r="A120" s="125" t="s">
        <v>143</v>
      </c>
      <c r="B120" s="132"/>
      <c r="C120" s="133">
        <f>+Sheet1!E498</f>
        <v>1452650.9322499998</v>
      </c>
      <c r="D120" s="143">
        <v>3515107.9079754995</v>
      </c>
    </row>
    <row r="121" spans="1:4" ht="15.75">
      <c r="A121" s="111" t="s">
        <v>78</v>
      </c>
      <c r="B121" s="112"/>
      <c r="C121" s="242">
        <f>SUM(C119:C120)</f>
        <v>-2555655.6630229987</v>
      </c>
      <c r="D121" s="144">
        <v>1061689.4373813998</v>
      </c>
    </row>
    <row r="122" spans="1:4" ht="15.75">
      <c r="A122" s="145"/>
      <c r="B122" s="145"/>
      <c r="C122" s="145"/>
      <c r="D122" s="146"/>
    </row>
    <row r="123" spans="1:4" ht="15.75">
      <c r="A123" s="105" t="s">
        <v>68</v>
      </c>
      <c r="B123" s="106"/>
      <c r="C123" s="106" t="s">
        <v>1152</v>
      </c>
      <c r="D123" s="243" t="s">
        <v>1153</v>
      </c>
    </row>
    <row r="124" spans="1:4" ht="15.75">
      <c r="A124" s="108" t="s">
        <v>144</v>
      </c>
      <c r="B124" s="109"/>
      <c r="C124" s="239">
        <f>-Sheet1!D456-Sheet1!D457-Sheet1!D458</f>
        <v>-2699052.680599899</v>
      </c>
      <c r="D124" s="143">
        <v>-11698.521</v>
      </c>
    </row>
    <row r="125" spans="1:4" ht="15.75">
      <c r="A125" s="108" t="s">
        <v>145</v>
      </c>
      <c r="B125" s="109"/>
      <c r="C125" s="239">
        <f>+Sheet1!E495</f>
        <v>178017.22799999997</v>
      </c>
      <c r="D125" s="143">
        <v>113399.85</v>
      </c>
    </row>
    <row r="126" spans="1:4" ht="15.75">
      <c r="A126" s="111" t="s">
        <v>78</v>
      </c>
      <c r="B126" s="112"/>
      <c r="C126" s="240">
        <f>SUM(C124:C125)</f>
        <v>-2521035.452599899</v>
      </c>
      <c r="D126" s="144">
        <v>101701.329</v>
      </c>
    </row>
    <row r="127" spans="1:4" ht="15.75">
      <c r="A127" s="145"/>
      <c r="B127" s="145"/>
      <c r="C127" s="145"/>
      <c r="D127" s="146"/>
    </row>
    <row r="128" spans="1:4" ht="15.75">
      <c r="A128" s="105" t="s">
        <v>69</v>
      </c>
      <c r="B128" s="106"/>
      <c r="C128" s="106" t="s">
        <v>1152</v>
      </c>
      <c r="D128" s="243" t="s">
        <v>1153</v>
      </c>
    </row>
    <row r="129" spans="1:4" ht="15.75">
      <c r="A129" s="108" t="s">
        <v>146</v>
      </c>
      <c r="B129" s="109"/>
      <c r="C129" s="239">
        <f>-Sheet1!D459-Sheet1!D460</f>
        <v>-962395.4748999999</v>
      </c>
      <c r="D129" s="143">
        <v>-1000176</v>
      </c>
    </row>
    <row r="130" spans="1:4" ht="15.75">
      <c r="A130" s="148" t="s">
        <v>147</v>
      </c>
      <c r="B130" s="149"/>
      <c r="C130" s="244">
        <f>+Sheet1!E496+Sheet1!E497</f>
        <v>11780.682</v>
      </c>
      <c r="D130" s="150">
        <v>1000202.2392</v>
      </c>
    </row>
    <row r="131" spans="1:4" ht="15.75">
      <c r="A131" s="111" t="s">
        <v>78</v>
      </c>
      <c r="B131" s="112"/>
      <c r="C131" s="240">
        <f>SUM(C129:C130)</f>
        <v>-950614.7928999999</v>
      </c>
      <c r="D131" s="144">
        <v>26.23919999995269</v>
      </c>
    </row>
    <row r="132" spans="1:4" ht="15.75">
      <c r="A132" s="103"/>
      <c r="B132" s="103"/>
      <c r="C132" s="103"/>
      <c r="D132" s="104"/>
    </row>
    <row r="133" spans="1:4" ht="15.75">
      <c r="A133" s="103" t="s">
        <v>148</v>
      </c>
      <c r="B133" s="103"/>
      <c r="C133" s="103"/>
      <c r="D133" s="142">
        <f>+C68+C120+C125+C130</f>
        <v>2390819038.47225</v>
      </c>
    </row>
    <row r="134" spans="1:4" ht="15.75">
      <c r="A134" s="103" t="s">
        <v>149</v>
      </c>
      <c r="B134" s="103"/>
      <c r="C134" s="151"/>
      <c r="D134" s="142">
        <f>+C79+C106+C111+C115-C119-C124-C129</f>
        <v>2364005429.6625724</v>
      </c>
    </row>
    <row r="135" spans="1:4" ht="15.75">
      <c r="A135" s="103" t="s">
        <v>150</v>
      </c>
      <c r="B135" s="103"/>
      <c r="C135" s="103"/>
      <c r="D135" s="142">
        <f>+D133-D134</f>
        <v>26813608.8096776</v>
      </c>
    </row>
    <row r="136" spans="1:4" ht="15">
      <c r="A136" s="214" t="s">
        <v>151</v>
      </c>
      <c r="C136" s="152"/>
      <c r="D136" s="215">
        <f>+C101</f>
        <v>727935</v>
      </c>
    </row>
    <row r="137" spans="1:8" s="137" customFormat="1" ht="12.75">
      <c r="A137" s="137" t="s">
        <v>136</v>
      </c>
      <c r="D137" s="245">
        <f>+C103</f>
        <v>4200</v>
      </c>
      <c r="E137" s="136"/>
      <c r="F137" s="136"/>
      <c r="H137" s="136"/>
    </row>
    <row r="138" spans="1:4" ht="15.75">
      <c r="A138" s="153" t="s">
        <v>152</v>
      </c>
      <c r="B138" s="152"/>
      <c r="C138" s="152"/>
      <c r="D138" s="154">
        <f>+D135+D136+D137</f>
        <v>27545743.8096776</v>
      </c>
    </row>
    <row r="139" spans="1:4" ht="15.75">
      <c r="A139" s="137" t="s">
        <v>153</v>
      </c>
      <c r="D139" s="155">
        <f>+D138*0.1</f>
        <v>2754574.3809677605</v>
      </c>
    </row>
    <row r="140" spans="1:4" ht="15.75">
      <c r="A140" s="152" t="s">
        <v>154</v>
      </c>
      <c r="B140" s="152"/>
      <c r="C140" s="152"/>
      <c r="D140" s="154">
        <f>+D138-D139</f>
        <v>24791169.428709842</v>
      </c>
    </row>
    <row r="141" ht="15.75">
      <c r="D141" s="155"/>
    </row>
    <row r="142" spans="1:4" ht="15.75">
      <c r="A142" s="156"/>
      <c r="B142" s="156"/>
      <c r="C142" s="156"/>
      <c r="D142" s="155"/>
    </row>
    <row r="143" spans="1:4" ht="15.75">
      <c r="A143" s="156"/>
      <c r="B143" s="156"/>
      <c r="C143" s="157"/>
      <c r="D143" s="155"/>
    </row>
    <row r="144" spans="1:4" ht="15.75">
      <c r="A144" s="156"/>
      <c r="B144" s="156"/>
      <c r="C144" s="157"/>
      <c r="D144" s="155"/>
    </row>
    <row r="145" spans="1:3" ht="15.75">
      <c r="A145" s="156"/>
      <c r="B145" s="156"/>
      <c r="C145" s="157"/>
    </row>
    <row r="146" spans="1:3" ht="15.75">
      <c r="A146" s="156"/>
      <c r="B146" s="156"/>
      <c r="C146" s="159"/>
    </row>
  </sheetData>
  <sheetProtection/>
  <printOptions/>
  <pageMargins left="0.28" right="0.31" top="0.38" bottom="0.29" header="0.25" footer="0.22"/>
  <pageSetup horizontalDpi="300" verticalDpi="300"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47"/>
  <sheetViews>
    <sheetView zoomScalePageLayoutView="0" workbookViewId="0" topLeftCell="A1">
      <selection activeCell="K41" sqref="K41"/>
    </sheetView>
  </sheetViews>
  <sheetFormatPr defaultColWidth="11.421875" defaultRowHeight="15"/>
  <cols>
    <col min="1" max="1" width="5.7109375" style="101" customWidth="1"/>
    <col min="2" max="2" width="8.00390625" style="101" customWidth="1"/>
    <col min="3" max="3" width="47.8515625" style="101" bestFit="1" customWidth="1"/>
    <col min="4" max="4" width="15.28125" style="101" bestFit="1" customWidth="1"/>
    <col min="5" max="5" width="17.421875" style="246" customWidth="1"/>
    <col min="6" max="6" width="18.7109375" style="100" hidden="1" customWidth="1"/>
    <col min="7" max="7" width="18.7109375" style="344" hidden="1" customWidth="1"/>
    <col min="8" max="8" width="14.00390625" style="342" bestFit="1" customWidth="1"/>
    <col min="9" max="16384" width="11.421875" style="101" customWidth="1"/>
  </cols>
  <sheetData>
    <row r="2" spans="1:5" ht="15">
      <c r="A2" s="410" t="s">
        <v>155</v>
      </c>
      <c r="B2" s="410"/>
      <c r="C2" s="410"/>
      <c r="D2" s="410"/>
      <c r="E2" s="410"/>
    </row>
    <row r="3" spans="1:5" ht="18" customHeight="1" thickBot="1">
      <c r="A3" s="411" t="s">
        <v>156</v>
      </c>
      <c r="B3" s="411"/>
      <c r="C3" s="411"/>
      <c r="D3" s="411"/>
      <c r="E3" s="411"/>
    </row>
    <row r="4" ht="17.25" hidden="1" thickBot="1"/>
    <row r="5" spans="1:5" ht="29.25" customHeight="1" thickBot="1">
      <c r="A5" s="162" t="s">
        <v>157</v>
      </c>
      <c r="B5" s="163"/>
      <c r="C5" s="164" t="s">
        <v>158</v>
      </c>
      <c r="D5" s="333">
        <v>2013</v>
      </c>
      <c r="E5" s="331">
        <v>2012</v>
      </c>
    </row>
    <row r="6" spans="1:5" ht="16.5">
      <c r="A6" s="165" t="s">
        <v>159</v>
      </c>
      <c r="B6" s="166"/>
      <c r="C6" s="167"/>
      <c r="D6" s="334"/>
      <c r="E6" s="247"/>
    </row>
    <row r="7" spans="1:5" ht="16.5">
      <c r="A7" s="168"/>
      <c r="B7" s="169"/>
      <c r="C7" s="170"/>
      <c r="D7" s="335"/>
      <c r="E7" s="248"/>
    </row>
    <row r="8" spans="1:7" ht="16.5">
      <c r="A8" s="168"/>
      <c r="B8" s="171">
        <v>1</v>
      </c>
      <c r="C8" s="172" t="s">
        <v>160</v>
      </c>
      <c r="D8" s="336">
        <v>2564635391</v>
      </c>
      <c r="E8" s="322">
        <v>1199945253.6772</v>
      </c>
      <c r="F8" s="343">
        <v>1199945254</v>
      </c>
      <c r="G8" s="344">
        <f>+E8-F8</f>
        <v>-0.3227999210357666</v>
      </c>
    </row>
    <row r="9" spans="1:5" ht="16.5">
      <c r="A9" s="168"/>
      <c r="B9" s="169"/>
      <c r="C9" s="170"/>
      <c r="D9" s="337"/>
      <c r="E9" s="323"/>
    </row>
    <row r="10" spans="1:7" ht="16.5">
      <c r="A10" s="168"/>
      <c r="B10" s="171">
        <v>2</v>
      </c>
      <c r="C10" s="172" t="s">
        <v>161</v>
      </c>
      <c r="D10" s="336">
        <v>-2005076516</v>
      </c>
      <c r="E10" s="322">
        <v>-937840617.8671001</v>
      </c>
      <c r="F10" s="329">
        <v>-938751014</v>
      </c>
      <c r="G10" s="344">
        <f>+E10-F10</f>
        <v>910396.1328998804</v>
      </c>
    </row>
    <row r="11" spans="1:5" ht="16.5">
      <c r="A11" s="168"/>
      <c r="B11" s="169"/>
      <c r="C11" s="170"/>
      <c r="D11" s="337"/>
      <c r="E11" s="323"/>
    </row>
    <row r="12" spans="1:5" ht="16.5">
      <c r="A12" s="168"/>
      <c r="B12" s="171">
        <v>3</v>
      </c>
      <c r="C12" s="172" t="s">
        <v>162</v>
      </c>
      <c r="D12" s="336"/>
      <c r="E12" s="322"/>
    </row>
    <row r="13" spans="1:5" ht="16.5">
      <c r="A13" s="168"/>
      <c r="B13" s="169"/>
      <c r="C13" s="170"/>
      <c r="D13" s="337"/>
      <c r="E13" s="323"/>
    </row>
    <row r="14" spans="1:7" ht="16.5">
      <c r="A14" s="168"/>
      <c r="B14" s="171">
        <v>4</v>
      </c>
      <c r="C14" s="172" t="s">
        <v>163</v>
      </c>
      <c r="D14" s="336">
        <v>-962378</v>
      </c>
      <c r="E14" s="322">
        <v>-263656.521</v>
      </c>
      <c r="F14" s="329">
        <v>-11699</v>
      </c>
      <c r="G14" s="344">
        <f>+E14-F14</f>
        <v>-251957.521</v>
      </c>
    </row>
    <row r="15" spans="1:5" ht="16.5">
      <c r="A15" s="168"/>
      <c r="B15" s="169"/>
      <c r="C15" s="170"/>
      <c r="D15" s="337"/>
      <c r="E15" s="323"/>
    </row>
    <row r="16" spans="1:7" ht="17.25" thickBot="1">
      <c r="A16" s="168"/>
      <c r="B16" s="171">
        <v>5</v>
      </c>
      <c r="C16" s="172" t="s">
        <v>164</v>
      </c>
      <c r="D16" s="336">
        <v>-46464026</v>
      </c>
      <c r="E16" s="322">
        <v>-26325566.51</v>
      </c>
      <c r="F16" s="329">
        <v>-26325567</v>
      </c>
      <c r="G16" s="344">
        <f>+E16-F16</f>
        <v>0.48999999836087227</v>
      </c>
    </row>
    <row r="17" spans="1:7" ht="17.25" thickBot="1">
      <c r="A17" s="173"/>
      <c r="B17" s="174" t="s">
        <v>165</v>
      </c>
      <c r="C17" s="175"/>
      <c r="D17" s="330">
        <f>SUM(D6:D16)</f>
        <v>512132471</v>
      </c>
      <c r="E17" s="324">
        <f>SUM(E6:E16)</f>
        <v>235515412.77909997</v>
      </c>
      <c r="F17" s="324">
        <f>SUM(F6:F16)</f>
        <v>234856974</v>
      </c>
      <c r="G17" s="324">
        <f>SUM(G6:G16)</f>
        <v>658438.7790999578</v>
      </c>
    </row>
    <row r="18" spans="1:5" ht="16.5">
      <c r="A18" s="177"/>
      <c r="B18" s="166"/>
      <c r="C18" s="167"/>
      <c r="D18" s="338"/>
      <c r="E18" s="325"/>
    </row>
    <row r="19" spans="1:5" ht="16.5">
      <c r="A19" s="178" t="s">
        <v>166</v>
      </c>
      <c r="B19" s="169"/>
      <c r="C19" s="170"/>
      <c r="D19" s="337"/>
      <c r="E19" s="323"/>
    </row>
    <row r="20" spans="1:5" ht="16.5">
      <c r="A20" s="168"/>
      <c r="B20" s="169"/>
      <c r="C20" s="170"/>
      <c r="D20" s="337"/>
      <c r="E20" s="323"/>
    </row>
    <row r="21" spans="1:5" ht="16.5">
      <c r="A21" s="168"/>
      <c r="B21" s="171">
        <v>1</v>
      </c>
      <c r="C21" s="172" t="s">
        <v>167</v>
      </c>
      <c r="D21" s="336"/>
      <c r="E21" s="322"/>
    </row>
    <row r="22" spans="1:5" ht="16.5">
      <c r="A22" s="168"/>
      <c r="B22" s="169"/>
      <c r="C22" s="170"/>
      <c r="D22" s="337"/>
      <c r="E22" s="323"/>
    </row>
    <row r="23" spans="1:7" ht="16.5">
      <c r="A23" s="168"/>
      <c r="B23" s="171">
        <v>2</v>
      </c>
      <c r="C23" s="172" t="s">
        <v>168</v>
      </c>
      <c r="D23" s="336">
        <f>-511658302-82838</f>
        <v>-511741140</v>
      </c>
      <c r="E23" s="322">
        <v>-316841398.9761</v>
      </c>
      <c r="F23" s="329">
        <v>-315934844</v>
      </c>
      <c r="G23" s="344">
        <f>+E23-F23</f>
        <v>-906554.9761000276</v>
      </c>
    </row>
    <row r="24" spans="1:5" ht="16.5">
      <c r="A24" s="168"/>
      <c r="B24" s="169"/>
      <c r="C24" s="170"/>
      <c r="D24" s="337"/>
      <c r="E24" s="323"/>
    </row>
    <row r="25" spans="1:5" ht="16.5">
      <c r="A25" s="168"/>
      <c r="B25" s="171">
        <v>3</v>
      </c>
      <c r="C25" s="172" t="s">
        <v>169</v>
      </c>
      <c r="D25" s="336"/>
      <c r="E25" s="322"/>
    </row>
    <row r="26" spans="1:5" ht="16.5">
      <c r="A26" s="168"/>
      <c r="B26" s="169"/>
      <c r="C26" s="170"/>
      <c r="D26" s="337"/>
      <c r="E26" s="323"/>
    </row>
    <row r="27" spans="1:7" ht="16.5">
      <c r="A27" s="168"/>
      <c r="B27" s="171">
        <v>4</v>
      </c>
      <c r="C27" s="172" t="s">
        <v>170</v>
      </c>
      <c r="D27" s="336">
        <v>1626271</v>
      </c>
      <c r="E27" s="322">
        <v>282212.85</v>
      </c>
      <c r="F27" s="329">
        <v>282213</v>
      </c>
      <c r="G27" s="344">
        <f>+E27-F27</f>
        <v>-0.15000000002328306</v>
      </c>
    </row>
    <row r="28" spans="1:5" ht="16.5">
      <c r="A28" s="168"/>
      <c r="B28" s="169"/>
      <c r="C28" s="170"/>
      <c r="D28" s="337"/>
      <c r="E28" s="323"/>
    </row>
    <row r="29" spans="1:5" ht="17.25" thickBot="1">
      <c r="A29" s="168"/>
      <c r="B29" s="171">
        <v>5</v>
      </c>
      <c r="C29" s="172" t="s">
        <v>171</v>
      </c>
      <c r="D29" s="336"/>
      <c r="E29" s="322"/>
    </row>
    <row r="30" spans="1:7" ht="17.25" thickBot="1">
      <c r="A30" s="173"/>
      <c r="B30" s="174" t="s">
        <v>165</v>
      </c>
      <c r="C30" s="175"/>
      <c r="D30" s="330">
        <f>SUM(D18:D29)</f>
        <v>-510114869</v>
      </c>
      <c r="E30" s="324">
        <f>SUM(E18:E29)</f>
        <v>-316559186.1261</v>
      </c>
      <c r="F30" s="324">
        <f>SUM(F18:F29)</f>
        <v>-315652631</v>
      </c>
      <c r="G30" s="324">
        <f>SUM(G18:G29)</f>
        <v>-906555.1261000276</v>
      </c>
    </row>
    <row r="31" spans="1:5" ht="16.5">
      <c r="A31" s="177"/>
      <c r="B31" s="166"/>
      <c r="C31" s="167"/>
      <c r="D31" s="338"/>
      <c r="E31" s="325"/>
    </row>
    <row r="32" spans="1:5" ht="16.5">
      <c r="A32" s="178" t="s">
        <v>172</v>
      </c>
      <c r="B32" s="169"/>
      <c r="C32" s="170"/>
      <c r="D32" s="337"/>
      <c r="E32" s="323"/>
    </row>
    <row r="33" spans="1:5" ht="16.5">
      <c r="A33" s="168"/>
      <c r="B33" s="169"/>
      <c r="C33" s="170"/>
      <c r="D33" s="337"/>
      <c r="E33" s="323"/>
    </row>
    <row r="34" spans="1:7" ht="16.5">
      <c r="A34" s="168"/>
      <c r="B34" s="171">
        <v>1</v>
      </c>
      <c r="C34" s="172" t="s">
        <v>173</v>
      </c>
      <c r="D34" s="336"/>
      <c r="E34" s="322">
        <v>111595839.1</v>
      </c>
      <c r="F34" s="329">
        <v>111595839</v>
      </c>
      <c r="G34" s="344">
        <f>+E34-F34</f>
        <v>0.09999999403953552</v>
      </c>
    </row>
    <row r="35" spans="1:5" ht="16.5">
      <c r="A35" s="168"/>
      <c r="B35" s="169"/>
      <c r="C35" s="170"/>
      <c r="D35" s="337"/>
      <c r="E35" s="323"/>
    </row>
    <row r="36" spans="1:5" ht="16.5">
      <c r="A36" s="168"/>
      <c r="B36" s="171">
        <v>2</v>
      </c>
      <c r="C36" s="172" t="s">
        <v>174</v>
      </c>
      <c r="D36" s="336"/>
      <c r="E36" s="322"/>
    </row>
    <row r="37" spans="1:5" ht="16.5">
      <c r="A37" s="168"/>
      <c r="B37" s="169"/>
      <c r="C37" s="170"/>
      <c r="D37" s="337"/>
      <c r="E37" s="323"/>
    </row>
    <row r="38" spans="1:7" ht="16.5">
      <c r="A38" s="168"/>
      <c r="B38" s="171">
        <v>3</v>
      </c>
      <c r="C38" s="172" t="s">
        <v>175</v>
      </c>
      <c r="D38" s="336">
        <v>-3656291</v>
      </c>
      <c r="E38" s="322">
        <v>-465149.3706</v>
      </c>
      <c r="F38" s="329">
        <v>-458571</v>
      </c>
      <c r="G38" s="344">
        <f>+E38-F38</f>
        <v>-6578.370600000024</v>
      </c>
    </row>
    <row r="39" spans="1:5" ht="16.5">
      <c r="A39" s="168"/>
      <c r="B39" s="169"/>
      <c r="C39" s="170"/>
      <c r="D39" s="337"/>
      <c r="E39" s="323"/>
    </row>
    <row r="40" spans="1:5" ht="17.25" thickBot="1">
      <c r="A40" s="168"/>
      <c r="B40" s="171">
        <v>4</v>
      </c>
      <c r="C40" s="172" t="s">
        <v>1175</v>
      </c>
      <c r="D40" s="336">
        <v>-1823006</v>
      </c>
      <c r="E40" s="322"/>
    </row>
    <row r="41" spans="1:7" ht="15.75" thickBot="1">
      <c r="A41" s="173"/>
      <c r="B41" s="174" t="s">
        <v>165</v>
      </c>
      <c r="C41" s="175"/>
      <c r="D41" s="176">
        <f>SUM(D31:D40)</f>
        <v>-5479297</v>
      </c>
      <c r="E41" s="176">
        <f>SUM(E31:E40)</f>
        <v>111130689.7294</v>
      </c>
      <c r="F41" s="176">
        <f>SUM(F31:F40)</f>
        <v>111137268</v>
      </c>
      <c r="G41" s="176">
        <f>SUM(G31:G40)</f>
        <v>-6578.270600005984</v>
      </c>
    </row>
    <row r="42" spans="1:5" ht="17.25" customHeight="1" thickBot="1">
      <c r="A42" s="179" t="s">
        <v>176</v>
      </c>
      <c r="B42" s="180"/>
      <c r="C42" s="180"/>
      <c r="D42" s="339">
        <f>+D41+D30+D17</f>
        <v>-3461695</v>
      </c>
      <c r="E42" s="326">
        <v>30086916.382399976</v>
      </c>
    </row>
    <row r="43" spans="1:5" ht="17.25" customHeight="1" thickBot="1">
      <c r="A43" s="181" t="s">
        <v>177</v>
      </c>
      <c r="B43" s="163"/>
      <c r="C43" s="163"/>
      <c r="D43" s="340">
        <f>+E44</f>
        <v>30086916.382399976</v>
      </c>
      <c r="E43" s="327"/>
    </row>
    <row r="44" spans="1:5" ht="17.25" customHeight="1" thickBot="1">
      <c r="A44" s="182" t="s">
        <v>178</v>
      </c>
      <c r="B44" s="183"/>
      <c r="C44" s="183"/>
      <c r="D44" s="341">
        <f>+bilanci!D5</f>
        <v>26625221.48599977</v>
      </c>
      <c r="E44" s="328">
        <v>30086916.382399976</v>
      </c>
    </row>
    <row r="45" ht="16.5">
      <c r="D45" s="332"/>
    </row>
    <row r="46" ht="16.5">
      <c r="D46" s="100"/>
    </row>
    <row r="47" spans="1:5" ht="16.5">
      <c r="A47" s="184"/>
      <c r="D47" s="100"/>
      <c r="E47" s="249"/>
    </row>
  </sheetData>
  <sheetProtection/>
  <mergeCells count="2">
    <mergeCell ref="A2:E2"/>
    <mergeCell ref="A3:E3"/>
  </mergeCells>
  <printOptions/>
  <pageMargins left="0.61" right="0.3" top="0.28" bottom="0.3" header="0.25" footer="0.22"/>
  <pageSetup horizontalDpi="300" verticalDpi="3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J27"/>
  <sheetViews>
    <sheetView zoomScalePageLayoutView="0" workbookViewId="0" topLeftCell="A1">
      <selection activeCell="D34" sqref="D34"/>
    </sheetView>
  </sheetViews>
  <sheetFormatPr defaultColWidth="9.140625" defaultRowHeight="15"/>
  <cols>
    <col min="1" max="1" width="4.421875" style="0" customWidth="1"/>
    <col min="2" max="2" width="34.140625" style="0" customWidth="1"/>
    <col min="3" max="3" width="17.57421875" style="0" customWidth="1"/>
    <col min="4" max="4" width="13.421875" style="0" customWidth="1"/>
    <col min="5" max="5" width="12.140625" style="0" customWidth="1"/>
    <col min="6" max="6" width="16.8515625" style="0" customWidth="1"/>
    <col min="7" max="7" width="16.421875" style="0" customWidth="1"/>
    <col min="8" max="8" width="17.7109375" style="0" customWidth="1"/>
    <col min="9" max="9" width="9.8515625" style="0" bestFit="1" customWidth="1"/>
  </cols>
  <sheetData>
    <row r="3" spans="3:5" ht="20.25">
      <c r="C3" s="185" t="s">
        <v>1161</v>
      </c>
      <c r="D3" s="186"/>
      <c r="E3" s="186"/>
    </row>
    <row r="4" ht="15.75">
      <c r="E4" s="187" t="s">
        <v>179</v>
      </c>
    </row>
    <row r="5" ht="15.75">
      <c r="A5" s="188"/>
    </row>
    <row r="6" ht="15.75" thickBot="1"/>
    <row r="7" spans="1:8" ht="25.5">
      <c r="A7" s="189"/>
      <c r="B7" s="190" t="s">
        <v>180</v>
      </c>
      <c r="C7" s="191" t="s">
        <v>181</v>
      </c>
      <c r="D7" s="191" t="s">
        <v>182</v>
      </c>
      <c r="E7" s="191" t="s">
        <v>183</v>
      </c>
      <c r="F7" s="191" t="s">
        <v>184</v>
      </c>
      <c r="G7" s="191" t="s">
        <v>185</v>
      </c>
      <c r="H7" s="192" t="s">
        <v>186</v>
      </c>
    </row>
    <row r="8" spans="1:8" ht="15">
      <c r="A8" s="422" t="s">
        <v>4</v>
      </c>
      <c r="B8" s="423" t="s">
        <v>1162</v>
      </c>
      <c r="C8" s="418">
        <f>+bilanci!E43</f>
        <v>111595839.1</v>
      </c>
      <c r="D8" s="418"/>
      <c r="E8" s="418"/>
      <c r="F8" s="418">
        <v>0</v>
      </c>
      <c r="G8" s="419"/>
      <c r="H8" s="421">
        <f>SUM(C8:G9)</f>
        <v>111595839.1</v>
      </c>
    </row>
    <row r="9" spans="1:8" ht="15">
      <c r="A9" s="422"/>
      <c r="B9" s="423"/>
      <c r="C9" s="418"/>
      <c r="D9" s="418"/>
      <c r="E9" s="418"/>
      <c r="F9" s="418"/>
      <c r="G9" s="420"/>
      <c r="H9" s="421"/>
    </row>
    <row r="10" spans="1:8" ht="21" customHeight="1">
      <c r="A10" s="193">
        <v>1</v>
      </c>
      <c r="B10" s="194" t="s">
        <v>187</v>
      </c>
      <c r="C10" s="195"/>
      <c r="D10" s="195"/>
      <c r="E10" s="195"/>
      <c r="F10" s="195"/>
      <c r="G10" s="160">
        <f>+bilanci!E48</f>
        <v>17872366.373422712</v>
      </c>
      <c r="H10" s="196">
        <f>+G8</f>
        <v>0</v>
      </c>
    </row>
    <row r="11" spans="1:8" ht="22.5" customHeight="1">
      <c r="A11" s="193">
        <v>2</v>
      </c>
      <c r="B11" s="194" t="s">
        <v>188</v>
      </c>
      <c r="C11" s="195"/>
      <c r="D11" s="195"/>
      <c r="E11" s="195"/>
      <c r="F11" s="195"/>
      <c r="G11" s="195"/>
      <c r="H11" s="197"/>
    </row>
    <row r="12" spans="1:8" ht="22.5" customHeight="1">
      <c r="A12" s="193">
        <v>3</v>
      </c>
      <c r="B12" s="198" t="s">
        <v>189</v>
      </c>
      <c r="C12" s="195"/>
      <c r="D12" s="195"/>
      <c r="E12" s="195"/>
      <c r="F12" s="195"/>
      <c r="G12" s="195"/>
      <c r="H12" s="197">
        <f>+C12</f>
        <v>0</v>
      </c>
    </row>
    <row r="13" spans="1:8" ht="22.5" customHeight="1">
      <c r="A13" s="199">
        <v>4</v>
      </c>
      <c r="B13" s="200" t="s">
        <v>190</v>
      </c>
      <c r="C13" s="195"/>
      <c r="D13" s="195"/>
      <c r="E13" s="195"/>
      <c r="F13" s="195"/>
      <c r="G13" s="195"/>
      <c r="H13" s="197">
        <f>+C13+G13</f>
        <v>0</v>
      </c>
    </row>
    <row r="14" spans="1:8" ht="15">
      <c r="A14" s="414" t="s">
        <v>17</v>
      </c>
      <c r="B14" s="416" t="s">
        <v>193</v>
      </c>
      <c r="C14" s="412">
        <f aca="true" t="shared" si="0" ref="C14:H14">SUM(C8:C13)</f>
        <v>111595839.1</v>
      </c>
      <c r="D14" s="412">
        <f t="shared" si="0"/>
        <v>0</v>
      </c>
      <c r="E14" s="412">
        <f t="shared" si="0"/>
        <v>0</v>
      </c>
      <c r="F14" s="412">
        <f t="shared" si="0"/>
        <v>0</v>
      </c>
      <c r="G14" s="412">
        <f>SUM(G8:G13)</f>
        <v>17872366.373422712</v>
      </c>
      <c r="H14" s="412">
        <f t="shared" si="0"/>
        <v>111595839.1</v>
      </c>
    </row>
    <row r="15" spans="1:9" ht="15">
      <c r="A15" s="415"/>
      <c r="B15" s="417"/>
      <c r="C15" s="413"/>
      <c r="D15" s="413"/>
      <c r="E15" s="413"/>
      <c r="F15" s="413"/>
      <c r="G15" s="413"/>
      <c r="H15" s="413"/>
      <c r="I15" s="160"/>
    </row>
    <row r="16" spans="1:8" ht="22.5" customHeight="1">
      <c r="A16" s="193">
        <v>1</v>
      </c>
      <c r="B16" s="194" t="s">
        <v>187</v>
      </c>
      <c r="C16" s="195"/>
      <c r="D16" s="195"/>
      <c r="E16" s="195"/>
      <c r="F16" s="195"/>
      <c r="G16" s="201">
        <f>+bilanci!D48</f>
        <v>24059034.428709015</v>
      </c>
      <c r="H16" s="202">
        <f>+G16</f>
        <v>24059034.428709015</v>
      </c>
    </row>
    <row r="17" spans="1:8" ht="22.5" customHeight="1">
      <c r="A17" s="193">
        <v>2</v>
      </c>
      <c r="B17" s="194" t="s">
        <v>188</v>
      </c>
      <c r="C17" s="195"/>
      <c r="D17" s="195"/>
      <c r="E17" s="195"/>
      <c r="F17" s="195"/>
      <c r="G17" s="203"/>
      <c r="H17" s="202"/>
    </row>
    <row r="18" spans="1:8" ht="22.5" customHeight="1">
      <c r="A18" s="193">
        <v>3</v>
      </c>
      <c r="B18" s="194" t="s">
        <v>191</v>
      </c>
      <c r="C18" s="195">
        <v>111595839.1</v>
      </c>
      <c r="D18" s="195"/>
      <c r="E18" s="195"/>
      <c r="F18" s="195"/>
      <c r="G18" s="195"/>
      <c r="H18" s="202">
        <f>+C18+G18</f>
        <v>111595839.1</v>
      </c>
    </row>
    <row r="19" spans="1:8" ht="22.5" customHeight="1">
      <c r="A19" s="193">
        <v>4</v>
      </c>
      <c r="B19" s="194" t="s">
        <v>192</v>
      </c>
      <c r="C19" s="195"/>
      <c r="D19" s="195"/>
      <c r="E19" s="195"/>
      <c r="F19" s="195"/>
      <c r="G19" s="195"/>
      <c r="H19" s="202"/>
    </row>
    <row r="20" spans="1:8" ht="15">
      <c r="A20" s="425" t="s">
        <v>44</v>
      </c>
      <c r="B20" s="426" t="s">
        <v>1163</v>
      </c>
      <c r="C20" s="424">
        <f>SUM(C16:C19)</f>
        <v>111595839.1</v>
      </c>
      <c r="D20" s="424"/>
      <c r="E20" s="424"/>
      <c r="F20" s="424">
        <f>+F14</f>
        <v>0</v>
      </c>
      <c r="G20" s="424">
        <f>+G14+G16</f>
        <v>41931400.80213173</v>
      </c>
      <c r="H20" s="424">
        <f>SUM(C20:G21)</f>
        <v>153527239.90213174</v>
      </c>
    </row>
    <row r="21" spans="1:10" ht="15">
      <c r="A21" s="425"/>
      <c r="B21" s="426"/>
      <c r="C21" s="424"/>
      <c r="D21" s="424"/>
      <c r="E21" s="424"/>
      <c r="F21" s="424"/>
      <c r="G21" s="424"/>
      <c r="H21" s="424"/>
      <c r="I21" s="160"/>
      <c r="J21" s="250"/>
    </row>
    <row r="22" spans="1:8" ht="15.75" thickBot="1">
      <c r="A22" s="204"/>
      <c r="B22" s="205"/>
      <c r="C22" s="205"/>
      <c r="D22" s="205"/>
      <c r="E22" s="205"/>
      <c r="F22" s="205"/>
      <c r="G22" s="205"/>
      <c r="H22" s="206"/>
    </row>
    <row r="23" ht="15">
      <c r="H23" s="207"/>
    </row>
    <row r="24" spans="3:8" ht="15">
      <c r="C24" s="161"/>
      <c r="H24" s="207"/>
    </row>
    <row r="25" spans="2:8" ht="15">
      <c r="B25" s="208"/>
      <c r="D25" s="209"/>
      <c r="E25" s="209"/>
      <c r="F25" s="210"/>
      <c r="G25" s="208"/>
      <c r="H25" s="161"/>
    </row>
    <row r="26" spans="2:8" ht="15.75">
      <c r="B26" s="211"/>
      <c r="F26" s="212"/>
      <c r="G26" s="211"/>
      <c r="H26" s="161"/>
    </row>
    <row r="27" spans="2:6" ht="15">
      <c r="B27" s="213"/>
      <c r="C27" s="213"/>
      <c r="F27" s="210"/>
    </row>
  </sheetData>
  <sheetProtection/>
  <mergeCells count="24">
    <mergeCell ref="G20:G21"/>
    <mergeCell ref="H20:H21"/>
    <mergeCell ref="A20:A21"/>
    <mergeCell ref="B20:B21"/>
    <mergeCell ref="C20:C21"/>
    <mergeCell ref="D20:D21"/>
    <mergeCell ref="E20:E21"/>
    <mergeCell ref="F20:F21"/>
    <mergeCell ref="E8:E9"/>
    <mergeCell ref="F8:F9"/>
    <mergeCell ref="G8:G9"/>
    <mergeCell ref="H8:H9"/>
    <mergeCell ref="A8:A9"/>
    <mergeCell ref="B8:B9"/>
    <mergeCell ref="C8:C9"/>
    <mergeCell ref="D8:D9"/>
    <mergeCell ref="E14:E15"/>
    <mergeCell ref="F14:F15"/>
    <mergeCell ref="G14:G15"/>
    <mergeCell ref="H14:H15"/>
    <mergeCell ref="A14:A15"/>
    <mergeCell ref="B14:B15"/>
    <mergeCell ref="C14:C15"/>
    <mergeCell ref="D14:D15"/>
  </mergeCells>
  <printOptions/>
  <pageMargins left="0.22" right="0.25" top="0.75" bottom="0.75" header="0.3" footer="0.3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PageLayoutView="0" workbookViewId="0" topLeftCell="A34">
      <selection activeCell="O52" sqref="O52"/>
    </sheetView>
  </sheetViews>
  <sheetFormatPr defaultColWidth="9.140625" defaultRowHeight="15"/>
  <cols>
    <col min="1" max="1" width="5.140625" style="0" customWidth="1"/>
    <col min="2" max="2" width="21.140625" style="0" customWidth="1"/>
    <col min="3" max="3" width="9.421875" style="0" customWidth="1"/>
    <col min="4" max="4" width="15.7109375" style="0" customWidth="1"/>
    <col min="5" max="5" width="12.140625" style="0" customWidth="1"/>
    <col min="6" max="6" width="13.140625" style="345" customWidth="1"/>
    <col min="7" max="7" width="12.00390625" style="0" customWidth="1"/>
    <col min="8" max="8" width="15.140625" style="0" customWidth="1"/>
    <col min="9" max="9" width="9.57421875" style="0" bestFit="1" customWidth="1"/>
    <col min="10" max="11" width="10.140625" style="0" bestFit="1" customWidth="1"/>
    <col min="14" max="14" width="12.28125" style="0" customWidth="1"/>
  </cols>
  <sheetData>
    <row r="1" ht="15">
      <c r="B1" s="217" t="s">
        <v>208</v>
      </c>
    </row>
    <row r="2" ht="15">
      <c r="B2" s="218" t="s">
        <v>209</v>
      </c>
    </row>
    <row r="3" ht="15">
      <c r="B3" s="218"/>
    </row>
    <row r="4" spans="2:8" ht="15.75">
      <c r="B4" s="432" t="s">
        <v>1176</v>
      </c>
      <c r="C4" s="432"/>
      <c r="D4" s="432"/>
      <c r="E4" s="432"/>
      <c r="F4" s="432"/>
      <c r="G4" s="432"/>
      <c r="H4" s="432"/>
    </row>
    <row r="6" spans="1:8" ht="15">
      <c r="A6" s="428" t="s">
        <v>157</v>
      </c>
      <c r="B6" s="433" t="s">
        <v>158</v>
      </c>
      <c r="C6" s="428" t="s">
        <v>195</v>
      </c>
      <c r="D6" s="219" t="s">
        <v>196</v>
      </c>
      <c r="E6" s="219" t="s">
        <v>197</v>
      </c>
      <c r="F6" s="430" t="s">
        <v>198</v>
      </c>
      <c r="G6" s="428" t="s">
        <v>199</v>
      </c>
      <c r="H6" s="219" t="s">
        <v>196</v>
      </c>
    </row>
    <row r="7" spans="1:10" ht="15">
      <c r="A7" s="429"/>
      <c r="B7" s="434"/>
      <c r="C7" s="429"/>
      <c r="D7" s="220">
        <v>41275</v>
      </c>
      <c r="E7" s="220" t="s">
        <v>200</v>
      </c>
      <c r="F7" s="431"/>
      <c r="G7" s="429"/>
      <c r="H7" s="220">
        <v>41639</v>
      </c>
      <c r="I7" s="221"/>
      <c r="J7" s="221"/>
    </row>
    <row r="8" spans="1:10" ht="15">
      <c r="A8" s="222">
        <v>1</v>
      </c>
      <c r="B8" s="223" t="s">
        <v>201</v>
      </c>
      <c r="C8" s="222"/>
      <c r="D8" s="224"/>
      <c r="E8" s="224"/>
      <c r="F8" s="216"/>
      <c r="G8" s="224"/>
      <c r="H8" s="224">
        <v>0</v>
      </c>
      <c r="I8" s="221"/>
      <c r="J8" s="221"/>
    </row>
    <row r="9" spans="1:10" ht="15">
      <c r="A9" s="222">
        <v>2</v>
      </c>
      <c r="B9" s="223" t="s">
        <v>202</v>
      </c>
      <c r="C9" s="222"/>
      <c r="D9" s="224"/>
      <c r="E9" s="224"/>
      <c r="F9" s="216"/>
      <c r="G9" s="224"/>
      <c r="H9" s="224">
        <v>0</v>
      </c>
      <c r="I9" s="225"/>
      <c r="J9" s="226"/>
    </row>
    <row r="10" spans="1:10" ht="15">
      <c r="A10" s="222">
        <v>3</v>
      </c>
      <c r="B10" s="223" t="s">
        <v>1177</v>
      </c>
      <c r="C10" s="222"/>
      <c r="D10" s="353">
        <f>+'[4]shenime'!$B$32</f>
        <v>29500296.45</v>
      </c>
      <c r="E10" s="224"/>
      <c r="F10" s="216">
        <f>+H10-D10</f>
        <v>1216883.1700000018</v>
      </c>
      <c r="G10" s="224"/>
      <c r="H10" s="224">
        <f>+shenime!B38</f>
        <v>30717179.62</v>
      </c>
      <c r="I10" s="225"/>
      <c r="J10" s="226"/>
    </row>
    <row r="11" spans="1:10" ht="15">
      <c r="A11" s="222">
        <v>4</v>
      </c>
      <c r="B11" s="223" t="s">
        <v>203</v>
      </c>
      <c r="C11" s="222"/>
      <c r="D11" s="353">
        <f>+'[4]shenime'!$B$29</f>
        <v>27293562</v>
      </c>
      <c r="E11" s="224"/>
      <c r="F11" s="216">
        <f>+H11-D11</f>
        <v>0</v>
      </c>
      <c r="G11" s="224"/>
      <c r="H11" s="224">
        <f>+shenime!B35</f>
        <v>27293562</v>
      </c>
      <c r="I11" s="225"/>
      <c r="J11" s="226"/>
    </row>
    <row r="12" spans="1:10" ht="15">
      <c r="A12" s="222">
        <v>5</v>
      </c>
      <c r="B12" s="223" t="s">
        <v>204</v>
      </c>
      <c r="C12" s="222"/>
      <c r="D12" s="353">
        <f>+'[4]shenime'!$B$30</f>
        <v>21210060</v>
      </c>
      <c r="E12" s="224"/>
      <c r="F12" s="216">
        <f>+H12-D12</f>
        <v>0</v>
      </c>
      <c r="G12" s="224"/>
      <c r="H12" s="224">
        <f>+shenime!B36</f>
        <v>21210060</v>
      </c>
      <c r="I12" s="225"/>
      <c r="J12" s="226"/>
    </row>
    <row r="13" spans="1:10" ht="15">
      <c r="A13" s="222">
        <v>6</v>
      </c>
      <c r="B13" s="223" t="s">
        <v>1202</v>
      </c>
      <c r="C13" s="222"/>
      <c r="D13" s="353">
        <f>+'[4]shenime'!$B$31+'[4]shenime'!$B$33</f>
        <v>23669852.493600003</v>
      </c>
      <c r="E13" s="224"/>
      <c r="F13" s="216">
        <f>+H13-D13</f>
        <v>943011</v>
      </c>
      <c r="G13" s="224"/>
      <c r="H13" s="224">
        <f>+shenime!B37+shenime!B39</f>
        <v>24612863.493600003</v>
      </c>
      <c r="I13" s="225"/>
      <c r="J13" s="226"/>
    </row>
    <row r="14" spans="1:10" s="209" customFormat="1" ht="13.5" thickBot="1">
      <c r="A14" s="349"/>
      <c r="B14" s="350" t="s">
        <v>205</v>
      </c>
      <c r="C14" s="351"/>
      <c r="D14" s="352">
        <f>SUM(D10:D13)</f>
        <v>101673770.9436</v>
      </c>
      <c r="E14" s="352">
        <f>SUM(E10:E13)</f>
        <v>0</v>
      </c>
      <c r="F14" s="352">
        <f>SUM(F10:F13)</f>
        <v>2159894.170000002</v>
      </c>
      <c r="G14" s="352">
        <f>SUM(G10:G13)</f>
        <v>0</v>
      </c>
      <c r="H14" s="352">
        <f>SUM(H10:H13)</f>
        <v>103833665.11360002</v>
      </c>
      <c r="J14" s="231"/>
    </row>
    <row r="15" spans="4:10" ht="15">
      <c r="D15" s="161"/>
      <c r="H15" s="161"/>
      <c r="J15" s="160"/>
    </row>
    <row r="16" spans="4:8" ht="15">
      <c r="D16" s="161"/>
      <c r="H16" s="161"/>
    </row>
    <row r="17" spans="2:10" ht="15.75">
      <c r="B17" s="432" t="s">
        <v>1181</v>
      </c>
      <c r="C17" s="432"/>
      <c r="D17" s="432"/>
      <c r="E17" s="432"/>
      <c r="F17" s="432"/>
      <c r="G17" s="432"/>
      <c r="H17" s="432"/>
      <c r="J17" s="160"/>
    </row>
    <row r="19" spans="1:8" ht="15">
      <c r="A19" s="428" t="s">
        <v>157</v>
      </c>
      <c r="B19" s="433" t="s">
        <v>158</v>
      </c>
      <c r="C19" s="428" t="s">
        <v>195</v>
      </c>
      <c r="D19" s="219" t="s">
        <v>196</v>
      </c>
      <c r="E19" s="219" t="s">
        <v>197</v>
      </c>
      <c r="F19" s="430" t="s">
        <v>198</v>
      </c>
      <c r="G19" s="428" t="s">
        <v>199</v>
      </c>
      <c r="H19" s="219" t="s">
        <v>196</v>
      </c>
    </row>
    <row r="20" spans="1:8" ht="15">
      <c r="A20" s="429"/>
      <c r="B20" s="434"/>
      <c r="C20" s="429"/>
      <c r="D20" s="220">
        <v>41275</v>
      </c>
      <c r="E20" s="220" t="s">
        <v>200</v>
      </c>
      <c r="F20" s="431"/>
      <c r="G20" s="429"/>
      <c r="H20" s="220">
        <v>41639</v>
      </c>
    </row>
    <row r="21" spans="1:8" ht="15">
      <c r="A21" s="222">
        <v>1</v>
      </c>
      <c r="B21" s="223" t="s">
        <v>201</v>
      </c>
      <c r="C21" s="222"/>
      <c r="D21" s="408">
        <v>0</v>
      </c>
      <c r="E21" s="408"/>
      <c r="F21" s="408">
        <v>0</v>
      </c>
      <c r="G21" s="408"/>
      <c r="H21" s="408">
        <v>0</v>
      </c>
    </row>
    <row r="22" spans="1:8" ht="15">
      <c r="A22" s="222">
        <v>2</v>
      </c>
      <c r="B22" s="223" t="s">
        <v>202</v>
      </c>
      <c r="C22" s="222"/>
      <c r="D22" s="408">
        <v>0</v>
      </c>
      <c r="E22" s="408"/>
      <c r="F22" s="408">
        <v>0</v>
      </c>
      <c r="G22" s="408"/>
      <c r="H22" s="408">
        <v>0</v>
      </c>
    </row>
    <row r="23" spans="1:8" ht="15">
      <c r="A23" s="222">
        <v>3</v>
      </c>
      <c r="B23" s="223" t="s">
        <v>1177</v>
      </c>
      <c r="C23" s="222"/>
      <c r="D23" s="224">
        <f>-'[4]shenime'!$C$32</f>
        <v>4167287</v>
      </c>
      <c r="E23" s="224"/>
      <c r="F23" s="216">
        <f>+H23-D23</f>
        <v>2992036</v>
      </c>
      <c r="G23" s="224"/>
      <c r="H23" s="224">
        <f>-shenime!C38</f>
        <v>7159323</v>
      </c>
    </row>
    <row r="24" spans="1:8" ht="15">
      <c r="A24" s="222">
        <v>3</v>
      </c>
      <c r="B24" s="223" t="s">
        <v>203</v>
      </c>
      <c r="C24" s="222"/>
      <c r="D24" s="224">
        <f>-'[4]shenime'!$C$29</f>
        <v>4049142</v>
      </c>
      <c r="E24" s="224"/>
      <c r="F24" s="216">
        <f>+H24-D24</f>
        <v>2974880</v>
      </c>
      <c r="G24" s="224"/>
      <c r="H24" s="224">
        <f>-shenime!C35</f>
        <v>7024022</v>
      </c>
    </row>
    <row r="25" spans="1:8" ht="15">
      <c r="A25" s="222">
        <v>4</v>
      </c>
      <c r="B25" s="223" t="s">
        <v>204</v>
      </c>
      <c r="C25" s="222"/>
      <c r="D25" s="224">
        <f>-'[4]shenime'!$C$30</f>
        <v>3172792</v>
      </c>
      <c r="E25" s="224"/>
      <c r="F25" s="216">
        <f>+H25-D25</f>
        <v>3597570</v>
      </c>
      <c r="G25" s="224"/>
      <c r="H25" s="224">
        <f>-shenime!C36</f>
        <v>6770362</v>
      </c>
    </row>
    <row r="26" spans="1:8" ht="15.75" thickBot="1">
      <c r="A26" s="222">
        <v>5</v>
      </c>
      <c r="B26" s="223" t="s">
        <v>1202</v>
      </c>
      <c r="C26" s="222"/>
      <c r="D26" s="224">
        <f>-'[4]shenime'!$C$33-'[4]shenime'!$C$31</f>
        <v>3822724</v>
      </c>
      <c r="E26" s="224"/>
      <c r="F26" s="216">
        <f>+H26-D26</f>
        <v>5812036</v>
      </c>
      <c r="G26" s="224"/>
      <c r="H26" s="224">
        <f>-shenime!C37-shenime!C39</f>
        <v>9634760</v>
      </c>
    </row>
    <row r="27" spans="1:11" ht="15.75" thickBot="1">
      <c r="A27" s="232"/>
      <c r="B27" s="233" t="s">
        <v>205</v>
      </c>
      <c r="C27" s="234"/>
      <c r="D27" s="230">
        <f>SUM(D21:D26)</f>
        <v>15211945</v>
      </c>
      <c r="E27" s="230">
        <f>SUM(E21:E26)</f>
        <v>0</v>
      </c>
      <c r="F27" s="230">
        <f>SUM(F21:F26)</f>
        <v>15376522</v>
      </c>
      <c r="G27" s="230">
        <f>SUM(G21:G26)</f>
        <v>0</v>
      </c>
      <c r="H27" s="230">
        <f>SUM(H21:H26)</f>
        <v>30588467</v>
      </c>
      <c r="I27" s="235"/>
      <c r="J27" s="160"/>
      <c r="K27" s="160"/>
    </row>
    <row r="28" ht="15">
      <c r="H28" s="346"/>
    </row>
    <row r="30" spans="2:8" ht="15.75">
      <c r="B30" s="432" t="s">
        <v>1182</v>
      </c>
      <c r="C30" s="432"/>
      <c r="D30" s="432"/>
      <c r="E30" s="432"/>
      <c r="F30" s="432"/>
      <c r="G30" s="432"/>
      <c r="H30" s="432"/>
    </row>
    <row r="32" spans="1:8" ht="15">
      <c r="A32" s="428" t="s">
        <v>157</v>
      </c>
      <c r="B32" s="433" t="s">
        <v>158</v>
      </c>
      <c r="C32" s="428" t="s">
        <v>195</v>
      </c>
      <c r="D32" s="219" t="s">
        <v>196</v>
      </c>
      <c r="E32" s="219" t="s">
        <v>197</v>
      </c>
      <c r="F32" s="430" t="s">
        <v>198</v>
      </c>
      <c r="G32" s="428" t="s">
        <v>199</v>
      </c>
      <c r="H32" s="219" t="s">
        <v>196</v>
      </c>
    </row>
    <row r="33" spans="1:8" ht="15">
      <c r="A33" s="429"/>
      <c r="B33" s="434"/>
      <c r="C33" s="429"/>
      <c r="D33" s="220">
        <v>41275</v>
      </c>
      <c r="E33" s="220" t="s">
        <v>200</v>
      </c>
      <c r="F33" s="431"/>
      <c r="G33" s="429"/>
      <c r="H33" s="220">
        <v>41639</v>
      </c>
    </row>
    <row r="34" spans="1:8" ht="15">
      <c r="A34" s="222">
        <v>1</v>
      </c>
      <c r="B34" s="223" t="s">
        <v>201</v>
      </c>
      <c r="C34" s="222"/>
      <c r="D34" s="408">
        <v>0</v>
      </c>
      <c r="E34" s="408"/>
      <c r="F34" s="408">
        <v>0</v>
      </c>
      <c r="G34" s="408">
        <v>0</v>
      </c>
      <c r="H34" s="408">
        <v>0</v>
      </c>
    </row>
    <row r="35" spans="1:15" ht="15">
      <c r="A35" s="222">
        <v>2</v>
      </c>
      <c r="B35" s="223" t="s">
        <v>202</v>
      </c>
      <c r="C35" s="222"/>
      <c r="D35" s="408">
        <v>0</v>
      </c>
      <c r="E35" s="408"/>
      <c r="F35" s="408">
        <v>0</v>
      </c>
      <c r="G35" s="408">
        <v>0</v>
      </c>
      <c r="H35" s="408">
        <v>0</v>
      </c>
      <c r="N35" s="221"/>
      <c r="O35" s="221"/>
    </row>
    <row r="36" spans="1:15" ht="15">
      <c r="A36" s="222">
        <v>3</v>
      </c>
      <c r="B36" s="223" t="s">
        <v>1177</v>
      </c>
      <c r="C36" s="222"/>
      <c r="D36" s="224">
        <f>+D10-D23</f>
        <v>25333009.45</v>
      </c>
      <c r="E36" s="224"/>
      <c r="F36" s="216">
        <f>+F10</f>
        <v>1216883.1700000018</v>
      </c>
      <c r="G36" s="224">
        <f>+F23</f>
        <v>2992036</v>
      </c>
      <c r="H36" s="224">
        <f>+D36+E36+F36-G36</f>
        <v>23557856.62</v>
      </c>
      <c r="N36" s="221"/>
      <c r="O36" s="221"/>
    </row>
    <row r="37" spans="1:15" ht="15">
      <c r="A37" s="222">
        <v>3</v>
      </c>
      <c r="B37" s="223" t="s">
        <v>203</v>
      </c>
      <c r="C37" s="222"/>
      <c r="D37" s="224">
        <f>+D11-D24</f>
        <v>23244420</v>
      </c>
      <c r="E37" s="236"/>
      <c r="F37" s="216">
        <f>+F11</f>
        <v>0</v>
      </c>
      <c r="G37" s="224">
        <f>+F24</f>
        <v>2974880</v>
      </c>
      <c r="H37" s="224">
        <f>+D37+E37+F37-G37</f>
        <v>20269540</v>
      </c>
      <c r="N37" s="221"/>
      <c r="O37" s="221"/>
    </row>
    <row r="38" spans="1:15" ht="15">
      <c r="A38" s="222">
        <v>4</v>
      </c>
      <c r="B38" s="223" t="s">
        <v>204</v>
      </c>
      <c r="C38" s="222"/>
      <c r="D38" s="224">
        <f>+D12-D25</f>
        <v>18037268</v>
      </c>
      <c r="E38" s="224"/>
      <c r="F38" s="216">
        <f>+F12</f>
        <v>0</v>
      </c>
      <c r="G38" s="224">
        <f>+F25</f>
        <v>3597570</v>
      </c>
      <c r="H38" s="224">
        <f>+D38+E38+F38-G38</f>
        <v>14439698</v>
      </c>
      <c r="N38" s="221"/>
      <c r="O38" s="221"/>
    </row>
    <row r="39" spans="1:15" ht="15.75" thickBot="1">
      <c r="A39" s="222">
        <v>5</v>
      </c>
      <c r="B39" s="223" t="s">
        <v>1202</v>
      </c>
      <c r="C39" s="222"/>
      <c r="D39" s="224">
        <f>+D13-D26</f>
        <v>19847128.493600003</v>
      </c>
      <c r="E39" s="224"/>
      <c r="F39" s="216">
        <f>+F13</f>
        <v>943011</v>
      </c>
      <c r="G39" s="224">
        <f>+F26</f>
        <v>5812036</v>
      </c>
      <c r="H39" s="224">
        <f>+D39+E39+F39-G39</f>
        <v>14978103.493600003</v>
      </c>
      <c r="N39" s="221"/>
      <c r="O39" s="221"/>
    </row>
    <row r="40" spans="1:15" ht="15.75" thickBot="1">
      <c r="A40" s="227"/>
      <c r="B40" s="228" t="s">
        <v>205</v>
      </c>
      <c r="C40" s="229"/>
      <c r="D40" s="230">
        <f>SUM(D34:D39)</f>
        <v>86461825.9436</v>
      </c>
      <c r="E40" s="230">
        <f>SUM(E34:E39)</f>
        <v>0</v>
      </c>
      <c r="F40" s="230">
        <f>SUM(F34:F39)</f>
        <v>2159894.170000002</v>
      </c>
      <c r="G40" s="230">
        <f>SUM(G34:G39)</f>
        <v>15376522</v>
      </c>
      <c r="H40" s="230">
        <f>SUM(H34:H39)</f>
        <v>73245198.11360002</v>
      </c>
      <c r="J40" s="235"/>
      <c r="K40" s="160"/>
      <c r="N40" s="237"/>
      <c r="O40" s="221"/>
    </row>
    <row r="41" spans="4:11" s="221" customFormat="1" ht="15">
      <c r="D41" s="226"/>
      <c r="F41" s="203"/>
      <c r="G41" s="226"/>
      <c r="H41" s="238"/>
      <c r="K41" s="226"/>
    </row>
    <row r="42" spans="4:11" s="221" customFormat="1" ht="15">
      <c r="D42" s="226"/>
      <c r="F42" s="203"/>
      <c r="G42" s="226"/>
      <c r="H42" s="238"/>
      <c r="K42" s="226"/>
    </row>
    <row r="43" spans="2:11" s="221" customFormat="1" ht="15.75">
      <c r="B43" s="347" t="s">
        <v>1178</v>
      </c>
      <c r="D43" s="226"/>
      <c r="F43" s="435" t="s">
        <v>206</v>
      </c>
      <c r="G43" s="435"/>
      <c r="H43" s="435"/>
      <c r="K43" s="226"/>
    </row>
    <row r="44" spans="2:15" ht="15">
      <c r="B44" s="348"/>
      <c r="D44" s="160"/>
      <c r="E44" s="160"/>
      <c r="H44" s="160"/>
      <c r="J44" s="235"/>
      <c r="N44" s="221"/>
      <c r="O44" s="221"/>
    </row>
    <row r="45" spans="2:15" ht="15">
      <c r="B45" s="348" t="s">
        <v>1179</v>
      </c>
      <c r="D45" s="160"/>
      <c r="E45" s="160"/>
      <c r="F45" s="427" t="s">
        <v>1180</v>
      </c>
      <c r="G45" s="427"/>
      <c r="H45" s="427"/>
      <c r="J45" s="160"/>
      <c r="N45" s="221"/>
      <c r="O45" s="221"/>
    </row>
    <row r="46" spans="14:15" ht="15">
      <c r="N46" s="221"/>
      <c r="O46" s="221"/>
    </row>
    <row r="47" spans="6:8" ht="15">
      <c r="F47" s="427" t="s">
        <v>207</v>
      </c>
      <c r="G47" s="427"/>
      <c r="H47" s="427"/>
    </row>
  </sheetData>
  <sheetProtection/>
  <mergeCells count="21">
    <mergeCell ref="B4:H4"/>
    <mergeCell ref="A6:A7"/>
    <mergeCell ref="B6:B7"/>
    <mergeCell ref="C6:C7"/>
    <mergeCell ref="F6:F7"/>
    <mergeCell ref="F43:H43"/>
    <mergeCell ref="A32:A33"/>
    <mergeCell ref="B17:H17"/>
    <mergeCell ref="A19:A20"/>
    <mergeCell ref="B19:B20"/>
    <mergeCell ref="C19:C20"/>
    <mergeCell ref="F45:H45"/>
    <mergeCell ref="G6:G7"/>
    <mergeCell ref="F47:H47"/>
    <mergeCell ref="F19:F20"/>
    <mergeCell ref="G19:G20"/>
    <mergeCell ref="B30:H30"/>
    <mergeCell ref="B32:B33"/>
    <mergeCell ref="C32:C33"/>
    <mergeCell ref="F32:F33"/>
    <mergeCell ref="G32:G33"/>
  </mergeCells>
  <printOptions/>
  <pageMargins left="0.27" right="0.3" top="0.75" bottom="0.75" header="0.3" footer="0.3"/>
  <pageSetup horizontalDpi="300" verticalDpi="300" orientation="portrait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D34" sqref="D34"/>
    </sheetView>
  </sheetViews>
  <sheetFormatPr defaultColWidth="9.140625" defaultRowHeight="15"/>
  <cols>
    <col min="2" max="2" width="28.421875" style="0" bestFit="1" customWidth="1"/>
    <col min="3" max="3" width="11.57421875" style="0" bestFit="1" customWidth="1"/>
  </cols>
  <sheetData>
    <row r="1" spans="1:3" ht="15">
      <c r="A1" s="348" t="s">
        <v>1183</v>
      </c>
      <c r="C1" s="354"/>
    </row>
    <row r="2" spans="1:3" ht="15">
      <c r="A2" s="348" t="s">
        <v>1184</v>
      </c>
      <c r="C2" s="354"/>
    </row>
    <row r="3" ht="15">
      <c r="C3" s="354"/>
    </row>
    <row r="4" spans="1:3" ht="30">
      <c r="A4" s="355"/>
      <c r="B4" s="356" t="s">
        <v>1185</v>
      </c>
      <c r="C4" s="357" t="s">
        <v>1186</v>
      </c>
    </row>
    <row r="5" spans="2:3" ht="15">
      <c r="B5" s="194" t="s">
        <v>1187</v>
      </c>
      <c r="C5" s="358">
        <v>19753417.023300007</v>
      </c>
    </row>
    <row r="6" spans="2:3" ht="15">
      <c r="B6" s="194" t="s">
        <v>1188</v>
      </c>
      <c r="C6" s="358">
        <v>25951429.74290002</v>
      </c>
    </row>
    <row r="7" spans="2:3" ht="15">
      <c r="B7" s="194" t="s">
        <v>1189</v>
      </c>
      <c r="C7" s="358">
        <f>11684850.8465+5143.0998</f>
        <v>11689993.9463</v>
      </c>
    </row>
    <row r="8" spans="2:3" ht="15">
      <c r="B8" s="194" t="s">
        <v>1190</v>
      </c>
      <c r="C8" s="358">
        <v>1036766.9689999999</v>
      </c>
    </row>
    <row r="9" spans="2:3" ht="15">
      <c r="B9" s="194" t="s">
        <v>1191</v>
      </c>
      <c r="C9" s="358">
        <v>12967611.517499998</v>
      </c>
    </row>
    <row r="10" spans="2:3" ht="15">
      <c r="B10" s="194" t="s">
        <v>1192</v>
      </c>
      <c r="C10" s="358">
        <v>7697230.114900001</v>
      </c>
    </row>
    <row r="11" spans="2:3" ht="15">
      <c r="B11" s="194" t="s">
        <v>1193</v>
      </c>
      <c r="C11" s="358">
        <v>9789078.953599999</v>
      </c>
    </row>
    <row r="12" spans="2:3" ht="15">
      <c r="B12" s="359" t="s">
        <v>1194</v>
      </c>
      <c r="C12" s="360">
        <f>SUM(C5:C11)</f>
        <v>88885528.26750004</v>
      </c>
    </row>
    <row r="13" spans="2:3" ht="15">
      <c r="B13" s="194" t="s">
        <v>1195</v>
      </c>
      <c r="C13" s="358">
        <v>2142935.5481260004</v>
      </c>
    </row>
    <row r="14" spans="2:3" ht="15">
      <c r="B14" s="194" t="s">
        <v>1196</v>
      </c>
      <c r="C14" s="358">
        <v>3395733.1065</v>
      </c>
    </row>
    <row r="15" spans="2:3" ht="15">
      <c r="B15" s="194" t="s">
        <v>1197</v>
      </c>
      <c r="C15" s="358">
        <v>350004.98120000004</v>
      </c>
    </row>
    <row r="16" spans="2:3" ht="15">
      <c r="B16" s="194" t="s">
        <v>1198</v>
      </c>
      <c r="C16" s="358">
        <v>3312325.492</v>
      </c>
    </row>
    <row r="17" spans="2:3" ht="15">
      <c r="B17" s="359" t="s">
        <v>1199</v>
      </c>
      <c r="C17" s="360">
        <f>SUM(C13:C16)</f>
        <v>9200999.127826001</v>
      </c>
    </row>
    <row r="18" spans="2:3" ht="15">
      <c r="B18" s="194" t="s">
        <v>1200</v>
      </c>
      <c r="C18" s="358">
        <v>417476.18633999996</v>
      </c>
    </row>
    <row r="19" spans="2:3" ht="15">
      <c r="B19" s="359" t="s">
        <v>1201</v>
      </c>
      <c r="C19" s="360">
        <f>+C18+C17+C12</f>
        <v>98504003.58166605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01"/>
  <sheetViews>
    <sheetView zoomScalePageLayoutView="0" workbookViewId="0" topLeftCell="A37">
      <selection activeCell="D73" sqref="D73"/>
    </sheetView>
  </sheetViews>
  <sheetFormatPr defaultColWidth="11.421875" defaultRowHeight="15"/>
  <cols>
    <col min="1" max="1" width="11.421875" style="277" customWidth="1"/>
    <col min="2" max="2" width="48.421875" style="277" customWidth="1"/>
    <col min="3" max="3" width="11.421875" style="277" customWidth="1"/>
    <col min="4" max="4" width="13.28125" style="277" bestFit="1" customWidth="1"/>
    <col min="5" max="5" width="15.28125" style="277" bestFit="1" customWidth="1"/>
    <col min="6" max="16384" width="11.421875" style="277" customWidth="1"/>
  </cols>
  <sheetData>
    <row r="1" ht="12">
      <c r="A1" s="276" t="s">
        <v>210</v>
      </c>
    </row>
    <row r="2" spans="1:5" ht="12">
      <c r="A2" s="276" t="s">
        <v>211</v>
      </c>
      <c r="B2" s="278" t="s">
        <v>212</v>
      </c>
      <c r="C2" s="279" t="s">
        <v>213</v>
      </c>
      <c r="D2" s="280" t="s">
        <v>214</v>
      </c>
      <c r="E2" s="280" t="s">
        <v>215</v>
      </c>
    </row>
    <row r="3" spans="1:5" ht="12">
      <c r="A3" s="281" t="s">
        <v>216</v>
      </c>
      <c r="B3" s="281" t="s">
        <v>101</v>
      </c>
      <c r="C3" s="279" t="s">
        <v>212</v>
      </c>
      <c r="E3" s="282">
        <v>36803316</v>
      </c>
    </row>
    <row r="4" spans="1:5" ht="12">
      <c r="A4" s="281" t="s">
        <v>217</v>
      </c>
      <c r="B4" s="281" t="s">
        <v>102</v>
      </c>
      <c r="C4" s="279" t="s">
        <v>212</v>
      </c>
      <c r="E4" s="282">
        <v>37926626.6</v>
      </c>
    </row>
    <row r="5" spans="1:5" ht="12">
      <c r="A5" s="281" t="s">
        <v>218</v>
      </c>
      <c r="B5" s="281" t="s">
        <v>103</v>
      </c>
      <c r="C5" s="279" t="s">
        <v>212</v>
      </c>
      <c r="E5" s="282">
        <v>36865896.5</v>
      </c>
    </row>
    <row r="6" spans="1:5" s="287" customFormat="1" ht="12">
      <c r="A6" s="283"/>
      <c r="B6" s="283" t="s">
        <v>1138</v>
      </c>
      <c r="C6" s="284"/>
      <c r="D6" s="285"/>
      <c r="E6" s="286">
        <f>SUM(E3:E5)</f>
        <v>111595839.1</v>
      </c>
    </row>
    <row r="7" spans="1:5" s="287" customFormat="1" ht="12">
      <c r="A7" s="278" t="s">
        <v>219</v>
      </c>
      <c r="B7" s="278" t="s">
        <v>220</v>
      </c>
      <c r="C7" s="288" t="s">
        <v>212</v>
      </c>
      <c r="E7" s="289">
        <f>+'gjendje llogarie '!E13</f>
        <v>17872366</v>
      </c>
    </row>
    <row r="8" spans="1:4" ht="12">
      <c r="A8" s="281" t="s">
        <v>221</v>
      </c>
      <c r="B8" s="281" t="s">
        <v>222</v>
      </c>
      <c r="C8" s="279" t="s">
        <v>212</v>
      </c>
      <c r="D8" s="290">
        <f>+'gjendje llogarie '!D14</f>
        <v>0.25743560075759886</v>
      </c>
    </row>
    <row r="9" spans="1:4" ht="12">
      <c r="A9" s="281" t="s">
        <v>223</v>
      </c>
      <c r="B9" s="281" t="s">
        <v>224</v>
      </c>
      <c r="C9" s="279" t="s">
        <v>212</v>
      </c>
      <c r="D9" s="290">
        <f>+'gjendje llogarie '!D15</f>
        <v>13970700</v>
      </c>
    </row>
    <row r="10" spans="1:5" ht="12">
      <c r="A10" s="281" t="s">
        <v>255</v>
      </c>
      <c r="B10" s="281" t="s">
        <v>256</v>
      </c>
      <c r="C10" s="279" t="s">
        <v>212</v>
      </c>
      <c r="E10" s="290">
        <f>+'gjendje llogarie '!E16</f>
        <v>2078961</v>
      </c>
    </row>
    <row r="11" spans="1:5" s="287" customFormat="1" ht="12">
      <c r="A11" s="291"/>
      <c r="B11" s="291" t="s">
        <v>1139</v>
      </c>
      <c r="C11" s="292"/>
      <c r="D11" s="293">
        <f>+D9-E10</f>
        <v>11891739</v>
      </c>
      <c r="E11" s="294"/>
    </row>
    <row r="12" spans="1:4" ht="12">
      <c r="A12" s="281" t="s">
        <v>225</v>
      </c>
      <c r="B12" s="281" t="s">
        <v>226</v>
      </c>
      <c r="C12" s="279" t="s">
        <v>212</v>
      </c>
      <c r="D12" s="290">
        <v>3444000</v>
      </c>
    </row>
    <row r="13" spans="1:4" ht="12">
      <c r="A13" s="281" t="s">
        <v>227</v>
      </c>
      <c r="B13" s="281" t="s">
        <v>228</v>
      </c>
      <c r="C13" s="279" t="s">
        <v>212</v>
      </c>
      <c r="D13" s="290">
        <v>6108760</v>
      </c>
    </row>
    <row r="14" spans="1:5" ht="12">
      <c r="A14" s="281" t="s">
        <v>257</v>
      </c>
      <c r="B14" s="281" t="s">
        <v>258</v>
      </c>
      <c r="C14" s="279" t="s">
        <v>212</v>
      </c>
      <c r="E14" s="290">
        <v>772777</v>
      </c>
    </row>
    <row r="15" spans="1:5" ht="12">
      <c r="A15" s="281" t="s">
        <v>259</v>
      </c>
      <c r="B15" s="281" t="s">
        <v>260</v>
      </c>
      <c r="C15" s="279" t="s">
        <v>212</v>
      </c>
      <c r="E15" s="290">
        <v>1370706</v>
      </c>
    </row>
    <row r="16" spans="1:5" s="287" customFormat="1" ht="12">
      <c r="A16" s="295"/>
      <c r="B16" s="295" t="s">
        <v>1140</v>
      </c>
      <c r="C16" s="296"/>
      <c r="D16" s="297">
        <f>+D12+D13-E14-E15</f>
        <v>7409277</v>
      </c>
      <c r="E16" s="298"/>
    </row>
    <row r="17" spans="1:4" ht="12">
      <c r="A17" s="281" t="s">
        <v>231</v>
      </c>
      <c r="B17" s="281" t="s">
        <v>232</v>
      </c>
      <c r="C17" s="279" t="s">
        <v>212</v>
      </c>
      <c r="D17" s="290">
        <v>23696122</v>
      </c>
    </row>
    <row r="18" spans="1:4" ht="12">
      <c r="A18" s="281" t="s">
        <v>239</v>
      </c>
      <c r="B18" s="281" t="s">
        <v>240</v>
      </c>
      <c r="C18" s="279" t="s">
        <v>212</v>
      </c>
      <c r="D18" s="290">
        <v>3597440</v>
      </c>
    </row>
    <row r="19" spans="1:5" ht="12">
      <c r="A19" s="281" t="s">
        <v>261</v>
      </c>
      <c r="B19" s="281" t="s">
        <v>262</v>
      </c>
      <c r="C19" s="279" t="s">
        <v>212</v>
      </c>
      <c r="E19" s="290">
        <v>5875700</v>
      </c>
    </row>
    <row r="20" spans="1:5" ht="12">
      <c r="A20" s="281" t="s">
        <v>267</v>
      </c>
      <c r="B20" s="281" t="s">
        <v>268</v>
      </c>
      <c r="C20" s="279" t="s">
        <v>212</v>
      </c>
      <c r="E20" s="290">
        <v>1148322</v>
      </c>
    </row>
    <row r="21" spans="1:5" s="302" customFormat="1" ht="12">
      <c r="A21" s="299"/>
      <c r="B21" s="299" t="s">
        <v>1156</v>
      </c>
      <c r="C21" s="300"/>
      <c r="D21" s="301">
        <f>SUM(D17:D20)</f>
        <v>27293562</v>
      </c>
      <c r="E21" s="301">
        <f>SUM(E17:E20)</f>
        <v>7024022</v>
      </c>
    </row>
    <row r="22" spans="1:5" s="302" customFormat="1" ht="12">
      <c r="A22" s="299"/>
      <c r="B22" s="299" t="s">
        <v>1155</v>
      </c>
      <c r="C22" s="300"/>
      <c r="D22" s="303">
        <f>+D21-E21</f>
        <v>20269540</v>
      </c>
      <c r="E22" s="303"/>
    </row>
    <row r="23" spans="1:4" ht="12">
      <c r="A23" s="281" t="s">
        <v>243</v>
      </c>
      <c r="B23" s="281" t="s">
        <v>244</v>
      </c>
      <c r="C23" s="279" t="s">
        <v>212</v>
      </c>
      <c r="D23" s="290">
        <v>19653900</v>
      </c>
    </row>
    <row r="24" spans="1:4" ht="12">
      <c r="A24" s="281" t="s">
        <v>245</v>
      </c>
      <c r="B24" s="281" t="s">
        <v>246</v>
      </c>
      <c r="C24" s="279" t="s">
        <v>212</v>
      </c>
      <c r="D24" s="290">
        <v>1556160</v>
      </c>
    </row>
    <row r="25" spans="1:5" ht="12">
      <c r="A25" s="281" t="s">
        <v>271</v>
      </c>
      <c r="B25" s="281" t="s">
        <v>244</v>
      </c>
      <c r="C25" s="279" t="s">
        <v>212</v>
      </c>
      <c r="E25" s="290">
        <v>6273628</v>
      </c>
    </row>
    <row r="26" spans="1:5" ht="12">
      <c r="A26" s="281" t="s">
        <v>272</v>
      </c>
      <c r="B26" s="281" t="s">
        <v>246</v>
      </c>
      <c r="C26" s="279" t="s">
        <v>212</v>
      </c>
      <c r="E26" s="290">
        <v>496734</v>
      </c>
    </row>
    <row r="27" spans="1:5" s="306" customFormat="1" ht="12">
      <c r="A27" s="304"/>
      <c r="B27" s="299" t="s">
        <v>1157</v>
      </c>
      <c r="C27" s="305"/>
      <c r="D27" s="301">
        <f>+D23+D24</f>
        <v>21210060</v>
      </c>
      <c r="E27" s="301">
        <f>+E25+E26</f>
        <v>6770362</v>
      </c>
    </row>
    <row r="28" spans="1:5" ht="12">
      <c r="A28" s="299"/>
      <c r="B28" s="299" t="s">
        <v>1141</v>
      </c>
      <c r="C28" s="300"/>
      <c r="D28" s="303">
        <f>+D27-E27</f>
        <v>14439698</v>
      </c>
      <c r="E28" s="302"/>
    </row>
    <row r="29" spans="1:4" ht="12">
      <c r="A29" s="281" t="s">
        <v>247</v>
      </c>
      <c r="B29" s="281" t="s">
        <v>248</v>
      </c>
      <c r="C29" s="279" t="s">
        <v>212</v>
      </c>
      <c r="D29" s="290">
        <v>4900359</v>
      </c>
    </row>
    <row r="30" spans="1:4" ht="12">
      <c r="A30" s="281" t="s">
        <v>235</v>
      </c>
      <c r="B30" s="281" t="s">
        <v>236</v>
      </c>
      <c r="C30" s="279" t="s">
        <v>212</v>
      </c>
      <c r="D30" s="290">
        <v>23501520</v>
      </c>
    </row>
    <row r="31" spans="1:4" ht="12">
      <c r="A31" s="281" t="s">
        <v>237</v>
      </c>
      <c r="B31" s="281" t="s">
        <v>238</v>
      </c>
      <c r="C31" s="279" t="s">
        <v>212</v>
      </c>
      <c r="D31" s="290">
        <v>2315300.62</v>
      </c>
    </row>
    <row r="32" spans="1:5" ht="12">
      <c r="A32" s="281" t="s">
        <v>263</v>
      </c>
      <c r="B32" s="281" t="s">
        <v>264</v>
      </c>
      <c r="C32" s="279" t="s">
        <v>212</v>
      </c>
      <c r="E32" s="290">
        <v>5859283</v>
      </c>
    </row>
    <row r="33" spans="1:5" ht="12">
      <c r="A33" s="281" t="s">
        <v>265</v>
      </c>
      <c r="B33" s="281" t="s">
        <v>266</v>
      </c>
      <c r="C33" s="279" t="s">
        <v>212</v>
      </c>
      <c r="E33" s="290">
        <v>205610</v>
      </c>
    </row>
    <row r="34" spans="1:5" ht="12">
      <c r="A34" s="281" t="s">
        <v>273</v>
      </c>
      <c r="B34" s="281" t="s">
        <v>274</v>
      </c>
      <c r="C34" s="279" t="s">
        <v>212</v>
      </c>
      <c r="E34" s="290">
        <v>1094430</v>
      </c>
    </row>
    <row r="35" spans="1:5" s="302" customFormat="1" ht="12">
      <c r="A35" s="299"/>
      <c r="B35" s="299" t="s">
        <v>248</v>
      </c>
      <c r="C35" s="300"/>
      <c r="D35" s="301">
        <f>SUM(D29:D34)</f>
        <v>30717179.62</v>
      </c>
      <c r="E35" s="301">
        <f>SUM(E29:E34)</f>
        <v>7159323</v>
      </c>
    </row>
    <row r="36" spans="1:5" s="302" customFormat="1" ht="12">
      <c r="A36" s="299"/>
      <c r="B36" s="299" t="s">
        <v>1158</v>
      </c>
      <c r="C36" s="300"/>
      <c r="D36" s="301">
        <f>+D35-E35</f>
        <v>23557856.62</v>
      </c>
      <c r="E36" s="303"/>
    </row>
    <row r="37" spans="1:4" ht="12">
      <c r="A37" s="281" t="s">
        <v>249</v>
      </c>
      <c r="B37" s="281" t="s">
        <v>250</v>
      </c>
      <c r="C37" s="279" t="s">
        <v>212</v>
      </c>
      <c r="D37" s="290">
        <v>18056852.885</v>
      </c>
    </row>
    <row r="38" spans="1:5" ht="12">
      <c r="A38" s="281" t="s">
        <v>275</v>
      </c>
      <c r="B38" s="281" t="s">
        <v>276</v>
      </c>
      <c r="C38" s="279" t="s">
        <v>212</v>
      </c>
      <c r="E38" s="290">
        <v>7507540</v>
      </c>
    </row>
    <row r="39" spans="1:5" s="302" customFormat="1" ht="12">
      <c r="A39" s="299"/>
      <c r="B39" s="299"/>
      <c r="C39" s="300"/>
      <c r="D39" s="301">
        <f>+D37</f>
        <v>18056852.885</v>
      </c>
      <c r="E39" s="303">
        <f>+E38</f>
        <v>7507540</v>
      </c>
    </row>
    <row r="40" spans="1:5" s="302" customFormat="1" ht="12">
      <c r="A40" s="299"/>
      <c r="B40" s="299"/>
      <c r="C40" s="300"/>
      <c r="D40" s="301">
        <f>+D39-E39</f>
        <v>10549312.885000002</v>
      </c>
      <c r="E40" s="303"/>
    </row>
    <row r="41" spans="1:4" ht="12">
      <c r="A41" s="281" t="s">
        <v>253</v>
      </c>
      <c r="B41" s="281" t="s">
        <v>254</v>
      </c>
      <c r="C41" s="279" t="s">
        <v>212</v>
      </c>
      <c r="D41" s="290">
        <v>392088.41</v>
      </c>
    </row>
    <row r="42" spans="1:4" ht="12">
      <c r="A42" s="281" t="s">
        <v>229</v>
      </c>
      <c r="B42" s="281" t="s">
        <v>230</v>
      </c>
      <c r="C42" s="279" t="s">
        <v>212</v>
      </c>
      <c r="D42" s="290">
        <v>33087</v>
      </c>
    </row>
    <row r="43" spans="1:4" ht="12">
      <c r="A43" s="281" t="s">
        <v>233</v>
      </c>
      <c r="B43" s="281" t="s">
        <v>234</v>
      </c>
      <c r="C43" s="279" t="s">
        <v>212</v>
      </c>
      <c r="D43" s="290">
        <v>56380</v>
      </c>
    </row>
    <row r="44" spans="1:5" ht="12">
      <c r="A44" s="281" t="s">
        <v>269</v>
      </c>
      <c r="B44" s="281" t="s">
        <v>270</v>
      </c>
      <c r="C44" s="279" t="s">
        <v>212</v>
      </c>
      <c r="E44" s="290">
        <v>1904442</v>
      </c>
    </row>
    <row r="45" spans="1:4" ht="12">
      <c r="A45" s="281" t="s">
        <v>241</v>
      </c>
      <c r="B45" s="281" t="s">
        <v>242</v>
      </c>
      <c r="C45" s="279" t="s">
        <v>212</v>
      </c>
      <c r="D45" s="290">
        <v>6074455.1986</v>
      </c>
    </row>
    <row r="46" spans="1:5" ht="12">
      <c r="A46" s="281" t="s">
        <v>277</v>
      </c>
      <c r="B46" s="281" t="s">
        <v>278</v>
      </c>
      <c r="C46" s="279" t="s">
        <v>212</v>
      </c>
      <c r="E46" s="290">
        <v>175055</v>
      </c>
    </row>
    <row r="47" spans="1:5" ht="12">
      <c r="A47" s="281" t="s">
        <v>279</v>
      </c>
      <c r="B47" s="281" t="s">
        <v>280</v>
      </c>
      <c r="C47" s="279" t="s">
        <v>212</v>
      </c>
      <c r="E47" s="290">
        <v>47723</v>
      </c>
    </row>
    <row r="48" spans="1:5" s="302" customFormat="1" ht="12">
      <c r="A48" s="299"/>
      <c r="B48" s="299" t="s">
        <v>94</v>
      </c>
      <c r="C48" s="300"/>
      <c r="D48" s="301">
        <f>SUM(D41:D47)</f>
        <v>6556010.6086</v>
      </c>
      <c r="E48" s="301">
        <f>SUM(E41:E47)</f>
        <v>2127220</v>
      </c>
    </row>
    <row r="49" spans="1:4" s="302" customFormat="1" ht="12">
      <c r="A49" s="299"/>
      <c r="B49" s="299" t="s">
        <v>1159</v>
      </c>
      <c r="C49" s="300"/>
      <c r="D49" s="303">
        <f>+D48-E48</f>
        <v>4428790.6086</v>
      </c>
    </row>
    <row r="50" spans="1:5" ht="12">
      <c r="A50" s="281" t="s">
        <v>281</v>
      </c>
      <c r="B50" s="281" t="s">
        <v>282</v>
      </c>
      <c r="C50" s="279" t="s">
        <v>212</v>
      </c>
      <c r="E50" s="290">
        <v>0.28800009997561576</v>
      </c>
    </row>
    <row r="51" spans="1:3" ht="12">
      <c r="A51" s="281" t="s">
        <v>283</v>
      </c>
      <c r="B51" s="281" t="s">
        <v>284</v>
      </c>
      <c r="C51" s="279" t="s">
        <v>212</v>
      </c>
    </row>
    <row r="52" spans="1:4" ht="12">
      <c r="A52" s="281" t="s">
        <v>251</v>
      </c>
      <c r="B52" s="281" t="s">
        <v>252</v>
      </c>
      <c r="C52" s="279" t="s">
        <v>212</v>
      </c>
      <c r="D52" s="290">
        <v>1038065</v>
      </c>
    </row>
    <row r="53" spans="1:5" ht="12">
      <c r="A53" s="307"/>
      <c r="B53" s="307" t="s">
        <v>1142</v>
      </c>
      <c r="C53" s="308"/>
      <c r="D53" s="309">
        <f>+D52</f>
        <v>1038065</v>
      </c>
      <c r="E53" s="310"/>
    </row>
    <row r="54" spans="1:4" ht="12">
      <c r="A54" s="281" t="s">
        <v>285</v>
      </c>
      <c r="B54" s="281" t="s">
        <v>286</v>
      </c>
      <c r="C54" s="279" t="s">
        <v>212</v>
      </c>
      <c r="D54" s="282">
        <v>88885528</v>
      </c>
    </row>
    <row r="55" spans="1:4" ht="12">
      <c r="A55" s="281" t="s">
        <v>287</v>
      </c>
      <c r="B55" s="281" t="s">
        <v>288</v>
      </c>
      <c r="C55" s="279" t="s">
        <v>212</v>
      </c>
      <c r="D55" s="282">
        <v>9200999</v>
      </c>
    </row>
    <row r="56" spans="1:4" ht="12">
      <c r="A56" s="281" t="s">
        <v>289</v>
      </c>
      <c r="B56" s="281" t="s">
        <v>290</v>
      </c>
      <c r="C56" s="279" t="s">
        <v>212</v>
      </c>
      <c r="D56" s="282">
        <v>417476</v>
      </c>
    </row>
    <row r="57" spans="1:4" ht="12">
      <c r="A57" s="281" t="s">
        <v>291</v>
      </c>
      <c r="B57" s="281" t="s">
        <v>292</v>
      </c>
      <c r="C57" s="279" t="s">
        <v>212</v>
      </c>
      <c r="D57" s="282">
        <v>3767694</v>
      </c>
    </row>
    <row r="58" spans="1:5" ht="12">
      <c r="A58" s="311"/>
      <c r="B58" s="311" t="s">
        <v>12</v>
      </c>
      <c r="C58" s="312"/>
      <c r="D58" s="313">
        <f>SUM(D54:D57)</f>
        <v>102271697</v>
      </c>
      <c r="E58" s="314"/>
    </row>
    <row r="59" spans="1:5" ht="12">
      <c r="A59" s="281" t="s">
        <v>293</v>
      </c>
      <c r="B59" s="281" t="s">
        <v>294</v>
      </c>
      <c r="C59" s="279" t="s">
        <v>212</v>
      </c>
      <c r="D59" s="315"/>
      <c r="E59" s="315"/>
    </row>
    <row r="60" spans="1:5" ht="12">
      <c r="A60" s="281" t="s">
        <v>295</v>
      </c>
      <c r="B60" s="281" t="s">
        <v>296</v>
      </c>
      <c r="C60" s="279" t="s">
        <v>212</v>
      </c>
      <c r="D60" s="315"/>
      <c r="E60" s="315"/>
    </row>
    <row r="61" spans="1:5" ht="12">
      <c r="A61" s="281" t="s">
        <v>297</v>
      </c>
      <c r="B61" s="281" t="s">
        <v>298</v>
      </c>
      <c r="C61" s="279" t="s">
        <v>212</v>
      </c>
      <c r="D61" s="282">
        <v>604446</v>
      </c>
      <c r="E61" s="315"/>
    </row>
    <row r="62" spans="1:5" ht="12">
      <c r="A62" s="281" t="s">
        <v>299</v>
      </c>
      <c r="B62" s="281" t="s">
        <v>300</v>
      </c>
      <c r="C62" s="279" t="s">
        <v>212</v>
      </c>
      <c r="D62" s="315"/>
      <c r="E62" s="282">
        <v>90600</v>
      </c>
    </row>
    <row r="63" spans="1:5" ht="12">
      <c r="A63" s="281" t="s">
        <v>301</v>
      </c>
      <c r="B63" s="281" t="s">
        <v>302</v>
      </c>
      <c r="C63" s="279" t="s">
        <v>212</v>
      </c>
      <c r="D63" s="315"/>
      <c r="E63" s="282">
        <v>0.26</v>
      </c>
    </row>
    <row r="64" spans="1:5" ht="12">
      <c r="A64" s="281" t="s">
        <v>303</v>
      </c>
      <c r="B64" s="281" t="s">
        <v>304</v>
      </c>
      <c r="C64" s="279" t="s">
        <v>212</v>
      </c>
      <c r="D64" s="315"/>
      <c r="E64" s="315"/>
    </row>
    <row r="65" spans="1:5" ht="12">
      <c r="A65" s="281" t="s">
        <v>305</v>
      </c>
      <c r="B65" s="281" t="s">
        <v>306</v>
      </c>
      <c r="C65" s="279" t="s">
        <v>212</v>
      </c>
      <c r="D65" s="315"/>
      <c r="E65" s="315"/>
    </row>
    <row r="66" spans="1:5" ht="12">
      <c r="A66" s="281" t="s">
        <v>307</v>
      </c>
      <c r="B66" s="281" t="s">
        <v>308</v>
      </c>
      <c r="C66" s="279" t="s">
        <v>212</v>
      </c>
      <c r="D66" s="315"/>
      <c r="E66" s="282">
        <v>8000</v>
      </c>
    </row>
    <row r="67" spans="1:5" ht="12">
      <c r="A67" s="281" t="s">
        <v>309</v>
      </c>
      <c r="B67" s="281" t="s">
        <v>310</v>
      </c>
      <c r="C67" s="279" t="s">
        <v>212</v>
      </c>
      <c r="D67" s="315"/>
      <c r="E67" s="282">
        <v>5399376</v>
      </c>
    </row>
    <row r="68" spans="1:5" ht="12">
      <c r="A68" s="281" t="s">
        <v>311</v>
      </c>
      <c r="B68" s="281" t="s">
        <v>312</v>
      </c>
      <c r="C68" s="279" t="s">
        <v>212</v>
      </c>
      <c r="D68" s="315"/>
      <c r="E68" s="282">
        <v>181579</v>
      </c>
    </row>
    <row r="69" spans="1:5" ht="12">
      <c r="A69" s="281" t="s">
        <v>313</v>
      </c>
      <c r="B69" s="281" t="s">
        <v>314</v>
      </c>
      <c r="C69" s="279" t="s">
        <v>212</v>
      </c>
      <c r="D69" s="315"/>
      <c r="E69" s="282">
        <v>63936</v>
      </c>
    </row>
    <row r="70" spans="1:5" ht="12">
      <c r="A70" s="281" t="s">
        <v>315</v>
      </c>
      <c r="B70" s="281" t="s">
        <v>316</v>
      </c>
      <c r="C70" s="279" t="s">
        <v>212</v>
      </c>
      <c r="D70" s="315"/>
      <c r="E70" s="315"/>
    </row>
    <row r="71" spans="1:5" ht="12">
      <c r="A71" s="281" t="s">
        <v>317</v>
      </c>
      <c r="B71" s="281" t="s">
        <v>318</v>
      </c>
      <c r="C71" s="279" t="s">
        <v>212</v>
      </c>
      <c r="D71" s="315"/>
      <c r="E71" s="282">
        <v>90840</v>
      </c>
    </row>
    <row r="72" spans="1:5" ht="12">
      <c r="A72" s="281" t="s">
        <v>319</v>
      </c>
      <c r="B72" s="281" t="s">
        <v>320</v>
      </c>
      <c r="C72" s="279" t="s">
        <v>212</v>
      </c>
      <c r="D72" s="315"/>
      <c r="E72" s="282">
        <v>943320</v>
      </c>
    </row>
    <row r="73" spans="1:5" ht="12">
      <c r="A73" s="281" t="s">
        <v>321</v>
      </c>
      <c r="B73" s="281" t="s">
        <v>322</v>
      </c>
      <c r="C73" s="279" t="s">
        <v>212</v>
      </c>
      <c r="D73" s="315"/>
      <c r="E73" s="282">
        <v>536057</v>
      </c>
    </row>
    <row r="74" spans="1:5" ht="12">
      <c r="A74" s="281" t="s">
        <v>323</v>
      </c>
      <c r="B74" s="281" t="s">
        <v>324</v>
      </c>
      <c r="C74" s="279" t="s">
        <v>212</v>
      </c>
      <c r="D74" s="315"/>
      <c r="E74" s="282">
        <v>2408000</v>
      </c>
    </row>
    <row r="75" spans="1:5" ht="12">
      <c r="A75" s="281" t="s">
        <v>325</v>
      </c>
      <c r="B75" s="281" t="s">
        <v>326</v>
      </c>
      <c r="C75" s="279" t="s">
        <v>212</v>
      </c>
      <c r="D75" s="315"/>
      <c r="E75" s="315"/>
    </row>
    <row r="76" spans="1:5" ht="12">
      <c r="A76" s="281" t="s">
        <v>327</v>
      </c>
      <c r="B76" s="281" t="s">
        <v>328</v>
      </c>
      <c r="C76" s="279" t="s">
        <v>212</v>
      </c>
      <c r="D76" s="315"/>
      <c r="E76" s="282">
        <v>9048.6</v>
      </c>
    </row>
    <row r="77" spans="1:5" ht="12">
      <c r="A77" s="281" t="s">
        <v>329</v>
      </c>
      <c r="B77" s="281" t="s">
        <v>330</v>
      </c>
      <c r="C77" s="279" t="s">
        <v>212</v>
      </c>
      <c r="D77" s="315"/>
      <c r="E77" s="282">
        <v>889648</v>
      </c>
    </row>
    <row r="78" spans="1:5" ht="12">
      <c r="A78" s="281" t="s">
        <v>331</v>
      </c>
      <c r="B78" s="281" t="s">
        <v>332</v>
      </c>
      <c r="C78" s="279" t="s">
        <v>212</v>
      </c>
      <c r="D78" s="315"/>
      <c r="E78" s="315"/>
    </row>
    <row r="79" spans="1:5" ht="12">
      <c r="A79" s="281" t="s">
        <v>333</v>
      </c>
      <c r="B79" s="281" t="s">
        <v>334</v>
      </c>
      <c r="C79" s="279" t="s">
        <v>212</v>
      </c>
      <c r="D79" s="315"/>
      <c r="E79" s="315"/>
    </row>
    <row r="80" spans="1:5" ht="12">
      <c r="A80" s="281" t="s">
        <v>335</v>
      </c>
      <c r="B80" s="281" t="s">
        <v>336</v>
      </c>
      <c r="C80" s="279" t="s">
        <v>212</v>
      </c>
      <c r="D80" s="315"/>
      <c r="E80" s="315"/>
    </row>
    <row r="81" spans="1:5" ht="12">
      <c r="A81" s="281" t="s">
        <v>337</v>
      </c>
      <c r="B81" s="281" t="s">
        <v>338</v>
      </c>
      <c r="C81" s="279" t="s">
        <v>212</v>
      </c>
      <c r="D81" s="315"/>
      <c r="E81" s="315"/>
    </row>
    <row r="82" spans="1:5" ht="12">
      <c r="A82" s="281" t="s">
        <v>339</v>
      </c>
      <c r="B82" s="281" t="s">
        <v>340</v>
      </c>
      <c r="C82" s="279" t="s">
        <v>212</v>
      </c>
      <c r="D82" s="315"/>
      <c r="E82" s="315"/>
    </row>
    <row r="83" spans="1:5" ht="12">
      <c r="A83" s="281" t="s">
        <v>341</v>
      </c>
      <c r="B83" s="281" t="s">
        <v>342</v>
      </c>
      <c r="C83" s="279" t="s">
        <v>212</v>
      </c>
      <c r="D83" s="315"/>
      <c r="E83" s="282">
        <v>96000</v>
      </c>
    </row>
    <row r="84" spans="1:5" ht="12">
      <c r="A84" s="281" t="s">
        <v>343</v>
      </c>
      <c r="B84" s="281" t="s">
        <v>344</v>
      </c>
      <c r="C84" s="279" t="s">
        <v>212</v>
      </c>
      <c r="D84" s="315"/>
      <c r="E84" s="315"/>
    </row>
    <row r="85" spans="1:5" ht="12">
      <c r="A85" s="281" t="s">
        <v>345</v>
      </c>
      <c r="B85" s="281" t="s">
        <v>346</v>
      </c>
      <c r="C85" s="279" t="s">
        <v>212</v>
      </c>
      <c r="D85" s="282">
        <v>220800</v>
      </c>
      <c r="E85" s="315"/>
    </row>
    <row r="86" spans="1:5" ht="12">
      <c r="A86" s="281" t="s">
        <v>347</v>
      </c>
      <c r="B86" s="281" t="s">
        <v>348</v>
      </c>
      <c r="C86" s="279" t="s">
        <v>212</v>
      </c>
      <c r="D86" s="315"/>
      <c r="E86" s="315"/>
    </row>
    <row r="87" spans="1:5" ht="12">
      <c r="A87" s="281" t="s">
        <v>349</v>
      </c>
      <c r="B87" s="281" t="s">
        <v>350</v>
      </c>
      <c r="C87" s="279" t="s">
        <v>212</v>
      </c>
      <c r="D87" s="315"/>
      <c r="E87" s="315"/>
    </row>
    <row r="88" spans="1:5" ht="12">
      <c r="A88" s="281" t="s">
        <v>351</v>
      </c>
      <c r="B88" s="281" t="s">
        <v>352</v>
      </c>
      <c r="C88" s="279" t="s">
        <v>212</v>
      </c>
      <c r="D88" s="315"/>
      <c r="E88" s="315"/>
    </row>
    <row r="89" spans="1:5" ht="12">
      <c r="A89" s="281" t="s">
        <v>353</v>
      </c>
      <c r="B89" s="281" t="s">
        <v>354</v>
      </c>
      <c r="C89" s="279" t="s">
        <v>212</v>
      </c>
      <c r="D89" s="315"/>
      <c r="E89" s="315"/>
    </row>
    <row r="90" spans="1:5" ht="12">
      <c r="A90" s="281" t="s">
        <v>355</v>
      </c>
      <c r="B90" s="281" t="s">
        <v>356</v>
      </c>
      <c r="C90" s="279" t="s">
        <v>212</v>
      </c>
      <c r="D90" s="315"/>
      <c r="E90" s="282">
        <v>516606</v>
      </c>
    </row>
    <row r="91" spans="1:5" ht="12">
      <c r="A91" s="281" t="s">
        <v>357</v>
      </c>
      <c r="B91" s="281" t="s">
        <v>358</v>
      </c>
      <c r="C91" s="279" t="s">
        <v>212</v>
      </c>
      <c r="D91" s="315"/>
      <c r="E91" s="282">
        <v>10500</v>
      </c>
    </row>
    <row r="92" spans="1:5" ht="12">
      <c r="A92" s="281" t="s">
        <v>359</v>
      </c>
      <c r="B92" s="281" t="s">
        <v>360</v>
      </c>
      <c r="C92" s="279" t="s">
        <v>212</v>
      </c>
      <c r="D92" s="315"/>
      <c r="E92" s="282">
        <v>36720</v>
      </c>
    </row>
    <row r="93" spans="1:5" ht="12">
      <c r="A93" s="281" t="s">
        <v>361</v>
      </c>
      <c r="B93" s="281" t="s">
        <v>362</v>
      </c>
      <c r="C93" s="279" t="s">
        <v>212</v>
      </c>
      <c r="D93" s="315"/>
      <c r="E93" s="315"/>
    </row>
    <row r="94" spans="1:5" ht="12">
      <c r="A94" s="281" t="s">
        <v>363</v>
      </c>
      <c r="B94" s="281" t="s">
        <v>364</v>
      </c>
      <c r="C94" s="279" t="s">
        <v>212</v>
      </c>
      <c r="D94" s="315"/>
      <c r="E94" s="282">
        <v>4869656</v>
      </c>
    </row>
    <row r="95" spans="1:5" ht="12">
      <c r="A95" s="281" t="s">
        <v>365</v>
      </c>
      <c r="B95" s="281" t="s">
        <v>366</v>
      </c>
      <c r="C95" s="279" t="s">
        <v>212</v>
      </c>
      <c r="D95" s="315"/>
      <c r="E95" s="282">
        <v>90000</v>
      </c>
    </row>
    <row r="96" spans="1:5" ht="12">
      <c r="A96" s="281" t="s">
        <v>367</v>
      </c>
      <c r="B96" s="281" t="s">
        <v>368</v>
      </c>
      <c r="C96" s="279" t="s">
        <v>212</v>
      </c>
      <c r="D96" s="315"/>
      <c r="E96" s="282">
        <v>2276078</v>
      </c>
    </row>
    <row r="97" spans="1:5" ht="12">
      <c r="A97" s="281" t="s">
        <v>369</v>
      </c>
      <c r="B97" s="281" t="s">
        <v>370</v>
      </c>
      <c r="C97" s="279" t="s">
        <v>371</v>
      </c>
      <c r="D97" s="315"/>
      <c r="E97" s="315"/>
    </row>
    <row r="98" spans="1:5" ht="12">
      <c r="A98" s="281" t="s">
        <v>372</v>
      </c>
      <c r="B98" s="281" t="s">
        <v>373</v>
      </c>
      <c r="C98" s="279" t="s">
        <v>212</v>
      </c>
      <c r="D98" s="315"/>
      <c r="E98" s="282">
        <v>60000</v>
      </c>
    </row>
    <row r="99" spans="1:5" ht="12">
      <c r="A99" s="281" t="s">
        <v>374</v>
      </c>
      <c r="B99" s="281" t="s">
        <v>375</v>
      </c>
      <c r="C99" s="279" t="s">
        <v>212</v>
      </c>
      <c r="D99" s="315"/>
      <c r="E99" s="282">
        <v>380000</v>
      </c>
    </row>
    <row r="100" spans="1:5" ht="12">
      <c r="A100" s="281" t="s">
        <v>376</v>
      </c>
      <c r="B100" s="281" t="s">
        <v>377</v>
      </c>
      <c r="C100" s="279" t="s">
        <v>212</v>
      </c>
      <c r="D100" s="315"/>
      <c r="E100" s="315"/>
    </row>
    <row r="101" spans="1:5" ht="12">
      <c r="A101" s="281" t="s">
        <v>378</v>
      </c>
      <c r="B101" s="281" t="s">
        <v>379</v>
      </c>
      <c r="C101" s="279" t="s">
        <v>371</v>
      </c>
      <c r="D101" s="315"/>
      <c r="E101" s="282">
        <v>1189596.9999998999</v>
      </c>
    </row>
    <row r="102" spans="1:5" ht="12">
      <c r="A102" s="281" t="s">
        <v>380</v>
      </c>
      <c r="B102" s="281" t="s">
        <v>381</v>
      </c>
      <c r="C102" s="279" t="s">
        <v>212</v>
      </c>
      <c r="D102" s="315"/>
      <c r="E102" s="315"/>
    </row>
    <row r="103" spans="1:5" ht="12">
      <c r="A103" s="281" t="s">
        <v>382</v>
      </c>
      <c r="B103" s="281" t="s">
        <v>383</v>
      </c>
      <c r="C103" s="279" t="s">
        <v>212</v>
      </c>
      <c r="D103" s="315"/>
      <c r="E103" s="315"/>
    </row>
    <row r="104" spans="1:5" ht="12">
      <c r="A104" s="281" t="s">
        <v>384</v>
      </c>
      <c r="B104" s="281" t="s">
        <v>385</v>
      </c>
      <c r="C104" s="279" t="s">
        <v>212</v>
      </c>
      <c r="D104" s="315"/>
      <c r="E104" s="315"/>
    </row>
    <row r="105" spans="1:5" ht="12">
      <c r="A105" s="281" t="s">
        <v>386</v>
      </c>
      <c r="B105" s="281" t="s">
        <v>387</v>
      </c>
      <c r="C105" s="279" t="s">
        <v>371</v>
      </c>
      <c r="D105" s="315"/>
      <c r="E105" s="282">
        <v>4331762.1976</v>
      </c>
    </row>
    <row r="106" spans="1:5" ht="12">
      <c r="A106" s="281" t="s">
        <v>388</v>
      </c>
      <c r="B106" s="281" t="s">
        <v>389</v>
      </c>
      <c r="C106" s="279" t="s">
        <v>212</v>
      </c>
      <c r="D106" s="315"/>
      <c r="E106" s="315"/>
    </row>
    <row r="107" spans="1:5" ht="12">
      <c r="A107" s="281" t="s">
        <v>390</v>
      </c>
      <c r="B107" s="281" t="s">
        <v>391</v>
      </c>
      <c r="C107" s="279" t="s">
        <v>212</v>
      </c>
      <c r="D107" s="315"/>
      <c r="E107" s="315"/>
    </row>
    <row r="108" spans="1:5" ht="12">
      <c r="A108" s="281" t="s">
        <v>392</v>
      </c>
      <c r="B108" s="281" t="s">
        <v>393</v>
      </c>
      <c r="C108" s="279" t="s">
        <v>212</v>
      </c>
      <c r="D108" s="315"/>
      <c r="E108" s="282">
        <v>188000</v>
      </c>
    </row>
    <row r="109" spans="1:5" ht="12">
      <c r="A109" s="281" t="s">
        <v>394</v>
      </c>
      <c r="B109" s="281" t="s">
        <v>395</v>
      </c>
      <c r="C109" s="279" t="s">
        <v>212</v>
      </c>
      <c r="D109" s="315"/>
      <c r="E109" s="315"/>
    </row>
    <row r="110" spans="1:5" ht="12">
      <c r="A110" s="281" t="s">
        <v>396</v>
      </c>
      <c r="B110" s="281" t="s">
        <v>397</v>
      </c>
      <c r="C110" s="279" t="s">
        <v>212</v>
      </c>
      <c r="D110" s="315"/>
      <c r="E110" s="282">
        <v>2224750</v>
      </c>
    </row>
    <row r="111" spans="1:5" ht="12">
      <c r="A111" s="281" t="s">
        <v>398</v>
      </c>
      <c r="B111" s="281" t="s">
        <v>399</v>
      </c>
      <c r="C111" s="279" t="s">
        <v>212</v>
      </c>
      <c r="D111" s="315"/>
      <c r="E111" s="282">
        <v>354033.2</v>
      </c>
    </row>
    <row r="112" spans="1:5" ht="12">
      <c r="A112" s="281" t="s">
        <v>400</v>
      </c>
      <c r="B112" s="281" t="s">
        <v>401</v>
      </c>
      <c r="C112" s="279" t="s">
        <v>212</v>
      </c>
      <c r="D112" s="315"/>
      <c r="E112" s="315"/>
    </row>
    <row r="113" spans="1:5" ht="12">
      <c r="A113" s="281" t="s">
        <v>402</v>
      </c>
      <c r="B113" s="281" t="s">
        <v>403</v>
      </c>
      <c r="C113" s="279" t="s">
        <v>212</v>
      </c>
      <c r="D113" s="315"/>
      <c r="E113" s="315"/>
    </row>
    <row r="114" spans="1:5" ht="12">
      <c r="A114" s="281" t="s">
        <v>404</v>
      </c>
      <c r="B114" s="281" t="s">
        <v>405</v>
      </c>
      <c r="C114" s="279" t="s">
        <v>212</v>
      </c>
      <c r="D114" s="315"/>
      <c r="E114" s="315"/>
    </row>
    <row r="115" spans="1:5" ht="12">
      <c r="A115" s="281" t="s">
        <v>406</v>
      </c>
      <c r="B115" s="281" t="s">
        <v>407</v>
      </c>
      <c r="C115" s="279" t="s">
        <v>212</v>
      </c>
      <c r="D115" s="315"/>
      <c r="E115" s="282">
        <v>2273190</v>
      </c>
    </row>
    <row r="116" spans="1:5" ht="12">
      <c r="A116" s="281" t="s">
        <v>408</v>
      </c>
      <c r="B116" s="281" t="s">
        <v>409</v>
      </c>
      <c r="C116" s="279" t="s">
        <v>212</v>
      </c>
      <c r="D116" s="315"/>
      <c r="E116" s="282">
        <v>1036200</v>
      </c>
    </row>
    <row r="117" spans="1:5" ht="12">
      <c r="A117" s="281" t="s">
        <v>410</v>
      </c>
      <c r="B117" s="281" t="s">
        <v>411</v>
      </c>
      <c r="C117" s="279" t="s">
        <v>212</v>
      </c>
      <c r="D117" s="315"/>
      <c r="E117" s="282">
        <v>1657500</v>
      </c>
    </row>
    <row r="118" spans="1:5" ht="12">
      <c r="A118" s="281" t="s">
        <v>412</v>
      </c>
      <c r="B118" s="281" t="s">
        <v>413</v>
      </c>
      <c r="C118" s="279" t="s">
        <v>212</v>
      </c>
      <c r="D118" s="315"/>
      <c r="E118" s="282">
        <v>13668353</v>
      </c>
    </row>
    <row r="119" spans="1:5" ht="12">
      <c r="A119" s="281" t="s">
        <v>414</v>
      </c>
      <c r="B119" s="281" t="s">
        <v>415</v>
      </c>
      <c r="C119" s="279" t="s">
        <v>212</v>
      </c>
      <c r="D119" s="315"/>
      <c r="E119" s="282">
        <v>1811439</v>
      </c>
    </row>
    <row r="120" spans="1:5" ht="12">
      <c r="A120" s="281" t="s">
        <v>416</v>
      </c>
      <c r="B120" s="281" t="s">
        <v>417</v>
      </c>
      <c r="C120" s="279" t="s">
        <v>212</v>
      </c>
      <c r="D120" s="282">
        <v>245</v>
      </c>
      <c r="E120" s="315"/>
    </row>
    <row r="121" spans="1:5" ht="12">
      <c r="A121" s="281" t="s">
        <v>418</v>
      </c>
      <c r="B121" s="281" t="s">
        <v>419</v>
      </c>
      <c r="C121" s="279" t="s">
        <v>212</v>
      </c>
      <c r="D121" s="315"/>
      <c r="E121" s="315"/>
    </row>
    <row r="122" spans="1:5" ht="12">
      <c r="A122" s="281" t="s">
        <v>420</v>
      </c>
      <c r="B122" s="281" t="s">
        <v>421</v>
      </c>
      <c r="C122" s="279" t="s">
        <v>212</v>
      </c>
      <c r="D122" s="315"/>
      <c r="E122" s="315"/>
    </row>
    <row r="123" spans="1:5" ht="12">
      <c r="A123" s="281" t="s">
        <v>422</v>
      </c>
      <c r="B123" s="281" t="s">
        <v>423</v>
      </c>
      <c r="C123" s="279" t="s">
        <v>212</v>
      </c>
      <c r="D123" s="315"/>
      <c r="E123" s="315"/>
    </row>
    <row r="124" spans="1:5" ht="12">
      <c r="A124" s="281" t="s">
        <v>424</v>
      </c>
      <c r="B124" s="281" t="s">
        <v>425</v>
      </c>
      <c r="C124" s="279" t="s">
        <v>212</v>
      </c>
      <c r="D124" s="315"/>
      <c r="E124" s="282">
        <v>508220</v>
      </c>
    </row>
    <row r="125" spans="1:5" ht="12">
      <c r="A125" s="281" t="s">
        <v>426</v>
      </c>
      <c r="B125" s="281" t="s">
        <v>427</v>
      </c>
      <c r="C125" s="279" t="s">
        <v>212</v>
      </c>
      <c r="D125" s="315"/>
      <c r="E125" s="315"/>
    </row>
    <row r="126" spans="1:5" ht="12">
      <c r="A126" s="281" t="s">
        <v>428</v>
      </c>
      <c r="B126" s="281" t="s">
        <v>429</v>
      </c>
      <c r="C126" s="279" t="s">
        <v>212</v>
      </c>
      <c r="D126" s="315"/>
      <c r="E126" s="315"/>
    </row>
    <row r="127" spans="1:5" ht="12">
      <c r="A127" s="281" t="s">
        <v>430</v>
      </c>
      <c r="B127" s="281" t="s">
        <v>431</v>
      </c>
      <c r="C127" s="279" t="s">
        <v>212</v>
      </c>
      <c r="D127" s="315"/>
      <c r="E127" s="315"/>
    </row>
    <row r="128" spans="1:5" ht="12">
      <c r="A128" s="281" t="s">
        <v>432</v>
      </c>
      <c r="B128" s="281" t="s">
        <v>433</v>
      </c>
      <c r="C128" s="279" t="s">
        <v>212</v>
      </c>
      <c r="D128" s="315"/>
      <c r="E128" s="315"/>
    </row>
    <row r="129" spans="1:5" ht="12">
      <c r="A129" s="281" t="s">
        <v>434</v>
      </c>
      <c r="B129" s="281" t="s">
        <v>435</v>
      </c>
      <c r="C129" s="279" t="s">
        <v>212</v>
      </c>
      <c r="D129" s="315"/>
      <c r="E129" s="282">
        <v>205368</v>
      </c>
    </row>
    <row r="130" spans="1:5" ht="12">
      <c r="A130" s="281" t="s">
        <v>436</v>
      </c>
      <c r="B130" s="281" t="s">
        <v>437</v>
      </c>
      <c r="C130" s="279" t="s">
        <v>212</v>
      </c>
      <c r="D130" s="315"/>
      <c r="E130" s="282">
        <v>48000</v>
      </c>
    </row>
    <row r="131" spans="1:5" ht="12">
      <c r="A131" s="281" t="s">
        <v>438</v>
      </c>
      <c r="B131" s="281" t="s">
        <v>439</v>
      </c>
      <c r="C131" s="279" t="s">
        <v>212</v>
      </c>
      <c r="D131" s="315"/>
      <c r="E131" s="315"/>
    </row>
    <row r="132" spans="1:5" ht="12">
      <c r="A132" s="281" t="s">
        <v>440</v>
      </c>
      <c r="B132" s="281" t="s">
        <v>441</v>
      </c>
      <c r="C132" s="279" t="s">
        <v>212</v>
      </c>
      <c r="D132" s="315"/>
      <c r="E132" s="315"/>
    </row>
    <row r="133" spans="1:5" ht="12">
      <c r="A133" s="281" t="s">
        <v>442</v>
      </c>
      <c r="B133" s="281" t="s">
        <v>443</v>
      </c>
      <c r="C133" s="279" t="s">
        <v>212</v>
      </c>
      <c r="D133" s="315"/>
      <c r="E133" s="315"/>
    </row>
    <row r="134" spans="1:5" ht="12">
      <c r="A134" s="281" t="s">
        <v>444</v>
      </c>
      <c r="B134" s="281" t="s">
        <v>445</v>
      </c>
      <c r="C134" s="279" t="s">
        <v>212</v>
      </c>
      <c r="D134" s="315"/>
      <c r="E134" s="282">
        <v>38600</v>
      </c>
    </row>
    <row r="135" spans="1:5" ht="12">
      <c r="A135" s="281" t="s">
        <v>446</v>
      </c>
      <c r="B135" s="281" t="s">
        <v>447</v>
      </c>
      <c r="C135" s="279" t="s">
        <v>212</v>
      </c>
      <c r="D135" s="315"/>
      <c r="E135" s="315"/>
    </row>
    <row r="136" spans="1:5" ht="12">
      <c r="A136" s="281" t="s">
        <v>448</v>
      </c>
      <c r="B136" s="281" t="s">
        <v>449</v>
      </c>
      <c r="C136" s="279" t="s">
        <v>212</v>
      </c>
      <c r="D136" s="282">
        <v>0.4</v>
      </c>
      <c r="E136" s="315"/>
    </row>
    <row r="137" spans="1:5" ht="12">
      <c r="A137" s="281" t="s">
        <v>450</v>
      </c>
      <c r="B137" s="281" t="s">
        <v>451</v>
      </c>
      <c r="C137" s="279" t="s">
        <v>212</v>
      </c>
      <c r="D137" s="315"/>
      <c r="E137" s="315"/>
    </row>
    <row r="138" spans="1:5" ht="12">
      <c r="A138" s="281" t="s">
        <v>452</v>
      </c>
      <c r="B138" s="281" t="s">
        <v>453</v>
      </c>
      <c r="C138" s="279" t="s">
        <v>212</v>
      </c>
      <c r="D138" s="315"/>
      <c r="E138" s="282">
        <v>3400</v>
      </c>
    </row>
    <row r="139" spans="1:5" ht="12">
      <c r="A139" s="281" t="s">
        <v>454</v>
      </c>
      <c r="B139" s="281" t="s">
        <v>455</v>
      </c>
      <c r="C139" s="279" t="s">
        <v>212</v>
      </c>
      <c r="D139" s="315"/>
      <c r="E139" s="315"/>
    </row>
    <row r="140" spans="1:5" ht="12">
      <c r="A140" s="281" t="s">
        <v>456</v>
      </c>
      <c r="B140" s="281" t="s">
        <v>457</v>
      </c>
      <c r="C140" s="279" t="s">
        <v>212</v>
      </c>
      <c r="D140" s="315"/>
      <c r="E140" s="282">
        <v>4423131.4</v>
      </c>
    </row>
    <row r="141" spans="1:5" ht="12">
      <c r="A141" s="281" t="s">
        <v>458</v>
      </c>
      <c r="B141" s="281" t="s">
        <v>459</v>
      </c>
      <c r="C141" s="279" t="s">
        <v>212</v>
      </c>
      <c r="D141" s="315"/>
      <c r="E141" s="315"/>
    </row>
    <row r="142" spans="1:5" ht="12">
      <c r="A142" s="281" t="s">
        <v>460</v>
      </c>
      <c r="B142" s="281" t="s">
        <v>461</v>
      </c>
      <c r="C142" s="279" t="s">
        <v>212</v>
      </c>
      <c r="D142" s="315"/>
      <c r="E142" s="315"/>
    </row>
    <row r="143" spans="1:5" ht="12">
      <c r="A143" s="281" t="s">
        <v>462</v>
      </c>
      <c r="B143" s="281" t="s">
        <v>463</v>
      </c>
      <c r="C143" s="279" t="s">
        <v>212</v>
      </c>
      <c r="D143" s="315"/>
      <c r="E143" s="282">
        <v>25124.4</v>
      </c>
    </row>
    <row r="144" spans="1:5" ht="12">
      <c r="A144" s="281" t="s">
        <v>464</v>
      </c>
      <c r="B144" s="281" t="s">
        <v>465</v>
      </c>
      <c r="C144" s="279" t="s">
        <v>212</v>
      </c>
      <c r="D144" s="315"/>
      <c r="E144" s="282">
        <v>78701</v>
      </c>
    </row>
    <row r="145" spans="1:5" ht="12">
      <c r="A145" s="281" t="s">
        <v>466</v>
      </c>
      <c r="B145" s="281" t="s">
        <v>467</v>
      </c>
      <c r="C145" s="279" t="s">
        <v>212</v>
      </c>
      <c r="D145" s="315"/>
      <c r="E145" s="282">
        <v>101145.6</v>
      </c>
    </row>
    <row r="146" spans="1:5" ht="12">
      <c r="A146" s="281" t="s">
        <v>468</v>
      </c>
      <c r="B146" s="281" t="s">
        <v>469</v>
      </c>
      <c r="C146" s="279" t="s">
        <v>212</v>
      </c>
      <c r="D146" s="282">
        <v>104877.4</v>
      </c>
      <c r="E146" s="315"/>
    </row>
    <row r="147" spans="1:5" ht="12">
      <c r="A147" s="281" t="s">
        <v>470</v>
      </c>
      <c r="B147" s="281" t="s">
        <v>471</v>
      </c>
      <c r="C147" s="279" t="s">
        <v>212</v>
      </c>
      <c r="D147" s="315"/>
      <c r="E147" s="315"/>
    </row>
    <row r="148" spans="1:5" ht="12">
      <c r="A148" s="281" t="s">
        <v>472</v>
      </c>
      <c r="B148" s="281" t="s">
        <v>473</v>
      </c>
      <c r="C148" s="279" t="s">
        <v>212</v>
      </c>
      <c r="D148" s="315"/>
      <c r="E148" s="315"/>
    </row>
    <row r="149" spans="1:5" ht="12">
      <c r="A149" s="281" t="s">
        <v>474</v>
      </c>
      <c r="B149" s="281" t="s">
        <v>475</v>
      </c>
      <c r="C149" s="279" t="s">
        <v>212</v>
      </c>
      <c r="D149" s="315"/>
      <c r="E149" s="315"/>
    </row>
    <row r="150" spans="1:5" ht="12">
      <c r="A150" s="281" t="s">
        <v>476</v>
      </c>
      <c r="B150" s="281" t="s">
        <v>477</v>
      </c>
      <c r="C150" s="279" t="s">
        <v>212</v>
      </c>
      <c r="D150" s="315"/>
      <c r="E150" s="282">
        <v>432764.04</v>
      </c>
    </row>
    <row r="151" spans="1:5" ht="12">
      <c r="A151" s="281" t="s">
        <v>478</v>
      </c>
      <c r="B151" s="281" t="s">
        <v>479</v>
      </c>
      <c r="C151" s="279" t="s">
        <v>212</v>
      </c>
      <c r="D151" s="282">
        <v>499017</v>
      </c>
      <c r="E151" s="315"/>
    </row>
    <row r="152" spans="1:5" ht="12">
      <c r="A152" s="281" t="s">
        <v>480</v>
      </c>
      <c r="B152" s="281" t="s">
        <v>481</v>
      </c>
      <c r="C152" s="279" t="s">
        <v>212</v>
      </c>
      <c r="D152" s="282">
        <v>1165.5962237998842</v>
      </c>
      <c r="E152" s="315"/>
    </row>
    <row r="153" spans="1:5" ht="12">
      <c r="A153" s="281" t="s">
        <v>482</v>
      </c>
      <c r="B153" s="281" t="s">
        <v>483</v>
      </c>
      <c r="C153" s="279" t="s">
        <v>212</v>
      </c>
      <c r="D153" s="315"/>
      <c r="E153" s="282">
        <v>67200</v>
      </c>
    </row>
    <row r="154" spans="1:5" ht="12">
      <c r="A154" s="281" t="s">
        <v>484</v>
      </c>
      <c r="B154" s="281" t="s">
        <v>485</v>
      </c>
      <c r="C154" s="279" t="s">
        <v>212</v>
      </c>
      <c r="D154" s="315"/>
      <c r="E154" s="282">
        <v>185314</v>
      </c>
    </row>
    <row r="155" spans="1:5" ht="12">
      <c r="A155" s="281" t="s">
        <v>486</v>
      </c>
      <c r="B155" s="281" t="s">
        <v>487</v>
      </c>
      <c r="C155" s="279" t="s">
        <v>371</v>
      </c>
      <c r="D155" s="315"/>
      <c r="E155" s="315"/>
    </row>
    <row r="156" spans="1:5" ht="12">
      <c r="A156" s="281" t="s">
        <v>488</v>
      </c>
      <c r="B156" s="281" t="s">
        <v>489</v>
      </c>
      <c r="C156" s="279" t="s">
        <v>212</v>
      </c>
      <c r="D156" s="315"/>
      <c r="E156" s="282">
        <v>5985553.01</v>
      </c>
    </row>
    <row r="157" spans="1:5" ht="12">
      <c r="A157" s="281" t="s">
        <v>490</v>
      </c>
      <c r="B157" s="281" t="s">
        <v>491</v>
      </c>
      <c r="C157" s="279" t="s">
        <v>212</v>
      </c>
      <c r="D157" s="282">
        <v>406943.27</v>
      </c>
      <c r="E157" s="315"/>
    </row>
    <row r="158" spans="1:5" ht="12">
      <c r="A158" s="281" t="s">
        <v>492</v>
      </c>
      <c r="B158" s="281" t="s">
        <v>493</v>
      </c>
      <c r="C158" s="279" t="s">
        <v>212</v>
      </c>
      <c r="D158" s="282">
        <v>600842.4</v>
      </c>
      <c r="E158" s="315"/>
    </row>
    <row r="159" spans="1:5" ht="12">
      <c r="A159" s="281" t="s">
        <v>494</v>
      </c>
      <c r="B159" s="281" t="s">
        <v>495</v>
      </c>
      <c r="C159" s="279" t="s">
        <v>212</v>
      </c>
      <c r="D159" s="315"/>
      <c r="E159" s="282">
        <v>859799.58</v>
      </c>
    </row>
    <row r="160" spans="1:5" ht="12">
      <c r="A160" s="281" t="s">
        <v>496</v>
      </c>
      <c r="B160" s="281" t="s">
        <v>497</v>
      </c>
      <c r="C160" s="279" t="s">
        <v>212</v>
      </c>
      <c r="D160" s="315"/>
      <c r="E160" s="282">
        <v>3</v>
      </c>
    </row>
    <row r="161" spans="1:5" ht="12">
      <c r="A161" s="281" t="s">
        <v>498</v>
      </c>
      <c r="B161" s="281" t="s">
        <v>499</v>
      </c>
      <c r="C161" s="279" t="s">
        <v>212</v>
      </c>
      <c r="D161" s="315"/>
      <c r="E161" s="282">
        <v>234862.2</v>
      </c>
    </row>
    <row r="162" spans="1:5" ht="12">
      <c r="A162" s="281" t="s">
        <v>500</v>
      </c>
      <c r="B162" s="281" t="s">
        <v>501</v>
      </c>
      <c r="C162" s="279" t="s">
        <v>212</v>
      </c>
      <c r="D162" s="315"/>
      <c r="E162" s="315"/>
    </row>
    <row r="163" spans="1:5" ht="12">
      <c r="A163" s="281" t="s">
        <v>502</v>
      </c>
      <c r="B163" s="281" t="s">
        <v>503</v>
      </c>
      <c r="C163" s="279" t="s">
        <v>212</v>
      </c>
      <c r="D163" s="315"/>
      <c r="E163" s="282">
        <v>102700</v>
      </c>
    </row>
    <row r="164" spans="1:5" ht="12">
      <c r="A164" s="281" t="s">
        <v>504</v>
      </c>
      <c r="B164" s="281" t="s">
        <v>505</v>
      </c>
      <c r="C164" s="279" t="s">
        <v>212</v>
      </c>
      <c r="D164" s="315"/>
      <c r="E164" s="315"/>
    </row>
    <row r="165" spans="1:5" ht="12">
      <c r="A165" s="281" t="s">
        <v>506</v>
      </c>
      <c r="B165" s="281" t="s">
        <v>507</v>
      </c>
      <c r="C165" s="279" t="s">
        <v>212</v>
      </c>
      <c r="D165" s="315"/>
      <c r="E165" s="282">
        <v>6871626.6</v>
      </c>
    </row>
    <row r="166" spans="1:5" ht="12">
      <c r="A166" s="281" t="s">
        <v>508</v>
      </c>
      <c r="B166" s="281" t="s">
        <v>509</v>
      </c>
      <c r="C166" s="279" t="s">
        <v>212</v>
      </c>
      <c r="D166" s="315"/>
      <c r="E166" s="315"/>
    </row>
    <row r="167" spans="1:5" ht="12">
      <c r="A167" s="281" t="s">
        <v>510</v>
      </c>
      <c r="B167" s="281" t="s">
        <v>511</v>
      </c>
      <c r="C167" s="279" t="s">
        <v>212</v>
      </c>
      <c r="D167" s="315"/>
      <c r="E167" s="282">
        <v>3788342.6</v>
      </c>
    </row>
    <row r="168" spans="1:5" ht="12">
      <c r="A168" s="281" t="s">
        <v>512</v>
      </c>
      <c r="B168" s="281" t="s">
        <v>513</v>
      </c>
      <c r="C168" s="279" t="s">
        <v>212</v>
      </c>
      <c r="D168" s="315"/>
      <c r="E168" s="282">
        <v>754500</v>
      </c>
    </row>
    <row r="169" spans="1:5" ht="12">
      <c r="A169" s="281" t="s">
        <v>514</v>
      </c>
      <c r="B169" s="281" t="s">
        <v>515</v>
      </c>
      <c r="C169" s="279" t="s">
        <v>212</v>
      </c>
      <c r="D169" s="315"/>
      <c r="E169" s="282">
        <v>18000</v>
      </c>
    </row>
    <row r="170" spans="1:5" ht="12">
      <c r="A170" s="281" t="s">
        <v>516</v>
      </c>
      <c r="B170" s="281" t="s">
        <v>517</v>
      </c>
      <c r="C170" s="279" t="s">
        <v>212</v>
      </c>
      <c r="D170" s="315"/>
      <c r="E170" s="282">
        <v>183463</v>
      </c>
    </row>
    <row r="171" spans="1:5" ht="12">
      <c r="A171" s="281" t="s">
        <v>518</v>
      </c>
      <c r="B171" s="281" t="s">
        <v>519</v>
      </c>
      <c r="C171" s="279" t="s">
        <v>212</v>
      </c>
      <c r="D171" s="315"/>
      <c r="E171" s="282">
        <v>141679.16</v>
      </c>
    </row>
    <row r="172" spans="1:5" ht="12">
      <c r="A172" s="281" t="s">
        <v>520</v>
      </c>
      <c r="B172" s="281" t="s">
        <v>521</v>
      </c>
      <c r="C172" s="279" t="s">
        <v>212</v>
      </c>
      <c r="D172" s="315"/>
      <c r="E172" s="282">
        <v>84388.67</v>
      </c>
    </row>
    <row r="173" spans="1:5" ht="12">
      <c r="A173" s="281" t="s">
        <v>522</v>
      </c>
      <c r="B173" s="281" t="s">
        <v>523</v>
      </c>
      <c r="C173" s="279" t="s">
        <v>212</v>
      </c>
      <c r="D173" s="315"/>
      <c r="E173" s="282">
        <v>1669851.63</v>
      </c>
    </row>
    <row r="174" spans="1:5" ht="12">
      <c r="A174" s="281" t="s">
        <v>524</v>
      </c>
      <c r="B174" s="281" t="s">
        <v>525</v>
      </c>
      <c r="C174" s="279" t="s">
        <v>212</v>
      </c>
      <c r="D174" s="282">
        <v>1313321</v>
      </c>
      <c r="E174" s="315"/>
    </row>
    <row r="175" spans="1:5" ht="12">
      <c r="A175" s="281" t="s">
        <v>526</v>
      </c>
      <c r="B175" s="281" t="s">
        <v>527</v>
      </c>
      <c r="C175" s="279" t="s">
        <v>212</v>
      </c>
      <c r="D175" s="315"/>
      <c r="E175" s="282">
        <v>248764</v>
      </c>
    </row>
    <row r="176" spans="1:5" ht="12">
      <c r="A176" s="281" t="s">
        <v>528</v>
      </c>
      <c r="B176" s="281" t="s">
        <v>529</v>
      </c>
      <c r="C176" s="279" t="s">
        <v>212</v>
      </c>
      <c r="D176" s="315"/>
      <c r="E176" s="282">
        <v>11081685.65</v>
      </c>
    </row>
    <row r="177" spans="1:5" ht="12">
      <c r="A177" s="281" t="s">
        <v>530</v>
      </c>
      <c r="B177" s="281" t="s">
        <v>531</v>
      </c>
      <c r="C177" s="279" t="s">
        <v>212</v>
      </c>
      <c r="D177" s="315"/>
      <c r="E177" s="282">
        <v>25200</v>
      </c>
    </row>
    <row r="178" spans="1:5" ht="12">
      <c r="A178" s="281" t="s">
        <v>532</v>
      </c>
      <c r="B178" s="281" t="s">
        <v>533</v>
      </c>
      <c r="C178" s="279" t="s">
        <v>212</v>
      </c>
      <c r="D178" s="315"/>
      <c r="E178" s="315"/>
    </row>
    <row r="179" spans="1:5" ht="12">
      <c r="A179" s="281" t="s">
        <v>534</v>
      </c>
      <c r="B179" s="281" t="s">
        <v>535</v>
      </c>
      <c r="C179" s="279" t="s">
        <v>212</v>
      </c>
      <c r="D179" s="315"/>
      <c r="E179" s="282">
        <v>369600.4</v>
      </c>
    </row>
    <row r="180" spans="1:5" ht="12">
      <c r="A180" s="281" t="s">
        <v>536</v>
      </c>
      <c r="B180" s="281" t="s">
        <v>537</v>
      </c>
      <c r="C180" s="279" t="s">
        <v>212</v>
      </c>
      <c r="D180" s="315"/>
      <c r="E180" s="282">
        <v>565026</v>
      </c>
    </row>
    <row r="181" spans="1:5" ht="12">
      <c r="A181" s="281" t="s">
        <v>538</v>
      </c>
      <c r="B181" s="281" t="s">
        <v>539</v>
      </c>
      <c r="C181" s="279" t="s">
        <v>212</v>
      </c>
      <c r="D181" s="315"/>
      <c r="E181" s="282">
        <v>1874414</v>
      </c>
    </row>
    <row r="182" spans="1:5" ht="12">
      <c r="A182" s="281" t="s">
        <v>540</v>
      </c>
      <c r="B182" s="281" t="s">
        <v>541</v>
      </c>
      <c r="C182" s="279" t="s">
        <v>212</v>
      </c>
      <c r="D182" s="315"/>
      <c r="E182" s="282">
        <v>506011</v>
      </c>
    </row>
    <row r="183" spans="1:5" ht="12">
      <c r="A183" s="281" t="s">
        <v>542</v>
      </c>
      <c r="B183" s="281" t="s">
        <v>543</v>
      </c>
      <c r="C183" s="279" t="s">
        <v>212</v>
      </c>
      <c r="D183" s="315"/>
      <c r="E183" s="282">
        <v>1972331</v>
      </c>
    </row>
    <row r="184" spans="1:5" ht="12">
      <c r="A184" s="281" t="s">
        <v>544</v>
      </c>
      <c r="B184" s="281" t="s">
        <v>545</v>
      </c>
      <c r="C184" s="279" t="s">
        <v>212</v>
      </c>
      <c r="D184" s="315"/>
      <c r="E184" s="282">
        <v>2421748</v>
      </c>
    </row>
    <row r="185" spans="1:5" ht="12">
      <c r="A185" s="281" t="s">
        <v>546</v>
      </c>
      <c r="B185" s="281" t="s">
        <v>547</v>
      </c>
      <c r="C185" s="279" t="s">
        <v>212</v>
      </c>
      <c r="D185" s="315"/>
      <c r="E185" s="315"/>
    </row>
    <row r="186" spans="1:5" ht="12">
      <c r="A186" s="281" t="s">
        <v>548</v>
      </c>
      <c r="B186" s="281" t="s">
        <v>549</v>
      </c>
      <c r="C186" s="279" t="s">
        <v>212</v>
      </c>
      <c r="D186" s="315"/>
      <c r="E186" s="315"/>
    </row>
    <row r="187" spans="1:5" ht="12">
      <c r="A187" s="281" t="s">
        <v>550</v>
      </c>
      <c r="B187" s="281" t="s">
        <v>551</v>
      </c>
      <c r="C187" s="279" t="s">
        <v>212</v>
      </c>
      <c r="D187" s="315"/>
      <c r="E187" s="315"/>
    </row>
    <row r="188" spans="1:5" ht="12">
      <c r="A188" s="281" t="s">
        <v>552</v>
      </c>
      <c r="B188" s="281" t="s">
        <v>553</v>
      </c>
      <c r="C188" s="279" t="s">
        <v>212</v>
      </c>
      <c r="D188" s="315"/>
      <c r="E188" s="315"/>
    </row>
    <row r="189" spans="1:5" ht="12">
      <c r="A189" s="281" t="s">
        <v>554</v>
      </c>
      <c r="B189" s="281" t="s">
        <v>555</v>
      </c>
      <c r="C189" s="279" t="s">
        <v>212</v>
      </c>
      <c r="D189" s="315"/>
      <c r="E189" s="315"/>
    </row>
    <row r="190" spans="1:5" ht="12">
      <c r="A190" s="281" t="s">
        <v>556</v>
      </c>
      <c r="B190" s="281" t="s">
        <v>557</v>
      </c>
      <c r="C190" s="279" t="s">
        <v>212</v>
      </c>
      <c r="D190" s="315"/>
      <c r="E190" s="282">
        <v>378530</v>
      </c>
    </row>
    <row r="191" spans="1:5" ht="12">
      <c r="A191" s="281" t="s">
        <v>558</v>
      </c>
      <c r="B191" s="281" t="s">
        <v>559</v>
      </c>
      <c r="C191" s="279" t="s">
        <v>212</v>
      </c>
      <c r="D191" s="315"/>
      <c r="E191" s="315"/>
    </row>
    <row r="192" spans="1:5" ht="12">
      <c r="A192" s="281" t="s">
        <v>560</v>
      </c>
      <c r="B192" s="281" t="s">
        <v>561</v>
      </c>
      <c r="C192" s="279" t="s">
        <v>212</v>
      </c>
      <c r="D192" s="315"/>
      <c r="E192" s="315"/>
    </row>
    <row r="193" spans="1:5" ht="12">
      <c r="A193" s="281" t="s">
        <v>562</v>
      </c>
      <c r="B193" s="281" t="s">
        <v>563</v>
      </c>
      <c r="C193" s="279" t="s">
        <v>212</v>
      </c>
      <c r="D193" s="315"/>
      <c r="E193" s="282">
        <v>467750.4</v>
      </c>
    </row>
    <row r="194" spans="1:5" ht="12">
      <c r="A194" s="281" t="s">
        <v>564</v>
      </c>
      <c r="B194" s="281" t="s">
        <v>565</v>
      </c>
      <c r="C194" s="279" t="s">
        <v>371</v>
      </c>
      <c r="D194" s="315"/>
      <c r="E194" s="282">
        <v>445981663.5883023</v>
      </c>
    </row>
    <row r="195" spans="1:5" ht="12">
      <c r="A195" s="281" t="s">
        <v>566</v>
      </c>
      <c r="B195" s="281" t="s">
        <v>567</v>
      </c>
      <c r="C195" s="279" t="s">
        <v>212</v>
      </c>
      <c r="D195" s="315"/>
      <c r="E195" s="282">
        <v>16357199.494631492</v>
      </c>
    </row>
    <row r="196" spans="1:5" ht="12">
      <c r="A196" s="281" t="s">
        <v>568</v>
      </c>
      <c r="B196" s="281" t="s">
        <v>569</v>
      </c>
      <c r="C196" s="279" t="s">
        <v>212</v>
      </c>
      <c r="D196" s="315"/>
      <c r="E196" s="282">
        <v>4543467.8</v>
      </c>
    </row>
    <row r="197" spans="1:5" ht="12">
      <c r="A197" s="281" t="s">
        <v>570</v>
      </c>
      <c r="B197" s="281" t="s">
        <v>571</v>
      </c>
      <c r="C197" s="279" t="s">
        <v>212</v>
      </c>
      <c r="D197" s="315"/>
      <c r="E197" s="282">
        <v>406580</v>
      </c>
    </row>
    <row r="198" spans="1:5" ht="12">
      <c r="A198" s="281" t="s">
        <v>572</v>
      </c>
      <c r="B198" s="281" t="s">
        <v>573</v>
      </c>
      <c r="C198" s="279" t="s">
        <v>212</v>
      </c>
      <c r="D198" s="315"/>
      <c r="E198" s="282">
        <v>4261849</v>
      </c>
    </row>
    <row r="199" spans="1:5" ht="12">
      <c r="A199" s="281" t="s">
        <v>574</v>
      </c>
      <c r="B199" s="281" t="s">
        <v>575</v>
      </c>
      <c r="C199" s="279" t="s">
        <v>212</v>
      </c>
      <c r="D199" s="315"/>
      <c r="E199" s="282">
        <v>1.03</v>
      </c>
    </row>
    <row r="200" spans="1:5" ht="12">
      <c r="A200" s="281" t="s">
        <v>576</v>
      </c>
      <c r="B200" s="281" t="s">
        <v>577</v>
      </c>
      <c r="C200" s="279" t="s">
        <v>212</v>
      </c>
      <c r="D200" s="315"/>
      <c r="E200" s="282">
        <v>1364634.39</v>
      </c>
    </row>
    <row r="201" spans="1:5" ht="12">
      <c r="A201" s="281" t="s">
        <v>578</v>
      </c>
      <c r="B201" s="281" t="s">
        <v>579</v>
      </c>
      <c r="C201" s="279" t="s">
        <v>212</v>
      </c>
      <c r="D201" s="315"/>
      <c r="E201" s="282">
        <v>860748</v>
      </c>
    </row>
    <row r="202" spans="1:5" ht="12">
      <c r="A202" s="281" t="s">
        <v>580</v>
      </c>
      <c r="B202" s="281" t="s">
        <v>581</v>
      </c>
      <c r="C202" s="279" t="s">
        <v>212</v>
      </c>
      <c r="D202" s="315"/>
      <c r="E202" s="282">
        <v>394906.2</v>
      </c>
    </row>
    <row r="203" spans="1:5" ht="12">
      <c r="A203" s="281" t="s">
        <v>582</v>
      </c>
      <c r="B203" s="281" t="s">
        <v>583</v>
      </c>
      <c r="C203" s="279" t="s">
        <v>212</v>
      </c>
      <c r="D203" s="315"/>
      <c r="E203" s="282">
        <v>7900536.8</v>
      </c>
    </row>
    <row r="204" spans="1:5" ht="12">
      <c r="A204" s="281" t="s">
        <v>584</v>
      </c>
      <c r="B204" s="281" t="s">
        <v>585</v>
      </c>
      <c r="C204" s="279" t="s">
        <v>212</v>
      </c>
      <c r="D204" s="315"/>
      <c r="E204" s="282">
        <v>41400</v>
      </c>
    </row>
    <row r="205" spans="1:5" ht="12">
      <c r="A205" s="281" t="s">
        <v>586</v>
      </c>
      <c r="B205" s="281" t="s">
        <v>587</v>
      </c>
      <c r="C205" s="279" t="s">
        <v>371</v>
      </c>
      <c r="D205" s="315"/>
      <c r="E205" s="282">
        <v>4475183.999999899</v>
      </c>
    </row>
    <row r="206" spans="1:5" ht="12">
      <c r="A206" s="281" t="s">
        <v>588</v>
      </c>
      <c r="B206" s="281" t="s">
        <v>589</v>
      </c>
      <c r="C206" s="279" t="s">
        <v>212</v>
      </c>
      <c r="D206" s="315"/>
      <c r="E206" s="282">
        <v>15764071.6</v>
      </c>
    </row>
    <row r="207" spans="1:5" ht="12">
      <c r="A207" s="281" t="s">
        <v>590</v>
      </c>
      <c r="B207" s="281" t="s">
        <v>591</v>
      </c>
      <c r="C207" s="279" t="s">
        <v>212</v>
      </c>
      <c r="D207" s="315"/>
      <c r="E207" s="315"/>
    </row>
    <row r="208" spans="1:5" ht="12">
      <c r="A208" s="281" t="s">
        <v>592</v>
      </c>
      <c r="B208" s="281" t="s">
        <v>593</v>
      </c>
      <c r="C208" s="279" t="s">
        <v>212</v>
      </c>
      <c r="D208" s="315"/>
      <c r="E208" s="282">
        <v>19191382.519999906</v>
      </c>
    </row>
    <row r="209" spans="1:5" ht="12">
      <c r="A209" s="281" t="s">
        <v>594</v>
      </c>
      <c r="B209" s="281" t="s">
        <v>595</v>
      </c>
      <c r="C209" s="279" t="s">
        <v>212</v>
      </c>
      <c r="D209" s="315"/>
      <c r="E209" s="315"/>
    </row>
    <row r="210" spans="1:5" ht="12">
      <c r="A210" s="281" t="s">
        <v>596</v>
      </c>
      <c r="B210" s="281" t="s">
        <v>401</v>
      </c>
      <c r="C210" s="279" t="s">
        <v>212</v>
      </c>
      <c r="D210" s="315"/>
      <c r="E210" s="315"/>
    </row>
    <row r="211" spans="1:5" ht="12">
      <c r="A211" s="281" t="s">
        <v>597</v>
      </c>
      <c r="B211" s="281" t="s">
        <v>598</v>
      </c>
      <c r="C211" s="279" t="s">
        <v>212</v>
      </c>
      <c r="D211" s="315"/>
      <c r="E211" s="282">
        <v>0.5199999</v>
      </c>
    </row>
    <row r="212" spans="1:5" ht="12">
      <c r="A212" s="281" t="s">
        <v>599</v>
      </c>
      <c r="B212" s="281" t="s">
        <v>600</v>
      </c>
      <c r="C212" s="279" t="s">
        <v>212</v>
      </c>
      <c r="D212" s="315"/>
      <c r="E212" s="282">
        <v>0.8</v>
      </c>
    </row>
    <row r="213" spans="1:5" ht="12">
      <c r="A213" s="281" t="s">
        <v>601</v>
      </c>
      <c r="B213" s="281" t="s">
        <v>417</v>
      </c>
      <c r="C213" s="279" t="s">
        <v>212</v>
      </c>
      <c r="D213" s="282">
        <v>0.2799999000000001</v>
      </c>
      <c r="E213" s="315"/>
    </row>
    <row r="214" spans="1:5" ht="12">
      <c r="A214" s="281" t="s">
        <v>602</v>
      </c>
      <c r="B214" s="281" t="s">
        <v>603</v>
      </c>
      <c r="C214" s="279" t="s">
        <v>212</v>
      </c>
      <c r="D214" s="315"/>
      <c r="E214" s="282">
        <v>483468.15399999975</v>
      </c>
    </row>
    <row r="215" spans="1:5" ht="12">
      <c r="A215" s="281" t="s">
        <v>604</v>
      </c>
      <c r="B215" s="281" t="s">
        <v>605</v>
      </c>
      <c r="C215" s="279" t="s">
        <v>212</v>
      </c>
      <c r="D215" s="315"/>
      <c r="E215" s="282">
        <v>408.43492490001023</v>
      </c>
    </row>
    <row r="216" spans="1:5" ht="12">
      <c r="A216" s="281" t="s">
        <v>606</v>
      </c>
      <c r="B216" s="281" t="s">
        <v>607</v>
      </c>
      <c r="C216" s="279" t="s">
        <v>212</v>
      </c>
      <c r="D216" s="315"/>
      <c r="E216" s="315"/>
    </row>
    <row r="217" spans="1:5" ht="12">
      <c r="A217" s="281" t="s">
        <v>608</v>
      </c>
      <c r="B217" s="281" t="s">
        <v>609</v>
      </c>
      <c r="C217" s="279" t="s">
        <v>212</v>
      </c>
      <c r="D217" s="315"/>
      <c r="E217" s="282">
        <v>817350</v>
      </c>
    </row>
    <row r="218" spans="1:5" ht="12">
      <c r="A218" s="281" t="s">
        <v>610</v>
      </c>
      <c r="B218" s="281" t="s">
        <v>399</v>
      </c>
      <c r="C218" s="279" t="s">
        <v>212</v>
      </c>
      <c r="D218" s="315"/>
      <c r="E218" s="315"/>
    </row>
    <row r="219" spans="1:5" ht="12">
      <c r="A219" s="281" t="s">
        <v>611</v>
      </c>
      <c r="B219" s="281" t="s">
        <v>612</v>
      </c>
      <c r="C219" s="279" t="s">
        <v>212</v>
      </c>
      <c r="D219" s="315"/>
      <c r="E219" s="282">
        <v>2333838.9944287012</v>
      </c>
    </row>
    <row r="220" spans="1:5" ht="12">
      <c r="A220" s="281" t="s">
        <v>613</v>
      </c>
      <c r="B220" s="281" t="s">
        <v>614</v>
      </c>
      <c r="C220" s="279" t="s">
        <v>212</v>
      </c>
      <c r="D220" s="315"/>
      <c r="E220" s="282">
        <v>17751698.48</v>
      </c>
    </row>
    <row r="221" spans="1:5" ht="12">
      <c r="A221" s="281" t="s">
        <v>615</v>
      </c>
      <c r="B221" s="281" t="s">
        <v>616</v>
      </c>
      <c r="C221" s="279" t="s">
        <v>212</v>
      </c>
      <c r="D221" s="315"/>
      <c r="E221" s="282">
        <v>243000</v>
      </c>
    </row>
    <row r="222" spans="1:5" ht="12">
      <c r="A222" s="281" t="s">
        <v>617</v>
      </c>
      <c r="B222" s="281" t="s">
        <v>618</v>
      </c>
      <c r="C222" s="279" t="s">
        <v>212</v>
      </c>
      <c r="D222" s="315"/>
      <c r="E222" s="282">
        <v>705290</v>
      </c>
    </row>
    <row r="223" spans="1:5" ht="12">
      <c r="A223" s="281" t="s">
        <v>619</v>
      </c>
      <c r="B223" s="281" t="s">
        <v>620</v>
      </c>
      <c r="C223" s="279" t="s">
        <v>212</v>
      </c>
      <c r="D223" s="315"/>
      <c r="E223" s="282">
        <v>3211711</v>
      </c>
    </row>
    <row r="224" spans="1:5" ht="12">
      <c r="A224" s="281" t="s">
        <v>621</v>
      </c>
      <c r="B224" s="281" t="s">
        <v>622</v>
      </c>
      <c r="C224" s="279" t="s">
        <v>212</v>
      </c>
      <c r="D224" s="315"/>
      <c r="E224" s="315"/>
    </row>
    <row r="225" spans="1:5" ht="12">
      <c r="A225" s="281" t="s">
        <v>623</v>
      </c>
      <c r="B225" s="281" t="s">
        <v>624</v>
      </c>
      <c r="C225" s="279" t="s">
        <v>212</v>
      </c>
      <c r="D225" s="315"/>
      <c r="E225" s="282">
        <v>2355332</v>
      </c>
    </row>
    <row r="226" spans="1:5" ht="12">
      <c r="A226" s="281" t="s">
        <v>625</v>
      </c>
      <c r="B226" s="281" t="s">
        <v>626</v>
      </c>
      <c r="C226" s="279" t="s">
        <v>212</v>
      </c>
      <c r="D226" s="315"/>
      <c r="E226" s="282">
        <v>928661.7634015036</v>
      </c>
    </row>
    <row r="227" spans="1:5" ht="12">
      <c r="A227" s="281" t="s">
        <v>627</v>
      </c>
      <c r="B227" s="281" t="s">
        <v>628</v>
      </c>
      <c r="C227" s="279" t="s">
        <v>212</v>
      </c>
      <c r="D227" s="282">
        <v>838260</v>
      </c>
      <c r="E227" s="315"/>
    </row>
    <row r="228" spans="1:5" ht="12">
      <c r="A228" s="281" t="s">
        <v>629</v>
      </c>
      <c r="B228" s="281" t="s">
        <v>630</v>
      </c>
      <c r="C228" s="279" t="s">
        <v>212</v>
      </c>
      <c r="D228" s="315"/>
      <c r="E228" s="282">
        <v>1382560</v>
      </c>
    </row>
    <row r="229" spans="1:5" ht="12">
      <c r="A229" s="281" t="s">
        <v>631</v>
      </c>
      <c r="B229" s="281" t="s">
        <v>632</v>
      </c>
      <c r="C229" s="279" t="s">
        <v>212</v>
      </c>
      <c r="D229" s="315"/>
      <c r="E229" s="282">
        <v>800007</v>
      </c>
    </row>
    <row r="230" spans="1:5" ht="12">
      <c r="A230" s="281" t="s">
        <v>633</v>
      </c>
      <c r="B230" s="281" t="s">
        <v>634</v>
      </c>
      <c r="C230" s="279" t="s">
        <v>212</v>
      </c>
      <c r="D230" s="315"/>
      <c r="E230" s="282">
        <v>6809208.6</v>
      </c>
    </row>
    <row r="231" spans="1:5" ht="12">
      <c r="A231" s="281" t="s">
        <v>635</v>
      </c>
      <c r="B231" s="281" t="s">
        <v>636</v>
      </c>
      <c r="C231" s="279" t="s">
        <v>212</v>
      </c>
      <c r="D231" s="315"/>
      <c r="E231" s="282">
        <v>51.6895999000594</v>
      </c>
    </row>
    <row r="232" spans="1:5" ht="12">
      <c r="A232" s="281" t="s">
        <v>637</v>
      </c>
      <c r="B232" s="281" t="s">
        <v>638</v>
      </c>
      <c r="C232" s="279" t="s">
        <v>212</v>
      </c>
      <c r="D232" s="315"/>
      <c r="E232" s="282">
        <v>1507380.4</v>
      </c>
    </row>
    <row r="233" spans="1:5" ht="12">
      <c r="A233" s="281" t="s">
        <v>639</v>
      </c>
      <c r="B233" s="281" t="s">
        <v>640</v>
      </c>
      <c r="C233" s="279" t="s">
        <v>212</v>
      </c>
      <c r="D233" s="315"/>
      <c r="E233" s="315"/>
    </row>
    <row r="234" spans="1:5" ht="12">
      <c r="A234" s="281" t="s">
        <v>641</v>
      </c>
      <c r="B234" s="281" t="s">
        <v>642</v>
      </c>
      <c r="C234" s="279" t="s">
        <v>212</v>
      </c>
      <c r="D234" s="315"/>
      <c r="E234" s="282">
        <v>1543760</v>
      </c>
    </row>
    <row r="235" spans="1:5" ht="12">
      <c r="A235" s="281" t="s">
        <v>643</v>
      </c>
      <c r="B235" s="281" t="s">
        <v>644</v>
      </c>
      <c r="C235" s="279" t="s">
        <v>212</v>
      </c>
      <c r="D235" s="315"/>
      <c r="E235" s="315"/>
    </row>
    <row r="236" spans="1:5" ht="12">
      <c r="A236" s="281" t="s">
        <v>645</v>
      </c>
      <c r="B236" s="281" t="s">
        <v>646</v>
      </c>
      <c r="C236" s="279" t="s">
        <v>212</v>
      </c>
      <c r="D236" s="315"/>
      <c r="E236" s="282">
        <v>25000</v>
      </c>
    </row>
    <row r="237" spans="1:5" ht="12">
      <c r="A237" s="281" t="s">
        <v>647</v>
      </c>
      <c r="B237" s="281" t="s">
        <v>648</v>
      </c>
      <c r="C237" s="279" t="s">
        <v>212</v>
      </c>
      <c r="D237" s="315"/>
      <c r="E237" s="282">
        <v>177000</v>
      </c>
    </row>
    <row r="238" spans="1:5" ht="12">
      <c r="A238" s="281" t="s">
        <v>649</v>
      </c>
      <c r="B238" s="281" t="s">
        <v>650</v>
      </c>
      <c r="C238" s="279" t="s">
        <v>212</v>
      </c>
      <c r="D238" s="315"/>
      <c r="E238" s="282">
        <v>0.8</v>
      </c>
    </row>
    <row r="239" spans="1:5" ht="12">
      <c r="A239" s="281" t="s">
        <v>651</v>
      </c>
      <c r="B239" s="281" t="s">
        <v>652</v>
      </c>
      <c r="C239" s="279" t="s">
        <v>212</v>
      </c>
      <c r="D239" s="315"/>
      <c r="E239" s="282">
        <v>1276356.59</v>
      </c>
    </row>
    <row r="240" spans="1:5" ht="12">
      <c r="A240" s="281" t="s">
        <v>653</v>
      </c>
      <c r="B240" s="281" t="s">
        <v>654</v>
      </c>
      <c r="C240" s="279" t="s">
        <v>212</v>
      </c>
      <c r="D240" s="315"/>
      <c r="E240" s="282">
        <v>381288</v>
      </c>
    </row>
    <row r="241" spans="1:5" ht="12">
      <c r="A241" s="281" t="s">
        <v>655</v>
      </c>
      <c r="B241" s="281" t="s">
        <v>656</v>
      </c>
      <c r="C241" s="279" t="s">
        <v>212</v>
      </c>
      <c r="D241" s="315"/>
      <c r="E241" s="282">
        <v>6442372.6</v>
      </c>
    </row>
    <row r="242" spans="1:5" ht="12">
      <c r="A242" s="281" t="s">
        <v>657</v>
      </c>
      <c r="B242" s="281" t="s">
        <v>658</v>
      </c>
      <c r="C242" s="279" t="s">
        <v>212</v>
      </c>
      <c r="D242" s="315"/>
      <c r="E242" s="282">
        <v>0.04</v>
      </c>
    </row>
    <row r="243" spans="1:5" ht="12">
      <c r="A243" s="281" t="s">
        <v>659</v>
      </c>
      <c r="B243" s="281" t="s">
        <v>660</v>
      </c>
      <c r="C243" s="279" t="s">
        <v>212</v>
      </c>
      <c r="D243" s="315"/>
      <c r="E243" s="282">
        <v>1491054</v>
      </c>
    </row>
    <row r="244" spans="1:5" ht="12">
      <c r="A244" s="281" t="s">
        <v>661</v>
      </c>
      <c r="B244" s="281" t="s">
        <v>662</v>
      </c>
      <c r="C244" s="279" t="s">
        <v>371</v>
      </c>
      <c r="D244" s="315"/>
      <c r="E244" s="282">
        <v>2547108.0032000006</v>
      </c>
    </row>
    <row r="245" spans="1:5" ht="12">
      <c r="A245" s="281" t="s">
        <v>663</v>
      </c>
      <c r="B245" s="281" t="s">
        <v>664</v>
      </c>
      <c r="C245" s="279" t="s">
        <v>212</v>
      </c>
      <c r="D245" s="315"/>
      <c r="E245" s="282">
        <v>0.19999989999458193</v>
      </c>
    </row>
    <row r="246" spans="1:5" ht="12">
      <c r="A246" s="281" t="s">
        <v>665</v>
      </c>
      <c r="B246" s="281" t="s">
        <v>666</v>
      </c>
      <c r="C246" s="279" t="s">
        <v>212</v>
      </c>
      <c r="D246" s="315"/>
      <c r="E246" s="282">
        <v>7482.799499999881</v>
      </c>
    </row>
    <row r="247" spans="1:5" ht="12">
      <c r="A247" s="281" t="s">
        <v>667</v>
      </c>
      <c r="B247" s="281" t="s">
        <v>668</v>
      </c>
      <c r="C247" s="279" t="s">
        <v>212</v>
      </c>
      <c r="D247" s="315"/>
      <c r="E247" s="282">
        <v>3721.892733</v>
      </c>
    </row>
    <row r="248" spans="1:5" ht="12">
      <c r="A248" s="281" t="s">
        <v>669</v>
      </c>
      <c r="B248" s="281" t="s">
        <v>670</v>
      </c>
      <c r="C248" s="279" t="s">
        <v>371</v>
      </c>
      <c r="D248" s="315"/>
      <c r="E248" s="282">
        <v>5160876.9580000015</v>
      </c>
    </row>
    <row r="249" spans="1:5" ht="12">
      <c r="A249" s="281" t="s">
        <v>671</v>
      </c>
      <c r="B249" s="281" t="s">
        <v>672</v>
      </c>
      <c r="C249" s="279" t="s">
        <v>212</v>
      </c>
      <c r="D249" s="282">
        <v>201.106799999997</v>
      </c>
      <c r="E249" s="315"/>
    </row>
    <row r="250" spans="1:5" ht="12">
      <c r="A250" s="281" t="s">
        <v>673</v>
      </c>
      <c r="B250" s="281" t="s">
        <v>674</v>
      </c>
      <c r="C250" s="279" t="s">
        <v>212</v>
      </c>
      <c r="D250" s="315"/>
      <c r="E250" s="282">
        <v>693356.6392949999</v>
      </c>
    </row>
    <row r="251" spans="1:5" ht="12">
      <c r="A251" s="281" t="s">
        <v>675</v>
      </c>
      <c r="B251" s="281" t="s">
        <v>676</v>
      </c>
      <c r="C251" s="279" t="s">
        <v>371</v>
      </c>
      <c r="D251" s="315"/>
      <c r="E251" s="315"/>
    </row>
    <row r="252" spans="1:5" ht="12">
      <c r="A252" s="281" t="s">
        <v>677</v>
      </c>
      <c r="B252" s="281" t="s">
        <v>678</v>
      </c>
      <c r="C252" s="279" t="s">
        <v>371</v>
      </c>
      <c r="D252" s="315"/>
      <c r="E252" s="315"/>
    </row>
    <row r="253" spans="1:5" ht="12">
      <c r="A253" s="281" t="s">
        <v>679</v>
      </c>
      <c r="B253" s="281" t="s">
        <v>680</v>
      </c>
      <c r="C253" s="279" t="s">
        <v>212</v>
      </c>
      <c r="D253" s="315"/>
      <c r="E253" s="282">
        <v>1593264</v>
      </c>
    </row>
    <row r="254" spans="1:5" ht="12">
      <c r="A254" s="281" t="s">
        <v>681</v>
      </c>
      <c r="B254" s="281" t="s">
        <v>682</v>
      </c>
      <c r="C254" s="279" t="s">
        <v>212</v>
      </c>
      <c r="D254" s="282">
        <v>1</v>
      </c>
      <c r="E254" s="315"/>
    </row>
    <row r="255" spans="1:5" ht="12">
      <c r="A255" s="281" t="s">
        <v>683</v>
      </c>
      <c r="B255" s="281" t="s">
        <v>684</v>
      </c>
      <c r="C255" s="279" t="s">
        <v>212</v>
      </c>
      <c r="D255" s="282">
        <v>140880</v>
      </c>
      <c r="E255" s="315"/>
    </row>
    <row r="256" spans="1:5" ht="12">
      <c r="A256" s="281" t="s">
        <v>685</v>
      </c>
      <c r="B256" s="281" t="s">
        <v>686</v>
      </c>
      <c r="C256" s="279" t="s">
        <v>212</v>
      </c>
      <c r="D256" s="315"/>
      <c r="E256" s="282">
        <v>0.39999989999999996</v>
      </c>
    </row>
    <row r="257" spans="1:5" ht="12">
      <c r="A257" s="281" t="s">
        <v>687</v>
      </c>
      <c r="B257" s="281" t="s">
        <v>688</v>
      </c>
      <c r="C257" s="279" t="s">
        <v>212</v>
      </c>
      <c r="D257" s="315"/>
      <c r="E257" s="282">
        <v>2127474.4</v>
      </c>
    </row>
    <row r="258" spans="1:5" ht="12">
      <c r="A258" s="281" t="s">
        <v>689</v>
      </c>
      <c r="B258" s="281" t="s">
        <v>690</v>
      </c>
      <c r="C258" s="279" t="s">
        <v>212</v>
      </c>
      <c r="D258" s="315"/>
      <c r="E258" s="282">
        <v>903276</v>
      </c>
    </row>
    <row r="259" spans="1:5" ht="12">
      <c r="A259" s="281" t="s">
        <v>691</v>
      </c>
      <c r="B259" s="281" t="s">
        <v>692</v>
      </c>
      <c r="C259" s="279" t="s">
        <v>212</v>
      </c>
      <c r="D259" s="282">
        <v>821451.2</v>
      </c>
      <c r="E259" s="315"/>
    </row>
    <row r="260" spans="1:5" ht="12">
      <c r="A260" s="281" t="s">
        <v>693</v>
      </c>
      <c r="B260" s="281" t="s">
        <v>694</v>
      </c>
      <c r="C260" s="279" t="s">
        <v>212</v>
      </c>
      <c r="D260" s="315"/>
      <c r="E260" s="315"/>
    </row>
    <row r="261" spans="1:5" ht="12">
      <c r="A261" s="281" t="s">
        <v>695</v>
      </c>
      <c r="B261" s="281" t="s">
        <v>696</v>
      </c>
      <c r="C261" s="279" t="s">
        <v>212</v>
      </c>
      <c r="D261" s="315"/>
      <c r="E261" s="282">
        <v>151470</v>
      </c>
    </row>
    <row r="262" spans="1:5" ht="12">
      <c r="A262" s="281" t="s">
        <v>697</v>
      </c>
      <c r="B262" s="281" t="s">
        <v>698</v>
      </c>
      <c r="C262" s="279" t="s">
        <v>212</v>
      </c>
      <c r="D262" s="315"/>
      <c r="E262" s="282">
        <v>4464260</v>
      </c>
    </row>
    <row r="263" spans="1:5" ht="12">
      <c r="A263" s="281" t="s">
        <v>699</v>
      </c>
      <c r="B263" s="281" t="s">
        <v>700</v>
      </c>
      <c r="C263" s="279" t="s">
        <v>212</v>
      </c>
      <c r="D263" s="315"/>
      <c r="E263" s="282">
        <v>35800</v>
      </c>
    </row>
    <row r="264" spans="1:5" ht="12">
      <c r="A264" s="281" t="s">
        <v>701</v>
      </c>
      <c r="B264" s="281" t="s">
        <v>702</v>
      </c>
      <c r="C264" s="279" t="s">
        <v>212</v>
      </c>
      <c r="D264" s="282">
        <v>10010</v>
      </c>
      <c r="E264" s="315"/>
    </row>
    <row r="265" spans="1:5" ht="12">
      <c r="A265" s="281" t="s">
        <v>703</v>
      </c>
      <c r="B265" s="281" t="s">
        <v>704</v>
      </c>
      <c r="C265" s="279" t="s">
        <v>212</v>
      </c>
      <c r="D265" s="315"/>
      <c r="E265" s="282">
        <v>3528494.4</v>
      </c>
    </row>
    <row r="266" spans="1:5" ht="12">
      <c r="A266" s="281" t="s">
        <v>705</v>
      </c>
      <c r="B266" s="281" t="s">
        <v>706</v>
      </c>
      <c r="C266" s="279" t="s">
        <v>212</v>
      </c>
      <c r="D266" s="315"/>
      <c r="E266" s="315"/>
    </row>
    <row r="267" spans="1:5" ht="12">
      <c r="A267" s="281" t="s">
        <v>707</v>
      </c>
      <c r="B267" s="281" t="s">
        <v>708</v>
      </c>
      <c r="C267" s="279" t="s">
        <v>212</v>
      </c>
      <c r="D267" s="282">
        <v>0.93</v>
      </c>
      <c r="E267" s="315"/>
    </row>
    <row r="268" spans="1:5" ht="12">
      <c r="A268" s="281" t="s">
        <v>709</v>
      </c>
      <c r="B268" s="281" t="s">
        <v>710</v>
      </c>
      <c r="C268" s="279" t="s">
        <v>212</v>
      </c>
      <c r="D268" s="282">
        <v>0.43</v>
      </c>
      <c r="E268" s="315"/>
    </row>
    <row r="269" spans="1:5" ht="12">
      <c r="A269" s="281" t="s">
        <v>711</v>
      </c>
      <c r="B269" s="281" t="s">
        <v>712</v>
      </c>
      <c r="C269" s="279" t="s">
        <v>212</v>
      </c>
      <c r="D269" s="315"/>
      <c r="E269" s="282">
        <v>0.2</v>
      </c>
    </row>
    <row r="270" spans="1:5" ht="12">
      <c r="A270" s="281" t="s">
        <v>713</v>
      </c>
      <c r="B270" s="281" t="s">
        <v>714</v>
      </c>
      <c r="C270" s="279" t="s">
        <v>212</v>
      </c>
      <c r="D270" s="315"/>
      <c r="E270" s="282">
        <v>1489.3999998999946</v>
      </c>
    </row>
    <row r="271" spans="1:5" ht="12">
      <c r="A271" s="281" t="s">
        <v>715</v>
      </c>
      <c r="B271" s="281" t="s">
        <v>716</v>
      </c>
      <c r="C271" s="279" t="s">
        <v>212</v>
      </c>
      <c r="D271" s="315"/>
      <c r="E271" s="282">
        <v>12.221999999999998</v>
      </c>
    </row>
    <row r="272" spans="1:5" ht="12">
      <c r="A272" s="281" t="s">
        <v>717</v>
      </c>
      <c r="B272" s="281" t="s">
        <v>718</v>
      </c>
      <c r="C272" s="279" t="s">
        <v>212</v>
      </c>
      <c r="D272" s="315"/>
      <c r="E272" s="315"/>
    </row>
    <row r="273" spans="1:5" ht="12">
      <c r="A273" s="281" t="s">
        <v>719</v>
      </c>
      <c r="B273" s="281" t="s">
        <v>720</v>
      </c>
      <c r="C273" s="279" t="s">
        <v>212</v>
      </c>
      <c r="D273" s="315"/>
      <c r="E273" s="282">
        <v>0.42</v>
      </c>
    </row>
    <row r="274" spans="1:5" ht="12">
      <c r="A274" s="281" t="s">
        <v>721</v>
      </c>
      <c r="B274" s="281" t="s">
        <v>722</v>
      </c>
      <c r="C274" s="279" t="s">
        <v>212</v>
      </c>
      <c r="D274" s="315"/>
      <c r="E274" s="282">
        <v>267659.95</v>
      </c>
    </row>
    <row r="275" spans="1:5" ht="12">
      <c r="A275" s="281" t="s">
        <v>723</v>
      </c>
      <c r="B275" s="281" t="s">
        <v>724</v>
      </c>
      <c r="C275" s="279" t="s">
        <v>212</v>
      </c>
      <c r="D275" s="315"/>
      <c r="E275" s="282">
        <v>28000</v>
      </c>
    </row>
    <row r="276" spans="1:5" ht="12">
      <c r="A276" s="281" t="s">
        <v>725</v>
      </c>
      <c r="B276" s="281" t="s">
        <v>726</v>
      </c>
      <c r="C276" s="279" t="s">
        <v>212</v>
      </c>
      <c r="D276" s="282">
        <v>270194</v>
      </c>
      <c r="E276" s="315"/>
    </row>
    <row r="277" spans="1:5" ht="12">
      <c r="A277" s="281" t="s">
        <v>727</v>
      </c>
      <c r="B277" s="281" t="s">
        <v>728</v>
      </c>
      <c r="C277" s="279" t="s">
        <v>212</v>
      </c>
      <c r="D277" s="282">
        <v>0.02</v>
      </c>
      <c r="E277" s="315"/>
    </row>
    <row r="278" spans="1:5" ht="12">
      <c r="A278" s="281" t="s">
        <v>729</v>
      </c>
      <c r="B278" s="281" t="s">
        <v>730</v>
      </c>
      <c r="C278" s="279" t="s">
        <v>212</v>
      </c>
      <c r="D278" s="315"/>
      <c r="E278" s="282">
        <v>262224.4</v>
      </c>
    </row>
    <row r="279" spans="1:5" ht="12">
      <c r="A279" s="281" t="s">
        <v>731</v>
      </c>
      <c r="B279" s="281" t="s">
        <v>732</v>
      </c>
      <c r="C279" s="279" t="s">
        <v>212</v>
      </c>
      <c r="D279" s="315"/>
      <c r="E279" s="282">
        <v>20000</v>
      </c>
    </row>
    <row r="280" spans="1:5" ht="12">
      <c r="A280" s="281" t="s">
        <v>733</v>
      </c>
      <c r="B280" s="281" t="s">
        <v>734</v>
      </c>
      <c r="C280" s="279" t="s">
        <v>212</v>
      </c>
      <c r="D280" s="282">
        <v>51840</v>
      </c>
      <c r="E280" s="315"/>
    </row>
    <row r="281" spans="1:5" ht="12">
      <c r="A281" s="281" t="s">
        <v>735</v>
      </c>
      <c r="B281" s="281" t="s">
        <v>736</v>
      </c>
      <c r="C281" s="279" t="s">
        <v>212</v>
      </c>
      <c r="D281" s="315"/>
      <c r="E281" s="282">
        <v>520282.64000010013</v>
      </c>
    </row>
    <row r="282" spans="1:5" ht="12">
      <c r="A282" s="281" t="s">
        <v>737</v>
      </c>
      <c r="B282" s="281" t="s">
        <v>738</v>
      </c>
      <c r="C282" s="279" t="s">
        <v>212</v>
      </c>
      <c r="D282" s="315"/>
      <c r="E282" s="282">
        <v>395372.8</v>
      </c>
    </row>
    <row r="283" spans="1:5" ht="12">
      <c r="A283" s="281" t="s">
        <v>739</v>
      </c>
      <c r="B283" s="281" t="s">
        <v>740</v>
      </c>
      <c r="C283" s="279" t="s">
        <v>212</v>
      </c>
      <c r="D283" s="315"/>
      <c r="E283" s="282">
        <v>196079.99999989985</v>
      </c>
    </row>
    <row r="284" spans="1:5" ht="12">
      <c r="A284" s="281" t="s">
        <v>741</v>
      </c>
      <c r="B284" s="281" t="s">
        <v>742</v>
      </c>
      <c r="C284" s="279" t="s">
        <v>212</v>
      </c>
      <c r="D284" s="315"/>
      <c r="E284" s="282">
        <v>21600</v>
      </c>
    </row>
    <row r="285" spans="1:5" ht="12">
      <c r="A285" s="281" t="s">
        <v>743</v>
      </c>
      <c r="B285" s="281" t="s">
        <v>744</v>
      </c>
      <c r="C285" s="279" t="s">
        <v>212</v>
      </c>
      <c r="D285" s="315"/>
      <c r="E285" s="315"/>
    </row>
    <row r="286" spans="1:5" ht="12">
      <c r="A286" s="281" t="s">
        <v>745</v>
      </c>
      <c r="B286" s="281" t="s">
        <v>746</v>
      </c>
      <c r="C286" s="279" t="s">
        <v>212</v>
      </c>
      <c r="D286" s="315"/>
      <c r="E286" s="315"/>
    </row>
    <row r="287" spans="1:5" ht="12">
      <c r="A287" s="281" t="s">
        <v>747</v>
      </c>
      <c r="B287" s="281" t="s">
        <v>748</v>
      </c>
      <c r="C287" s="279" t="s">
        <v>212</v>
      </c>
      <c r="D287" s="315"/>
      <c r="E287" s="282">
        <v>0.2</v>
      </c>
    </row>
    <row r="288" spans="1:5" ht="12">
      <c r="A288" s="281" t="s">
        <v>749</v>
      </c>
      <c r="B288" s="281" t="s">
        <v>750</v>
      </c>
      <c r="C288" s="279" t="s">
        <v>212</v>
      </c>
      <c r="D288" s="282">
        <v>999955</v>
      </c>
      <c r="E288" s="315"/>
    </row>
    <row r="289" spans="1:5" ht="12">
      <c r="A289" s="281" t="s">
        <v>751</v>
      </c>
      <c r="B289" s="281" t="s">
        <v>752</v>
      </c>
      <c r="C289" s="279" t="s">
        <v>212</v>
      </c>
      <c r="D289" s="282">
        <v>1500.3999998998643</v>
      </c>
      <c r="E289" s="315"/>
    </row>
    <row r="290" spans="1:5" ht="12">
      <c r="A290" s="281" t="s">
        <v>753</v>
      </c>
      <c r="B290" s="281" t="s">
        <v>754</v>
      </c>
      <c r="C290" s="279" t="s">
        <v>212</v>
      </c>
      <c r="D290" s="315"/>
      <c r="E290" s="282">
        <v>0.2</v>
      </c>
    </row>
    <row r="291" spans="1:5" ht="12">
      <c r="A291" s="281" t="s">
        <v>755</v>
      </c>
      <c r="B291" s="281" t="s">
        <v>756</v>
      </c>
      <c r="C291" s="279" t="s">
        <v>212</v>
      </c>
      <c r="D291" s="315"/>
      <c r="E291" s="315"/>
    </row>
    <row r="292" spans="1:5" ht="12">
      <c r="A292" s="281" t="s">
        <v>757</v>
      </c>
      <c r="B292" s="281" t="s">
        <v>758</v>
      </c>
      <c r="C292" s="279" t="s">
        <v>212</v>
      </c>
      <c r="D292" s="282">
        <v>141.40007139995694</v>
      </c>
      <c r="E292" s="315"/>
    </row>
    <row r="293" spans="1:5" ht="12">
      <c r="A293" s="281" t="s">
        <v>759</v>
      </c>
      <c r="B293" s="281" t="s">
        <v>760</v>
      </c>
      <c r="C293" s="279" t="s">
        <v>212</v>
      </c>
      <c r="D293" s="315"/>
      <c r="E293" s="282">
        <v>15000</v>
      </c>
    </row>
    <row r="294" spans="1:5" ht="12">
      <c r="A294" s="281" t="s">
        <v>761</v>
      </c>
      <c r="B294" s="281" t="s">
        <v>762</v>
      </c>
      <c r="C294" s="279" t="s">
        <v>212</v>
      </c>
      <c r="D294" s="315"/>
      <c r="E294" s="315"/>
    </row>
    <row r="295" spans="1:5" ht="12">
      <c r="A295" s="281" t="s">
        <v>763</v>
      </c>
      <c r="B295" s="281" t="s">
        <v>764</v>
      </c>
      <c r="C295" s="279" t="s">
        <v>212</v>
      </c>
      <c r="D295" s="315"/>
      <c r="E295" s="315"/>
    </row>
    <row r="296" spans="1:5" ht="12">
      <c r="A296" s="281" t="s">
        <v>765</v>
      </c>
      <c r="B296" s="281" t="s">
        <v>766</v>
      </c>
      <c r="C296" s="279" t="s">
        <v>212</v>
      </c>
      <c r="D296" s="315"/>
      <c r="E296" s="282">
        <v>550389</v>
      </c>
    </row>
    <row r="297" spans="1:5" ht="12">
      <c r="A297" s="281" t="s">
        <v>767</v>
      </c>
      <c r="B297" s="281" t="s">
        <v>768</v>
      </c>
      <c r="C297" s="279" t="s">
        <v>212</v>
      </c>
      <c r="D297" s="315"/>
      <c r="E297" s="315"/>
    </row>
    <row r="298" spans="1:5" ht="12">
      <c r="A298" s="281" t="s">
        <v>769</v>
      </c>
      <c r="B298" s="281" t="s">
        <v>770</v>
      </c>
      <c r="C298" s="279" t="s">
        <v>212</v>
      </c>
      <c r="D298" s="315"/>
      <c r="E298" s="282">
        <v>0.39139999985694884</v>
      </c>
    </row>
    <row r="299" spans="1:5" ht="12">
      <c r="A299" s="291"/>
      <c r="B299" s="291" t="s">
        <v>1143</v>
      </c>
      <c r="C299" s="292"/>
      <c r="D299" s="316">
        <f>SUM(D59:D298)</f>
        <v>6886093.833095</v>
      </c>
      <c r="E299" s="316">
        <f>SUM(E59:E298)</f>
        <v>690118709.4030159</v>
      </c>
    </row>
    <row r="300" spans="1:5" ht="12">
      <c r="A300" s="291"/>
      <c r="B300" s="291" t="s">
        <v>1144</v>
      </c>
      <c r="C300" s="292"/>
      <c r="D300" s="316"/>
      <c r="E300" s="317">
        <f>+E299-D299</f>
        <v>683232615.5699209</v>
      </c>
    </row>
    <row r="301" spans="1:5" ht="12">
      <c r="A301" s="283" t="s">
        <v>771</v>
      </c>
      <c r="B301" s="283" t="s">
        <v>772</v>
      </c>
      <c r="C301" s="284" t="s">
        <v>212</v>
      </c>
      <c r="D301" s="285"/>
      <c r="E301" s="286">
        <v>390862</v>
      </c>
    </row>
    <row r="302" spans="1:3" ht="12">
      <c r="A302" s="281" t="s">
        <v>773</v>
      </c>
      <c r="B302" s="281" t="s">
        <v>774</v>
      </c>
      <c r="C302" s="279" t="s">
        <v>212</v>
      </c>
    </row>
    <row r="303" spans="1:5" ht="12">
      <c r="A303" s="281" t="s">
        <v>775</v>
      </c>
      <c r="B303" s="281" t="s">
        <v>776</v>
      </c>
      <c r="C303" s="279" t="s">
        <v>212</v>
      </c>
      <c r="E303" s="290">
        <v>0.4</v>
      </c>
    </row>
    <row r="304" spans="1:4" ht="12">
      <c r="A304" s="281" t="s">
        <v>777</v>
      </c>
      <c r="B304" s="281" t="s">
        <v>778</v>
      </c>
      <c r="C304" s="279" t="s">
        <v>212</v>
      </c>
      <c r="D304" s="290">
        <v>22059378.23</v>
      </c>
    </row>
    <row r="305" spans="1:4" ht="12">
      <c r="A305" s="281" t="s">
        <v>779</v>
      </c>
      <c r="B305" s="281" t="s">
        <v>780</v>
      </c>
      <c r="C305" s="279" t="s">
        <v>212</v>
      </c>
      <c r="D305" s="290">
        <v>329037.64</v>
      </c>
    </row>
    <row r="306" spans="1:4" ht="12">
      <c r="A306" s="281" t="s">
        <v>781</v>
      </c>
      <c r="B306" s="281" t="s">
        <v>782</v>
      </c>
      <c r="C306" s="279" t="s">
        <v>212</v>
      </c>
      <c r="D306" s="290">
        <v>512305.15</v>
      </c>
    </row>
    <row r="307" spans="1:4" ht="12">
      <c r="A307" s="281" t="s">
        <v>783</v>
      </c>
      <c r="B307" s="281" t="s">
        <v>784</v>
      </c>
      <c r="C307" s="279" t="s">
        <v>212</v>
      </c>
      <c r="D307" s="290">
        <v>766077.76</v>
      </c>
    </row>
    <row r="308" spans="1:4" ht="12">
      <c r="A308" s="281" t="s">
        <v>785</v>
      </c>
      <c r="B308" s="281" t="s">
        <v>786</v>
      </c>
      <c r="C308" s="279" t="s">
        <v>212</v>
      </c>
      <c r="D308" s="290">
        <v>1485553.91</v>
      </c>
    </row>
    <row r="309" spans="1:4" ht="12">
      <c r="A309" s="281" t="s">
        <v>787</v>
      </c>
      <c r="B309" s="281" t="s">
        <v>788</v>
      </c>
      <c r="C309" s="279" t="s">
        <v>212</v>
      </c>
      <c r="D309" s="290">
        <v>14646</v>
      </c>
    </row>
    <row r="310" spans="1:4" ht="12">
      <c r="A310" s="281" t="s">
        <v>789</v>
      </c>
      <c r="B310" s="281" t="s">
        <v>383</v>
      </c>
      <c r="C310" s="279" t="s">
        <v>212</v>
      </c>
      <c r="D310" s="290">
        <v>15850091.12</v>
      </c>
    </row>
    <row r="311" spans="1:4" ht="12">
      <c r="A311" s="281" t="s">
        <v>790</v>
      </c>
      <c r="B311" s="281" t="s">
        <v>791</v>
      </c>
      <c r="C311" s="279" t="s">
        <v>212</v>
      </c>
      <c r="D311" s="290">
        <v>14645.5</v>
      </c>
    </row>
    <row r="312" spans="1:4" ht="12">
      <c r="A312" s="281" t="s">
        <v>792</v>
      </c>
      <c r="B312" s="281" t="s">
        <v>793</v>
      </c>
      <c r="C312" s="279" t="s">
        <v>212</v>
      </c>
      <c r="D312" s="290">
        <v>1930199.09</v>
      </c>
    </row>
    <row r="313" spans="1:4" ht="12">
      <c r="A313" s="281" t="s">
        <v>794</v>
      </c>
      <c r="B313" s="281" t="s">
        <v>795</v>
      </c>
      <c r="C313" s="279" t="s">
        <v>212</v>
      </c>
      <c r="D313" s="290">
        <v>5356063.22</v>
      </c>
    </row>
    <row r="314" spans="1:4" ht="12">
      <c r="A314" s="281" t="s">
        <v>796</v>
      </c>
      <c r="B314" s="281" t="s">
        <v>797</v>
      </c>
      <c r="C314" s="279" t="s">
        <v>212</v>
      </c>
      <c r="D314" s="290">
        <v>7631.75</v>
      </c>
    </row>
    <row r="315" spans="1:4" ht="12">
      <c r="A315" s="281" t="s">
        <v>798</v>
      </c>
      <c r="B315" s="281" t="s">
        <v>799</v>
      </c>
      <c r="C315" s="279" t="s">
        <v>212</v>
      </c>
      <c r="D315" s="290">
        <v>5071504.11</v>
      </c>
    </row>
    <row r="316" spans="1:4" ht="12">
      <c r="A316" s="281" t="s">
        <v>800</v>
      </c>
      <c r="B316" s="281" t="s">
        <v>801</v>
      </c>
      <c r="C316" s="279" t="s">
        <v>212</v>
      </c>
      <c r="D316" s="290">
        <v>12564347.29969985</v>
      </c>
    </row>
    <row r="317" spans="1:4" ht="12">
      <c r="A317" s="281" t="s">
        <v>802</v>
      </c>
      <c r="B317" s="281" t="s">
        <v>803</v>
      </c>
      <c r="C317" s="279" t="s">
        <v>212</v>
      </c>
      <c r="D317" s="290">
        <v>436126322.7099988</v>
      </c>
    </row>
    <row r="318" spans="1:4" ht="12">
      <c r="A318" s="281" t="s">
        <v>804</v>
      </c>
      <c r="B318" s="281" t="s">
        <v>805</v>
      </c>
      <c r="C318" s="279" t="s">
        <v>212</v>
      </c>
      <c r="D318" s="290">
        <v>1032222</v>
      </c>
    </row>
    <row r="319" spans="1:4" ht="12">
      <c r="A319" s="281" t="s">
        <v>806</v>
      </c>
      <c r="B319" s="281" t="s">
        <v>807</v>
      </c>
      <c r="C319" s="279" t="s">
        <v>212</v>
      </c>
      <c r="D319" s="290">
        <v>540015.6</v>
      </c>
    </row>
    <row r="320" spans="1:4" ht="12">
      <c r="A320" s="281" t="s">
        <v>808</v>
      </c>
      <c r="B320" s="281" t="s">
        <v>809</v>
      </c>
      <c r="C320" s="279" t="s">
        <v>212</v>
      </c>
      <c r="D320" s="290">
        <v>26361895.43999985</v>
      </c>
    </row>
    <row r="321" spans="1:3" ht="12">
      <c r="A321" s="281" t="s">
        <v>810</v>
      </c>
      <c r="B321" s="281" t="s">
        <v>567</v>
      </c>
      <c r="C321" s="279" t="s">
        <v>212</v>
      </c>
    </row>
    <row r="322" spans="1:4" ht="12">
      <c r="A322" s="281" t="s">
        <v>811</v>
      </c>
      <c r="B322" s="281" t="s">
        <v>54</v>
      </c>
      <c r="C322" s="279" t="s">
        <v>212</v>
      </c>
      <c r="D322" s="290">
        <v>3.4</v>
      </c>
    </row>
    <row r="323" spans="1:4" ht="12">
      <c r="A323" s="281" t="s">
        <v>812</v>
      </c>
      <c r="B323" s="281" t="s">
        <v>813</v>
      </c>
      <c r="C323" s="279" t="s">
        <v>212</v>
      </c>
      <c r="D323" s="290">
        <v>8048187.94</v>
      </c>
    </row>
    <row r="324" spans="1:4" ht="12">
      <c r="A324" s="281" t="s">
        <v>814</v>
      </c>
      <c r="B324" s="281" t="s">
        <v>815</v>
      </c>
      <c r="C324" s="279" t="s">
        <v>212</v>
      </c>
      <c r="D324" s="290">
        <v>12164061.89</v>
      </c>
    </row>
    <row r="325" spans="1:4" ht="12">
      <c r="A325" s="281" t="s">
        <v>816</v>
      </c>
      <c r="B325" s="281" t="s">
        <v>817</v>
      </c>
      <c r="C325" s="279" t="s">
        <v>212</v>
      </c>
      <c r="D325" s="290">
        <v>667061.09</v>
      </c>
    </row>
    <row r="326" spans="1:4" ht="12">
      <c r="A326" s="281" t="s">
        <v>818</v>
      </c>
      <c r="B326" s="281" t="s">
        <v>819</v>
      </c>
      <c r="C326" s="279" t="s">
        <v>212</v>
      </c>
      <c r="D326" s="290">
        <v>4611792.84</v>
      </c>
    </row>
    <row r="327" spans="1:4" ht="12">
      <c r="A327" s="281" t="s">
        <v>820</v>
      </c>
      <c r="B327" s="281" t="s">
        <v>821</v>
      </c>
      <c r="C327" s="279" t="s">
        <v>212</v>
      </c>
      <c r="D327" s="290">
        <v>9483028.75</v>
      </c>
    </row>
    <row r="328" spans="1:4" ht="12">
      <c r="A328" s="281" t="s">
        <v>822</v>
      </c>
      <c r="B328" s="281" t="s">
        <v>389</v>
      </c>
      <c r="C328" s="279" t="s">
        <v>212</v>
      </c>
      <c r="D328" s="290">
        <v>10330714.97</v>
      </c>
    </row>
    <row r="329" spans="1:4" ht="12">
      <c r="A329" s="281" t="s">
        <v>823</v>
      </c>
      <c r="B329" s="281" t="s">
        <v>824</v>
      </c>
      <c r="C329" s="279" t="s">
        <v>212</v>
      </c>
      <c r="D329" s="290">
        <v>12894203.14</v>
      </c>
    </row>
    <row r="330" spans="1:4" ht="12">
      <c r="A330" s="281" t="s">
        <v>825</v>
      </c>
      <c r="B330" s="281" t="s">
        <v>826</v>
      </c>
      <c r="C330" s="279" t="s">
        <v>212</v>
      </c>
      <c r="D330" s="290">
        <v>1955794.69</v>
      </c>
    </row>
    <row r="331" spans="1:4" ht="12">
      <c r="A331" s="281" t="s">
        <v>827</v>
      </c>
      <c r="B331" s="281" t="s">
        <v>828</v>
      </c>
      <c r="C331" s="279" t="s">
        <v>212</v>
      </c>
      <c r="D331" s="290">
        <v>6762641.76</v>
      </c>
    </row>
    <row r="332" spans="1:4" ht="12">
      <c r="A332" s="281" t="s">
        <v>829</v>
      </c>
      <c r="B332" s="281" t="s">
        <v>830</v>
      </c>
      <c r="C332" s="279" t="s">
        <v>212</v>
      </c>
      <c r="D332" s="290">
        <v>184955.96</v>
      </c>
    </row>
    <row r="333" spans="1:4" ht="12">
      <c r="A333" s="281" t="s">
        <v>831</v>
      </c>
      <c r="B333" s="281" t="s">
        <v>832</v>
      </c>
      <c r="C333" s="279" t="s">
        <v>212</v>
      </c>
      <c r="D333" s="290">
        <v>1744372.08</v>
      </c>
    </row>
    <row r="334" spans="1:5" ht="12">
      <c r="A334" s="283"/>
      <c r="B334" s="283" t="s">
        <v>1145</v>
      </c>
      <c r="C334" s="284"/>
      <c r="D334" s="286">
        <f>SUM(D302:D333)</f>
        <v>598868755.0396987</v>
      </c>
      <c r="E334" s="285"/>
    </row>
    <row r="335" spans="1:3" ht="12">
      <c r="A335" s="281" t="s">
        <v>833</v>
      </c>
      <c r="B335" s="281" t="s">
        <v>834</v>
      </c>
      <c r="C335" s="279" t="s">
        <v>212</v>
      </c>
    </row>
    <row r="336" spans="1:3" ht="12">
      <c r="A336" s="281" t="s">
        <v>835</v>
      </c>
      <c r="B336" s="281" t="s">
        <v>836</v>
      </c>
      <c r="C336" s="279" t="s">
        <v>212</v>
      </c>
    </row>
    <row r="337" spans="1:5" ht="12">
      <c r="A337" s="283" t="s">
        <v>837</v>
      </c>
      <c r="B337" s="283" t="s">
        <v>100</v>
      </c>
      <c r="C337" s="284" t="s">
        <v>212</v>
      </c>
      <c r="D337" s="285"/>
      <c r="E337" s="286">
        <v>5909653.8</v>
      </c>
    </row>
    <row r="338" spans="1:5" s="287" customFormat="1" ht="12">
      <c r="A338" s="291" t="s">
        <v>859</v>
      </c>
      <c r="B338" s="291" t="s">
        <v>860</v>
      </c>
      <c r="C338" s="292" t="s">
        <v>212</v>
      </c>
      <c r="D338" s="293">
        <v>378</v>
      </c>
      <c r="E338" s="294"/>
    </row>
    <row r="339" spans="1:5" s="287" customFormat="1" ht="12">
      <c r="A339" s="283" t="s">
        <v>838</v>
      </c>
      <c r="B339" s="283" t="s">
        <v>97</v>
      </c>
      <c r="C339" s="284" t="s">
        <v>212</v>
      </c>
      <c r="D339" s="285"/>
      <c r="E339" s="286">
        <v>667355</v>
      </c>
    </row>
    <row r="340" spans="1:5" s="287" customFormat="1" ht="12">
      <c r="A340" s="283" t="s">
        <v>839</v>
      </c>
      <c r="B340" s="283" t="s">
        <v>98</v>
      </c>
      <c r="C340" s="284" t="s">
        <v>212</v>
      </c>
      <c r="D340" s="285"/>
      <c r="E340" s="286">
        <v>548844</v>
      </c>
    </row>
    <row r="341" spans="1:5" s="287" customFormat="1" ht="12">
      <c r="A341" s="299" t="s">
        <v>840</v>
      </c>
      <c r="B341" s="299" t="s">
        <v>841</v>
      </c>
      <c r="C341" s="300" t="s">
        <v>212</v>
      </c>
      <c r="D341" s="303">
        <v>1021109</v>
      </c>
      <c r="E341" s="302"/>
    </row>
    <row r="342" spans="1:4" ht="12">
      <c r="A342" s="281" t="s">
        <v>842</v>
      </c>
      <c r="B342" s="281" t="s">
        <v>843</v>
      </c>
      <c r="C342" s="279" t="s">
        <v>212</v>
      </c>
      <c r="D342" s="290">
        <v>7009369</v>
      </c>
    </row>
    <row r="343" spans="1:4" ht="12">
      <c r="A343" s="281" t="s">
        <v>844</v>
      </c>
      <c r="B343" s="281" t="s">
        <v>845</v>
      </c>
      <c r="C343" s="279" t="s">
        <v>212</v>
      </c>
      <c r="D343" s="290">
        <v>173.15085945129394</v>
      </c>
    </row>
    <row r="344" spans="1:5" ht="12">
      <c r="A344" s="281" t="s">
        <v>846</v>
      </c>
      <c r="B344" s="281" t="s">
        <v>847</v>
      </c>
      <c r="C344" s="279" t="s">
        <v>212</v>
      </c>
      <c r="E344" s="290">
        <v>1065.9299983978271</v>
      </c>
    </row>
    <row r="345" spans="1:5" ht="12">
      <c r="A345" s="281" t="s">
        <v>848</v>
      </c>
      <c r="B345" s="281" t="s">
        <v>849</v>
      </c>
      <c r="C345" s="279" t="s">
        <v>212</v>
      </c>
      <c r="E345" s="290">
        <v>26.03540012359619</v>
      </c>
    </row>
    <row r="346" spans="1:3" ht="12">
      <c r="A346" s="281" t="s">
        <v>850</v>
      </c>
      <c r="B346" s="281" t="s">
        <v>851</v>
      </c>
      <c r="C346" s="279" t="s">
        <v>212</v>
      </c>
    </row>
    <row r="347" spans="1:5" ht="12">
      <c r="A347" s="281" t="s">
        <v>852</v>
      </c>
      <c r="B347" s="281" t="s">
        <v>853</v>
      </c>
      <c r="C347" s="279" t="s">
        <v>212</v>
      </c>
      <c r="E347" s="290">
        <v>1196</v>
      </c>
    </row>
    <row r="348" spans="1:5" ht="12">
      <c r="A348" s="281" t="s">
        <v>854</v>
      </c>
      <c r="B348" s="281" t="s">
        <v>99</v>
      </c>
      <c r="C348" s="279" t="s">
        <v>212</v>
      </c>
      <c r="E348" s="290">
        <v>116101.28379999995</v>
      </c>
    </row>
    <row r="349" spans="1:5" ht="12">
      <c r="A349" s="283"/>
      <c r="B349" s="283" t="s">
        <v>1146</v>
      </c>
      <c r="C349" s="284"/>
      <c r="D349" s="318">
        <f>+D342+D343-E344-E345-E347-E348</f>
        <v>6891152.901660929</v>
      </c>
      <c r="E349" s="286"/>
    </row>
    <row r="350" spans="1:4" ht="12">
      <c r="A350" s="281" t="s">
        <v>855</v>
      </c>
      <c r="B350" s="281" t="s">
        <v>856</v>
      </c>
      <c r="C350" s="279" t="s">
        <v>212</v>
      </c>
      <c r="D350" s="282">
        <v>1531283</v>
      </c>
    </row>
    <row r="351" spans="1:4" ht="12">
      <c r="A351" s="281" t="s">
        <v>1173</v>
      </c>
      <c r="B351" s="281" t="s">
        <v>1174</v>
      </c>
      <c r="C351" s="279" t="s">
        <v>212</v>
      </c>
      <c r="D351" s="282">
        <v>291723</v>
      </c>
    </row>
    <row r="352" spans="1:4" ht="12">
      <c r="A352" s="281" t="s">
        <v>857</v>
      </c>
      <c r="B352" s="281" t="s">
        <v>858</v>
      </c>
      <c r="C352" s="279" t="s">
        <v>212</v>
      </c>
      <c r="D352" s="282">
        <v>0.43</v>
      </c>
    </row>
    <row r="353" spans="1:5" s="287" customFormat="1" ht="12">
      <c r="A353" s="291"/>
      <c r="B353" s="291" t="s">
        <v>1147</v>
      </c>
      <c r="C353" s="292"/>
      <c r="D353" s="293">
        <f>SUM(D350:D352)</f>
        <v>1823006.43</v>
      </c>
      <c r="E353" s="294"/>
    </row>
    <row r="354" spans="1:5" ht="12">
      <c r="A354" s="283" t="s">
        <v>861</v>
      </c>
      <c r="B354" s="283" t="s">
        <v>862</v>
      </c>
      <c r="C354" s="284" t="s">
        <v>212</v>
      </c>
      <c r="D354" s="286">
        <v>3665432.68</v>
      </c>
      <c r="E354" s="285"/>
    </row>
    <row r="355" spans="1:5" ht="12">
      <c r="A355" s="283" t="s">
        <v>863</v>
      </c>
      <c r="B355" s="283" t="s">
        <v>864</v>
      </c>
      <c r="C355" s="284" t="s">
        <v>212</v>
      </c>
      <c r="D355" s="286">
        <v>43000</v>
      </c>
      <c r="E355" s="285"/>
    </row>
    <row r="356" spans="1:5" ht="12">
      <c r="A356" s="283" t="s">
        <v>865</v>
      </c>
      <c r="B356" s="283" t="s">
        <v>866</v>
      </c>
      <c r="C356" s="284" t="s">
        <v>212</v>
      </c>
      <c r="D356" s="286">
        <v>12237113</v>
      </c>
      <c r="E356" s="285"/>
    </row>
    <row r="357" spans="1:3" ht="12">
      <c r="A357" s="281" t="s">
        <v>867</v>
      </c>
      <c r="B357" s="281" t="s">
        <v>868</v>
      </c>
      <c r="C357" s="279" t="s">
        <v>212</v>
      </c>
    </row>
    <row r="358" spans="1:4" ht="12">
      <c r="A358" s="281" t="s">
        <v>869</v>
      </c>
      <c r="B358" s="281" t="s">
        <v>870</v>
      </c>
      <c r="C358" s="279" t="s">
        <v>212</v>
      </c>
      <c r="D358" s="290">
        <v>3467753.459999695</v>
      </c>
    </row>
    <row r="359" spans="1:4" ht="12">
      <c r="A359" s="281" t="s">
        <v>871</v>
      </c>
      <c r="B359" s="281" t="s">
        <v>872</v>
      </c>
      <c r="C359" s="279" t="s">
        <v>212</v>
      </c>
      <c r="D359" s="290">
        <v>1931898.74</v>
      </c>
    </row>
    <row r="360" spans="1:4" ht="12">
      <c r="A360" s="281" t="s">
        <v>873</v>
      </c>
      <c r="B360" s="281" t="s">
        <v>874</v>
      </c>
      <c r="C360" s="279" t="s">
        <v>212</v>
      </c>
      <c r="D360" s="290">
        <v>9834052.1</v>
      </c>
    </row>
    <row r="361" spans="1:4" ht="12">
      <c r="A361" s="281" t="s">
        <v>875</v>
      </c>
      <c r="B361" s="281" t="s">
        <v>876</v>
      </c>
      <c r="C361" s="279" t="s">
        <v>371</v>
      </c>
      <c r="D361" s="290">
        <v>11153547.42432373</v>
      </c>
    </row>
    <row r="362" spans="1:4" ht="12">
      <c r="A362" s="281" t="s">
        <v>877</v>
      </c>
      <c r="B362" s="281" t="s">
        <v>878</v>
      </c>
      <c r="C362" s="279" t="s">
        <v>371</v>
      </c>
      <c r="D362" s="290">
        <v>38837.88</v>
      </c>
    </row>
    <row r="363" spans="1:4" ht="12">
      <c r="A363" s="281" t="s">
        <v>879</v>
      </c>
      <c r="B363" s="281" t="s">
        <v>880</v>
      </c>
      <c r="C363" s="279" t="s">
        <v>371</v>
      </c>
      <c r="D363" s="290">
        <v>57513.557800000606</v>
      </c>
    </row>
    <row r="364" spans="1:5" ht="12">
      <c r="A364" s="283"/>
      <c r="B364" s="283" t="s">
        <v>1148</v>
      </c>
      <c r="C364" s="284"/>
      <c r="D364" s="286">
        <f>SUM(D358:D363)</f>
        <v>26483603.162123427</v>
      </c>
      <c r="E364" s="285"/>
    </row>
    <row r="365" spans="1:4" ht="12">
      <c r="A365" s="281" t="s">
        <v>881</v>
      </c>
      <c r="B365" s="281" t="s">
        <v>882</v>
      </c>
      <c r="C365" s="279" t="s">
        <v>212</v>
      </c>
      <c r="D365" s="290">
        <v>136202</v>
      </c>
    </row>
    <row r="366" spans="1:4" ht="12">
      <c r="A366" s="281" t="s">
        <v>883</v>
      </c>
      <c r="B366" s="281" t="s">
        <v>884</v>
      </c>
      <c r="C366" s="279" t="s">
        <v>212</v>
      </c>
      <c r="D366" s="290">
        <v>5416.3238763427735</v>
      </c>
    </row>
    <row r="367" spans="1:5" s="287" customFormat="1" ht="12">
      <c r="A367" s="299"/>
      <c r="B367" s="299" t="s">
        <v>1150</v>
      </c>
      <c r="C367" s="300"/>
      <c r="D367" s="303">
        <f>SUM(D365:D366)</f>
        <v>141618.32387634277</v>
      </c>
      <c r="E367" s="302"/>
    </row>
    <row r="368" spans="1:5" ht="12">
      <c r="A368" s="281" t="s">
        <v>901</v>
      </c>
      <c r="B368" s="281" t="s">
        <v>902</v>
      </c>
      <c r="C368" s="279" t="s">
        <v>212</v>
      </c>
      <c r="D368" s="282">
        <v>832325.996</v>
      </c>
      <c r="E368" s="315"/>
    </row>
    <row r="369" spans="1:5" ht="12">
      <c r="A369" s="281" t="s">
        <v>903</v>
      </c>
      <c r="B369" s="281" t="s">
        <v>904</v>
      </c>
      <c r="C369" s="279" t="s">
        <v>212</v>
      </c>
      <c r="D369" s="315"/>
      <c r="E369" s="282">
        <v>249120.01760000002</v>
      </c>
    </row>
    <row r="370" spans="1:5" ht="12">
      <c r="A370" s="281" t="s">
        <v>905</v>
      </c>
      <c r="B370" s="281" t="s">
        <v>906</v>
      </c>
      <c r="C370" s="279" t="s">
        <v>212</v>
      </c>
      <c r="D370" s="282">
        <v>779941493.0487999</v>
      </c>
      <c r="E370" s="315"/>
    </row>
    <row r="371" spans="1:5" ht="12">
      <c r="A371" s="281" t="s">
        <v>907</v>
      </c>
      <c r="B371" s="281" t="s">
        <v>908</v>
      </c>
      <c r="C371" s="279" t="s">
        <v>212</v>
      </c>
      <c r="D371" s="282">
        <v>306670438.8801</v>
      </c>
      <c r="E371" s="315"/>
    </row>
    <row r="372" spans="1:5" ht="12">
      <c r="A372" s="281" t="s">
        <v>909</v>
      </c>
      <c r="B372" s="281" t="s">
        <v>910</v>
      </c>
      <c r="C372" s="279" t="s">
        <v>212</v>
      </c>
      <c r="D372" s="282">
        <v>34857000.76459999</v>
      </c>
      <c r="E372" s="315"/>
    </row>
    <row r="373" spans="1:5" ht="12">
      <c r="A373" s="281" t="s">
        <v>911</v>
      </c>
      <c r="B373" s="281" t="s">
        <v>912</v>
      </c>
      <c r="C373" s="279" t="s">
        <v>212</v>
      </c>
      <c r="D373" s="282">
        <v>42229402.43639998</v>
      </c>
      <c r="E373" s="315"/>
    </row>
    <row r="374" spans="1:5" ht="12">
      <c r="A374" s="281" t="s">
        <v>913</v>
      </c>
      <c r="B374" s="281" t="s">
        <v>914</v>
      </c>
      <c r="C374" s="279" t="s">
        <v>212</v>
      </c>
      <c r="D374" s="282">
        <v>97007473.76769997</v>
      </c>
      <c r="E374" s="315"/>
    </row>
    <row r="375" spans="1:5" ht="12">
      <c r="A375" s="281" t="s">
        <v>915</v>
      </c>
      <c r="B375" s="281" t="s">
        <v>916</v>
      </c>
      <c r="C375" s="279" t="s">
        <v>212</v>
      </c>
      <c r="D375" s="282">
        <v>6526133.0737999985</v>
      </c>
      <c r="E375" s="315"/>
    </row>
    <row r="376" spans="1:5" ht="12">
      <c r="A376" s="281" t="s">
        <v>917</v>
      </c>
      <c r="B376" s="281" t="s">
        <v>918</v>
      </c>
      <c r="C376" s="279" t="s">
        <v>212</v>
      </c>
      <c r="D376" s="282">
        <v>2754157</v>
      </c>
      <c r="E376" s="315"/>
    </row>
    <row r="377" spans="1:5" ht="12">
      <c r="A377" s="281" t="s">
        <v>919</v>
      </c>
      <c r="B377" s="281" t="s">
        <v>920</v>
      </c>
      <c r="C377" s="279" t="s">
        <v>212</v>
      </c>
      <c r="D377" s="282">
        <v>942018</v>
      </c>
      <c r="E377" s="315"/>
    </row>
    <row r="378" spans="1:5" ht="12">
      <c r="A378" s="281" t="s">
        <v>921</v>
      </c>
      <c r="B378" s="281" t="s">
        <v>922</v>
      </c>
      <c r="C378" s="279" t="s">
        <v>212</v>
      </c>
      <c r="D378" s="282">
        <v>628590900.07</v>
      </c>
      <c r="E378" s="315"/>
    </row>
    <row r="379" spans="1:5" ht="12">
      <c r="A379" s="281" t="s">
        <v>923</v>
      </c>
      <c r="B379" s="281" t="s">
        <v>924</v>
      </c>
      <c r="C379" s="279" t="s">
        <v>212</v>
      </c>
      <c r="D379" s="282">
        <v>6293236</v>
      </c>
      <c r="E379" s="315"/>
    </row>
    <row r="380" spans="1:5" ht="12">
      <c r="A380" s="281" t="s">
        <v>925</v>
      </c>
      <c r="B380" s="281" t="s">
        <v>926</v>
      </c>
      <c r="C380" s="279" t="s">
        <v>212</v>
      </c>
      <c r="D380" s="282">
        <v>3485158.04</v>
      </c>
      <c r="E380" s="315"/>
    </row>
    <row r="381" spans="1:5" ht="12">
      <c r="A381" s="281" t="s">
        <v>927</v>
      </c>
      <c r="B381" s="281" t="s">
        <v>928</v>
      </c>
      <c r="C381" s="279" t="s">
        <v>212</v>
      </c>
      <c r="D381" s="282">
        <v>650700</v>
      </c>
      <c r="E381" s="315"/>
    </row>
    <row r="382" spans="1:5" ht="12">
      <c r="A382" s="281" t="s">
        <v>929</v>
      </c>
      <c r="B382" s="281" t="s">
        <v>930</v>
      </c>
      <c r="C382" s="279" t="s">
        <v>212</v>
      </c>
      <c r="D382" s="282">
        <v>10730802</v>
      </c>
      <c r="E382" s="315"/>
    </row>
    <row r="383" spans="1:4" ht="12">
      <c r="A383" s="281" t="s">
        <v>1032</v>
      </c>
      <c r="B383" s="281" t="s">
        <v>1033</v>
      </c>
      <c r="C383" s="279" t="s">
        <v>212</v>
      </c>
      <c r="D383" s="290">
        <v>70265328</v>
      </c>
    </row>
    <row r="384" spans="1:4" ht="12">
      <c r="A384" s="281" t="s">
        <v>1034</v>
      </c>
      <c r="B384" s="281" t="s">
        <v>112</v>
      </c>
      <c r="C384" s="279" t="s">
        <v>212</v>
      </c>
      <c r="D384" s="290">
        <v>13870867.006199999</v>
      </c>
    </row>
    <row r="385" spans="1:4" ht="12">
      <c r="A385" s="281" t="s">
        <v>1035</v>
      </c>
      <c r="B385" s="281" t="s">
        <v>1036</v>
      </c>
      <c r="C385" s="279" t="s">
        <v>212</v>
      </c>
      <c r="D385" s="290">
        <v>1147607.2288</v>
      </c>
    </row>
    <row r="386" spans="1:4" ht="12">
      <c r="A386" s="281" t="s">
        <v>1037</v>
      </c>
      <c r="B386" s="281" t="s">
        <v>1038</v>
      </c>
      <c r="C386" s="279" t="s">
        <v>212</v>
      </c>
      <c r="D386" s="290">
        <v>16089983</v>
      </c>
    </row>
    <row r="387" spans="1:4" ht="12">
      <c r="A387" s="281" t="s">
        <v>969</v>
      </c>
      <c r="B387" s="281" t="s">
        <v>970</v>
      </c>
      <c r="C387" s="279" t="s">
        <v>212</v>
      </c>
      <c r="D387" s="290">
        <v>3719210</v>
      </c>
    </row>
    <row r="388" spans="1:4" ht="12">
      <c r="A388" s="281" t="s">
        <v>1018</v>
      </c>
      <c r="B388" s="281" t="s">
        <v>1019</v>
      </c>
      <c r="C388" s="279" t="s">
        <v>212</v>
      </c>
      <c r="D388" s="290">
        <v>225536</v>
      </c>
    </row>
    <row r="389" spans="1:4" ht="12">
      <c r="A389" s="281" t="s">
        <v>1020</v>
      </c>
      <c r="B389" s="281" t="s">
        <v>1021</v>
      </c>
      <c r="C389" s="279" t="s">
        <v>212</v>
      </c>
      <c r="D389" s="290">
        <v>71789803.14</v>
      </c>
    </row>
    <row r="390" spans="1:4" ht="12">
      <c r="A390" s="281" t="s">
        <v>1022</v>
      </c>
      <c r="B390" s="281" t="s">
        <v>1023</v>
      </c>
      <c r="C390" s="279" t="s">
        <v>212</v>
      </c>
      <c r="D390" s="290">
        <v>20109751.68</v>
      </c>
    </row>
    <row r="391" spans="1:4" ht="12">
      <c r="A391" s="281" t="s">
        <v>971</v>
      </c>
      <c r="B391" s="281" t="s">
        <v>972</v>
      </c>
      <c r="C391" s="279" t="s">
        <v>212</v>
      </c>
      <c r="D391" s="290">
        <v>1695061</v>
      </c>
    </row>
    <row r="392" spans="1:5" ht="12">
      <c r="A392" s="281" t="s">
        <v>889</v>
      </c>
      <c r="B392" s="281" t="s">
        <v>890</v>
      </c>
      <c r="C392" s="279" t="s">
        <v>212</v>
      </c>
      <c r="E392" s="290">
        <v>14201690</v>
      </c>
    </row>
    <row r="393" spans="1:5" ht="12">
      <c r="A393" s="299"/>
      <c r="B393" s="299" t="s">
        <v>1151</v>
      </c>
      <c r="C393" s="300"/>
      <c r="D393" s="301">
        <f>SUM(D368:D392)-E369-E392</f>
        <v>2105973576.1148005</v>
      </c>
      <c r="E393" s="303"/>
    </row>
    <row r="394" spans="1:4" s="306" customFormat="1" ht="12">
      <c r="A394" s="304" t="s">
        <v>885</v>
      </c>
      <c r="B394" s="304" t="s">
        <v>886</v>
      </c>
      <c r="C394" s="305" t="s">
        <v>212</v>
      </c>
      <c r="D394" s="319">
        <v>3400</v>
      </c>
    </row>
    <row r="395" spans="1:4" s="306" customFormat="1" ht="12">
      <c r="A395" s="304" t="s">
        <v>887</v>
      </c>
      <c r="B395" s="304" t="s">
        <v>888</v>
      </c>
      <c r="C395" s="305" t="s">
        <v>212</v>
      </c>
      <c r="D395" s="319">
        <v>4629085.5162</v>
      </c>
    </row>
    <row r="396" spans="1:5" ht="12">
      <c r="A396" s="304" t="s">
        <v>891</v>
      </c>
      <c r="B396" s="304" t="s">
        <v>892</v>
      </c>
      <c r="C396" s="305" t="s">
        <v>212</v>
      </c>
      <c r="D396" s="319">
        <v>3710567</v>
      </c>
      <c r="E396" s="306"/>
    </row>
    <row r="397" spans="1:4" s="306" customFormat="1" ht="12">
      <c r="A397" s="304" t="s">
        <v>893</v>
      </c>
      <c r="B397" s="304" t="s">
        <v>894</v>
      </c>
      <c r="C397" s="305" t="s">
        <v>212</v>
      </c>
      <c r="D397" s="319">
        <v>1560000</v>
      </c>
    </row>
    <row r="398" spans="1:4" s="306" customFormat="1" ht="12">
      <c r="A398" s="304" t="s">
        <v>895</v>
      </c>
      <c r="B398" s="304" t="s">
        <v>896</v>
      </c>
      <c r="C398" s="305" t="s">
        <v>212</v>
      </c>
      <c r="D398" s="319">
        <v>924000</v>
      </c>
    </row>
    <row r="399" spans="1:4" s="306" customFormat="1" ht="12">
      <c r="A399" s="304" t="s">
        <v>897</v>
      </c>
      <c r="B399" s="304" t="s">
        <v>898</v>
      </c>
      <c r="C399" s="305" t="s">
        <v>212</v>
      </c>
      <c r="D399" s="319">
        <v>134700</v>
      </c>
    </row>
    <row r="400" spans="1:4" s="306" customFormat="1" ht="12">
      <c r="A400" s="304" t="s">
        <v>899</v>
      </c>
      <c r="B400" s="304" t="s">
        <v>900</v>
      </c>
      <c r="C400" s="305" t="s">
        <v>212</v>
      </c>
      <c r="D400" s="319">
        <v>1578000</v>
      </c>
    </row>
    <row r="401" spans="1:4" ht="12">
      <c r="A401" s="304" t="s">
        <v>931</v>
      </c>
      <c r="B401" s="304" t="s">
        <v>932</v>
      </c>
      <c r="C401" s="305" t="s">
        <v>212</v>
      </c>
      <c r="D401" s="319">
        <v>144578.95300000004</v>
      </c>
    </row>
    <row r="402" spans="1:4" ht="12">
      <c r="A402" s="304" t="s">
        <v>933</v>
      </c>
      <c r="B402" s="304" t="s">
        <v>934</v>
      </c>
      <c r="C402" s="305" t="s">
        <v>212</v>
      </c>
      <c r="D402" s="319">
        <v>875</v>
      </c>
    </row>
    <row r="403" spans="1:4" ht="12">
      <c r="A403" s="304" t="s">
        <v>935</v>
      </c>
      <c r="B403" s="304" t="s">
        <v>936</v>
      </c>
      <c r="C403" s="305" t="s">
        <v>212</v>
      </c>
      <c r="D403" s="319">
        <v>2183103.3465</v>
      </c>
    </row>
    <row r="404" spans="1:4" ht="12">
      <c r="A404" s="304" t="s">
        <v>937</v>
      </c>
      <c r="B404" s="304" t="s">
        <v>938</v>
      </c>
      <c r="C404" s="305" t="s">
        <v>212</v>
      </c>
      <c r="D404" s="319">
        <v>141060</v>
      </c>
    </row>
    <row r="405" spans="1:4" s="306" customFormat="1" ht="12">
      <c r="A405" s="304" t="s">
        <v>939</v>
      </c>
      <c r="B405" s="304" t="s">
        <v>940</v>
      </c>
      <c r="C405" s="305" t="s">
        <v>212</v>
      </c>
      <c r="D405" s="319">
        <v>66584677</v>
      </c>
    </row>
    <row r="406" spans="1:4" s="306" customFormat="1" ht="12">
      <c r="A406" s="304" t="s">
        <v>941</v>
      </c>
      <c r="B406" s="304" t="s">
        <v>942</v>
      </c>
      <c r="C406" s="305" t="s">
        <v>212</v>
      </c>
      <c r="D406" s="319">
        <v>33055984.489600006</v>
      </c>
    </row>
    <row r="407" spans="1:4" s="306" customFormat="1" ht="12">
      <c r="A407" s="304" t="s">
        <v>943</v>
      </c>
      <c r="B407" s="304" t="s">
        <v>944</v>
      </c>
      <c r="C407" s="305" t="s">
        <v>212</v>
      </c>
      <c r="D407" s="319">
        <v>1673803.2</v>
      </c>
    </row>
    <row r="408" spans="1:4" s="306" customFormat="1" ht="12">
      <c r="A408" s="304" t="s">
        <v>945</v>
      </c>
      <c r="B408" s="304" t="s">
        <v>946</v>
      </c>
      <c r="C408" s="305" t="s">
        <v>212</v>
      </c>
      <c r="D408" s="319">
        <v>12312027.6</v>
      </c>
    </row>
    <row r="409" spans="1:4" ht="12">
      <c r="A409" s="304" t="s">
        <v>947</v>
      </c>
      <c r="B409" s="304" t="s">
        <v>948</v>
      </c>
      <c r="C409" s="305" t="s">
        <v>212</v>
      </c>
      <c r="D409" s="319">
        <v>1729790.1068000004</v>
      </c>
    </row>
    <row r="410" spans="1:4" ht="12">
      <c r="A410" s="304" t="s">
        <v>949</v>
      </c>
      <c r="B410" s="304" t="s">
        <v>950</v>
      </c>
      <c r="C410" s="305" t="s">
        <v>212</v>
      </c>
      <c r="D410" s="319">
        <v>379644</v>
      </c>
    </row>
    <row r="411" spans="1:4" ht="12">
      <c r="A411" s="304" t="s">
        <v>951</v>
      </c>
      <c r="B411" s="304" t="s">
        <v>952</v>
      </c>
      <c r="C411" s="305" t="s">
        <v>212</v>
      </c>
      <c r="D411" s="319">
        <v>140845</v>
      </c>
    </row>
    <row r="412" spans="1:4" ht="12">
      <c r="A412" s="304" t="s">
        <v>953</v>
      </c>
      <c r="B412" s="304" t="s">
        <v>954</v>
      </c>
      <c r="C412" s="305" t="s">
        <v>212</v>
      </c>
      <c r="D412" s="319">
        <v>400</v>
      </c>
    </row>
    <row r="413" spans="1:4" ht="12">
      <c r="A413" s="304" t="s">
        <v>955</v>
      </c>
      <c r="B413" s="304" t="s">
        <v>956</v>
      </c>
      <c r="C413" s="305" t="s">
        <v>212</v>
      </c>
      <c r="D413" s="319">
        <v>1023509.12</v>
      </c>
    </row>
    <row r="414" spans="1:4" ht="12">
      <c r="A414" s="304" t="s">
        <v>957</v>
      </c>
      <c r="B414" s="304" t="s">
        <v>958</v>
      </c>
      <c r="C414" s="305" t="s">
        <v>212</v>
      </c>
      <c r="D414" s="319">
        <v>3497538.455299999</v>
      </c>
    </row>
    <row r="415" spans="1:4" ht="12">
      <c r="A415" s="304" t="s">
        <v>959</v>
      </c>
      <c r="B415" s="304" t="s">
        <v>960</v>
      </c>
      <c r="C415" s="305" t="s">
        <v>212</v>
      </c>
      <c r="D415" s="319">
        <v>283160</v>
      </c>
    </row>
    <row r="416" spans="1:4" ht="12">
      <c r="A416" s="304" t="s">
        <v>961</v>
      </c>
      <c r="B416" s="304" t="s">
        <v>962</v>
      </c>
      <c r="C416" s="305" t="s">
        <v>212</v>
      </c>
      <c r="D416" s="319">
        <v>200004</v>
      </c>
    </row>
    <row r="417" spans="1:4" s="306" customFormat="1" ht="12">
      <c r="A417" s="304" t="s">
        <v>963</v>
      </c>
      <c r="B417" s="304" t="s">
        <v>964</v>
      </c>
      <c r="C417" s="305" t="s">
        <v>212</v>
      </c>
      <c r="D417" s="319">
        <v>240660</v>
      </c>
    </row>
    <row r="418" spans="1:4" s="306" customFormat="1" ht="12">
      <c r="A418" s="304" t="s">
        <v>965</v>
      </c>
      <c r="B418" s="304" t="s">
        <v>966</v>
      </c>
      <c r="C418" s="305" t="s">
        <v>212</v>
      </c>
      <c r="D418" s="319">
        <v>89206.6</v>
      </c>
    </row>
    <row r="419" spans="1:4" s="306" customFormat="1" ht="12">
      <c r="A419" s="304" t="s">
        <v>967</v>
      </c>
      <c r="B419" s="304" t="s">
        <v>968</v>
      </c>
      <c r="C419" s="305" t="s">
        <v>212</v>
      </c>
      <c r="D419" s="319">
        <v>4430</v>
      </c>
    </row>
    <row r="420" spans="1:4" s="306" customFormat="1" ht="12">
      <c r="A420" s="304" t="s">
        <v>973</v>
      </c>
      <c r="B420" s="304" t="s">
        <v>974</v>
      </c>
      <c r="C420" s="305" t="s">
        <v>212</v>
      </c>
      <c r="D420" s="319">
        <v>521400</v>
      </c>
    </row>
    <row r="421" spans="1:4" s="306" customFormat="1" ht="12">
      <c r="A421" s="304" t="s">
        <v>975</v>
      </c>
      <c r="B421" s="304" t="s">
        <v>976</v>
      </c>
      <c r="C421" s="305" t="s">
        <v>212</v>
      </c>
      <c r="D421" s="319">
        <v>84000</v>
      </c>
    </row>
    <row r="422" spans="1:4" s="306" customFormat="1" ht="12">
      <c r="A422" s="304" t="s">
        <v>977</v>
      </c>
      <c r="B422" s="304" t="s">
        <v>978</v>
      </c>
      <c r="C422" s="305" t="s">
        <v>212</v>
      </c>
      <c r="D422" s="319">
        <v>277600</v>
      </c>
    </row>
    <row r="423" spans="1:4" s="306" customFormat="1" ht="12">
      <c r="A423" s="304" t="s">
        <v>979</v>
      </c>
      <c r="B423" s="304" t="s">
        <v>980</v>
      </c>
      <c r="C423" s="305" t="s">
        <v>212</v>
      </c>
      <c r="D423" s="319">
        <v>552288</v>
      </c>
    </row>
    <row r="424" spans="1:4" s="306" customFormat="1" ht="12">
      <c r="A424" s="304" t="s">
        <v>981</v>
      </c>
      <c r="B424" s="304" t="s">
        <v>982</v>
      </c>
      <c r="C424" s="305" t="s">
        <v>212</v>
      </c>
      <c r="D424" s="319">
        <v>1288260</v>
      </c>
    </row>
    <row r="425" spans="1:4" ht="12">
      <c r="A425" s="304" t="s">
        <v>983</v>
      </c>
      <c r="B425" s="304" t="s">
        <v>984</v>
      </c>
      <c r="C425" s="305" t="s">
        <v>212</v>
      </c>
      <c r="D425" s="319">
        <v>15059</v>
      </c>
    </row>
    <row r="426" spans="1:4" ht="12">
      <c r="A426" s="304" t="s">
        <v>985</v>
      </c>
      <c r="B426" s="304" t="s">
        <v>986</v>
      </c>
      <c r="C426" s="305" t="s">
        <v>212</v>
      </c>
      <c r="D426" s="319">
        <v>5812834</v>
      </c>
    </row>
    <row r="427" spans="1:4" ht="12">
      <c r="A427" s="304" t="s">
        <v>987</v>
      </c>
      <c r="B427" s="304" t="s">
        <v>988</v>
      </c>
      <c r="C427" s="305" t="s">
        <v>212</v>
      </c>
      <c r="D427" s="319">
        <v>6129322.3</v>
      </c>
    </row>
    <row r="428" spans="1:4" ht="12">
      <c r="A428" s="304" t="s">
        <v>989</v>
      </c>
      <c r="B428" s="304" t="s">
        <v>990</v>
      </c>
      <c r="C428" s="305" t="s">
        <v>212</v>
      </c>
      <c r="D428" s="319">
        <v>3950684</v>
      </c>
    </row>
    <row r="429" spans="1:4" ht="12">
      <c r="A429" s="304" t="s">
        <v>991</v>
      </c>
      <c r="B429" s="304" t="s">
        <v>992</v>
      </c>
      <c r="C429" s="305" t="s">
        <v>212</v>
      </c>
      <c r="D429" s="319">
        <v>1165242</v>
      </c>
    </row>
    <row r="430" spans="1:4" ht="12">
      <c r="A430" s="304" t="s">
        <v>993</v>
      </c>
      <c r="B430" s="304" t="s">
        <v>994</v>
      </c>
      <c r="C430" s="305" t="s">
        <v>212</v>
      </c>
      <c r="D430" s="319">
        <v>3418485</v>
      </c>
    </row>
    <row r="431" spans="1:4" ht="12">
      <c r="A431" s="304" t="s">
        <v>995</v>
      </c>
      <c r="B431" s="304" t="s">
        <v>996</v>
      </c>
      <c r="C431" s="305" t="s">
        <v>212</v>
      </c>
      <c r="D431" s="319">
        <v>6163060.76</v>
      </c>
    </row>
    <row r="432" spans="1:4" ht="12">
      <c r="A432" s="304" t="s">
        <v>997</v>
      </c>
      <c r="B432" s="304" t="s">
        <v>998</v>
      </c>
      <c r="C432" s="305" t="s">
        <v>212</v>
      </c>
      <c r="D432" s="319">
        <v>7759074.6</v>
      </c>
    </row>
    <row r="433" spans="1:4" ht="12">
      <c r="A433" s="304" t="s">
        <v>999</v>
      </c>
      <c r="B433" s="304" t="s">
        <v>1000</v>
      </c>
      <c r="C433" s="305" t="s">
        <v>212</v>
      </c>
      <c r="D433" s="319">
        <v>834301</v>
      </c>
    </row>
    <row r="434" spans="1:4" ht="12">
      <c r="A434" s="304" t="s">
        <v>1001</v>
      </c>
      <c r="B434" s="304" t="s">
        <v>1002</v>
      </c>
      <c r="C434" s="305" t="s">
        <v>212</v>
      </c>
      <c r="D434" s="319">
        <v>76140</v>
      </c>
    </row>
    <row r="435" spans="1:4" ht="12">
      <c r="A435" s="304" t="s">
        <v>1003</v>
      </c>
      <c r="B435" s="304" t="s">
        <v>1004</v>
      </c>
      <c r="C435" s="305" t="s">
        <v>212</v>
      </c>
      <c r="D435" s="319">
        <v>911322</v>
      </c>
    </row>
    <row r="436" spans="1:4" ht="12">
      <c r="A436" s="304" t="s">
        <v>1005</v>
      </c>
      <c r="B436" s="304" t="s">
        <v>1006</v>
      </c>
      <c r="C436" s="305" t="s">
        <v>212</v>
      </c>
      <c r="D436" s="319">
        <v>2080</v>
      </c>
    </row>
    <row r="437" spans="1:4" s="306" customFormat="1" ht="12">
      <c r="A437" s="304" t="s">
        <v>1007</v>
      </c>
      <c r="B437" s="304" t="s">
        <v>137</v>
      </c>
      <c r="C437" s="305" t="s">
        <v>212</v>
      </c>
      <c r="D437" s="319">
        <v>91370.2</v>
      </c>
    </row>
    <row r="438" spans="1:4" s="306" customFormat="1" ht="12">
      <c r="A438" s="304" t="s">
        <v>1008</v>
      </c>
      <c r="B438" s="304" t="s">
        <v>1009</v>
      </c>
      <c r="C438" s="305" t="s">
        <v>212</v>
      </c>
      <c r="D438" s="319">
        <v>1281544.17</v>
      </c>
    </row>
    <row r="439" spans="1:4" s="306" customFormat="1" ht="12">
      <c r="A439" s="304" t="s">
        <v>1010</v>
      </c>
      <c r="B439" s="304" t="s">
        <v>1011</v>
      </c>
      <c r="C439" s="305" t="s">
        <v>212</v>
      </c>
      <c r="D439" s="319">
        <v>2006721.8084</v>
      </c>
    </row>
    <row r="440" spans="1:4" s="306" customFormat="1" ht="12">
      <c r="A440" s="304" t="s">
        <v>1012</v>
      </c>
      <c r="B440" s="304" t="s">
        <v>1013</v>
      </c>
      <c r="C440" s="305" t="s">
        <v>212</v>
      </c>
      <c r="D440" s="319">
        <v>115</v>
      </c>
    </row>
    <row r="441" spans="1:4" s="306" customFormat="1" ht="12">
      <c r="A441" s="304" t="s">
        <v>1014</v>
      </c>
      <c r="B441" s="304" t="s">
        <v>1015</v>
      </c>
      <c r="C441" s="305" t="s">
        <v>212</v>
      </c>
      <c r="D441" s="319">
        <v>1528616</v>
      </c>
    </row>
    <row r="442" spans="1:4" s="306" customFormat="1" ht="12">
      <c r="A442" s="304" t="s">
        <v>1016</v>
      </c>
      <c r="B442" s="304" t="s">
        <v>1017</v>
      </c>
      <c r="C442" s="305" t="s">
        <v>212</v>
      </c>
      <c r="D442" s="319">
        <v>482452.33</v>
      </c>
    </row>
    <row r="443" spans="1:4" s="306" customFormat="1" ht="12">
      <c r="A443" s="304" t="s">
        <v>1024</v>
      </c>
      <c r="B443" s="304" t="s">
        <v>1025</v>
      </c>
      <c r="C443" s="305" t="s">
        <v>212</v>
      </c>
      <c r="D443" s="319">
        <v>2946800</v>
      </c>
    </row>
    <row r="444" spans="1:4" s="306" customFormat="1" ht="12">
      <c r="A444" s="304" t="s">
        <v>1026</v>
      </c>
      <c r="B444" s="304" t="s">
        <v>1027</v>
      </c>
      <c r="C444" s="305" t="s">
        <v>212</v>
      </c>
      <c r="D444" s="319">
        <v>1344060</v>
      </c>
    </row>
    <row r="445" spans="1:4" s="306" customFormat="1" ht="12">
      <c r="A445" s="304" t="s">
        <v>1028</v>
      </c>
      <c r="B445" s="304" t="s">
        <v>1029</v>
      </c>
      <c r="C445" s="305" t="s">
        <v>212</v>
      </c>
      <c r="D445" s="319">
        <v>13062.2</v>
      </c>
    </row>
    <row r="446" spans="1:4" s="306" customFormat="1" ht="12">
      <c r="A446" s="304" t="s">
        <v>1030</v>
      </c>
      <c r="B446" s="304" t="s">
        <v>1031</v>
      </c>
      <c r="C446" s="305" t="s">
        <v>212</v>
      </c>
      <c r="D446" s="319">
        <v>883186.5204</v>
      </c>
    </row>
    <row r="447" spans="1:4" s="306" customFormat="1" ht="12">
      <c r="A447" s="304" t="s">
        <v>1039</v>
      </c>
      <c r="B447" s="304" t="s">
        <v>1040</v>
      </c>
      <c r="C447" s="305" t="s">
        <v>212</v>
      </c>
      <c r="D447" s="319">
        <v>155120</v>
      </c>
    </row>
    <row r="448" spans="1:4" s="306" customFormat="1" ht="12">
      <c r="A448" s="304" t="s">
        <v>1041</v>
      </c>
      <c r="B448" s="304" t="s">
        <v>1042</v>
      </c>
      <c r="C448" s="305" t="s">
        <v>212</v>
      </c>
      <c r="D448" s="319">
        <v>35248.5208</v>
      </c>
    </row>
    <row r="449" spans="1:4" s="306" customFormat="1" ht="12">
      <c r="A449" s="304" t="s">
        <v>1043</v>
      </c>
      <c r="B449" s="304" t="s">
        <v>1044</v>
      </c>
      <c r="C449" s="305" t="s">
        <v>212</v>
      </c>
      <c r="D449" s="319">
        <v>28570459</v>
      </c>
    </row>
    <row r="450" spans="1:4" s="306" customFormat="1" ht="12">
      <c r="A450" s="304" t="s">
        <v>1045</v>
      </c>
      <c r="B450" s="304" t="s">
        <v>1046</v>
      </c>
      <c r="C450" s="305" t="s">
        <v>212</v>
      </c>
      <c r="D450" s="319">
        <v>11783454</v>
      </c>
    </row>
    <row r="451" spans="1:4" s="306" customFormat="1" ht="12">
      <c r="A451" s="304" t="s">
        <v>1047</v>
      </c>
      <c r="B451" s="304" t="s">
        <v>1048</v>
      </c>
      <c r="C451" s="305" t="s">
        <v>212</v>
      </c>
      <c r="D451" s="319">
        <v>3364243</v>
      </c>
    </row>
    <row r="452" spans="1:4" s="306" customFormat="1" ht="12">
      <c r="A452" s="304" t="s">
        <v>1049</v>
      </c>
      <c r="B452" s="304" t="s">
        <v>1050</v>
      </c>
      <c r="C452" s="305" t="s">
        <v>212</v>
      </c>
      <c r="D452" s="319">
        <v>1182949</v>
      </c>
    </row>
    <row r="453" spans="1:4" s="306" customFormat="1" ht="12">
      <c r="A453" s="304" t="s">
        <v>1051</v>
      </c>
      <c r="B453" s="304" t="s">
        <v>134</v>
      </c>
      <c r="C453" s="305" t="s">
        <v>212</v>
      </c>
      <c r="D453" s="319">
        <v>475642</v>
      </c>
    </row>
    <row r="454" spans="1:4" s="306" customFormat="1" ht="12">
      <c r="A454" s="304" t="s">
        <v>1052</v>
      </c>
      <c r="B454" s="304" t="s">
        <v>1053</v>
      </c>
      <c r="C454" s="305" t="s">
        <v>212</v>
      </c>
      <c r="D454" s="319">
        <v>210795</v>
      </c>
    </row>
    <row r="455" spans="1:4" s="306" customFormat="1" ht="12">
      <c r="A455" s="304" t="s">
        <v>1054</v>
      </c>
      <c r="B455" s="304" t="s">
        <v>136</v>
      </c>
      <c r="C455" s="305" t="s">
        <v>212</v>
      </c>
      <c r="D455" s="319">
        <v>4200</v>
      </c>
    </row>
    <row r="456" spans="1:4" s="306" customFormat="1" ht="12">
      <c r="A456" s="304" t="s">
        <v>1055</v>
      </c>
      <c r="B456" s="304" t="s">
        <v>1056</v>
      </c>
      <c r="C456" s="305" t="s">
        <v>212</v>
      </c>
      <c r="D456" s="319">
        <v>763.6499998999998</v>
      </c>
    </row>
    <row r="457" spans="1:4" s="306" customFormat="1" ht="12">
      <c r="A457" s="304" t="s">
        <v>1057</v>
      </c>
      <c r="B457" s="304" t="s">
        <v>1058</v>
      </c>
      <c r="C457" s="305" t="s">
        <v>212</v>
      </c>
      <c r="D457" s="319">
        <v>3489.75</v>
      </c>
    </row>
    <row r="458" spans="1:4" s="306" customFormat="1" ht="12">
      <c r="A458" s="304" t="s">
        <v>1059</v>
      </c>
      <c r="B458" s="304" t="s">
        <v>1060</v>
      </c>
      <c r="C458" s="305" t="s">
        <v>212</v>
      </c>
      <c r="D458" s="319">
        <v>2694799.2805999992</v>
      </c>
    </row>
    <row r="459" spans="1:4" ht="12">
      <c r="A459" s="281" t="s">
        <v>1061</v>
      </c>
      <c r="B459" s="281" t="s">
        <v>1062</v>
      </c>
      <c r="C459" s="279" t="s">
        <v>212</v>
      </c>
      <c r="D459" s="290">
        <v>962378.4748999999</v>
      </c>
    </row>
    <row r="460" spans="1:4" ht="12">
      <c r="A460" s="281" t="s">
        <v>1063</v>
      </c>
      <c r="B460" s="281" t="s">
        <v>1064</v>
      </c>
      <c r="C460" s="279" t="s">
        <v>212</v>
      </c>
      <c r="D460" s="290">
        <v>17</v>
      </c>
    </row>
    <row r="461" spans="1:4" s="306" customFormat="1" ht="12">
      <c r="A461" s="304" t="s">
        <v>1065</v>
      </c>
      <c r="B461" s="304" t="s">
        <v>142</v>
      </c>
      <c r="C461" s="305" t="s">
        <v>212</v>
      </c>
      <c r="D461" s="319">
        <v>4008306.595272999</v>
      </c>
    </row>
    <row r="462" spans="1:4" s="306" customFormat="1" ht="12">
      <c r="A462" s="304" t="s">
        <v>1066</v>
      </c>
      <c r="B462" s="304" t="s">
        <v>151</v>
      </c>
      <c r="C462" s="305" t="s">
        <v>212</v>
      </c>
      <c r="D462" s="319">
        <v>727935</v>
      </c>
    </row>
    <row r="463" spans="1:4" s="306" customFormat="1" ht="12">
      <c r="A463" s="304" t="s">
        <v>1067</v>
      </c>
      <c r="B463" s="304" t="s">
        <v>256</v>
      </c>
      <c r="C463" s="305" t="s">
        <v>212</v>
      </c>
      <c r="D463" s="319">
        <v>1385972</v>
      </c>
    </row>
    <row r="464" spans="1:4" s="306" customFormat="1" ht="12">
      <c r="A464" s="304" t="s">
        <v>1068</v>
      </c>
      <c r="B464" s="304" t="s">
        <v>258</v>
      </c>
      <c r="C464" s="305" t="s">
        <v>212</v>
      </c>
      <c r="D464" s="319">
        <v>515185</v>
      </c>
    </row>
    <row r="465" spans="1:4" s="306" customFormat="1" ht="12">
      <c r="A465" s="304" t="s">
        <v>1069</v>
      </c>
      <c r="B465" s="304" t="s">
        <v>1070</v>
      </c>
      <c r="C465" s="305" t="s">
        <v>212</v>
      </c>
      <c r="D465" s="319">
        <v>71495</v>
      </c>
    </row>
    <row r="466" spans="1:4" s="306" customFormat="1" ht="12">
      <c r="A466" s="304" t="s">
        <v>1071</v>
      </c>
      <c r="B466" s="304" t="s">
        <v>1072</v>
      </c>
      <c r="C466" s="305" t="s">
        <v>212</v>
      </c>
      <c r="D466" s="319">
        <v>913804</v>
      </c>
    </row>
    <row r="467" spans="1:4" s="306" customFormat="1" ht="12">
      <c r="A467" s="304" t="s">
        <v>1073</v>
      </c>
      <c r="B467" s="304" t="s">
        <v>1074</v>
      </c>
      <c r="C467" s="305" t="s">
        <v>212</v>
      </c>
      <c r="D467" s="319">
        <v>2364696</v>
      </c>
    </row>
    <row r="468" spans="1:4" s="306" customFormat="1" ht="12">
      <c r="A468" s="304" t="s">
        <v>1075</v>
      </c>
      <c r="B468" s="304" t="s">
        <v>1076</v>
      </c>
      <c r="C468" s="305" t="s">
        <v>212</v>
      </c>
      <c r="D468" s="319">
        <v>2343713</v>
      </c>
    </row>
    <row r="469" spans="1:4" s="306" customFormat="1" ht="12">
      <c r="A469" s="304" t="s">
        <v>1077</v>
      </c>
      <c r="B469" s="304" t="s">
        <v>1078</v>
      </c>
      <c r="C469" s="305" t="s">
        <v>212</v>
      </c>
      <c r="D469" s="319">
        <v>167391</v>
      </c>
    </row>
    <row r="470" spans="1:4" s="306" customFormat="1" ht="12">
      <c r="A470" s="304" t="s">
        <v>1079</v>
      </c>
      <c r="B470" s="304" t="s">
        <v>1080</v>
      </c>
      <c r="C470" s="305" t="s">
        <v>212</v>
      </c>
      <c r="D470" s="319">
        <v>610184</v>
      </c>
    </row>
    <row r="471" spans="1:4" s="306" customFormat="1" ht="12">
      <c r="A471" s="304" t="s">
        <v>1081</v>
      </c>
      <c r="B471" s="304" t="s">
        <v>1082</v>
      </c>
      <c r="C471" s="305" t="s">
        <v>212</v>
      </c>
      <c r="D471" s="319">
        <v>1080517</v>
      </c>
    </row>
    <row r="472" spans="1:4" s="306" customFormat="1" ht="12">
      <c r="A472" s="304" t="s">
        <v>1083</v>
      </c>
      <c r="B472" s="304" t="s">
        <v>244</v>
      </c>
      <c r="C472" s="305" t="s">
        <v>212</v>
      </c>
      <c r="D472" s="319">
        <v>3333620</v>
      </c>
    </row>
    <row r="473" spans="1:4" s="306" customFormat="1" ht="12">
      <c r="A473" s="304" t="s">
        <v>1084</v>
      </c>
      <c r="B473" s="304" t="s">
        <v>1085</v>
      </c>
      <c r="C473" s="305" t="s">
        <v>212</v>
      </c>
      <c r="D473" s="319">
        <v>480932</v>
      </c>
    </row>
    <row r="474" spans="1:4" s="306" customFormat="1" ht="12">
      <c r="A474" s="304" t="s">
        <v>1086</v>
      </c>
      <c r="B474" s="304" t="s">
        <v>1087</v>
      </c>
      <c r="C474" s="305" t="s">
        <v>212</v>
      </c>
      <c r="D474" s="319">
        <v>4324645</v>
      </c>
    </row>
    <row r="475" spans="1:4" s="306" customFormat="1" ht="12">
      <c r="A475" s="304" t="s">
        <v>1088</v>
      </c>
      <c r="B475" s="304" t="s">
        <v>1089</v>
      </c>
      <c r="C475" s="305" t="s">
        <v>212</v>
      </c>
      <c r="D475" s="319">
        <v>263950</v>
      </c>
    </row>
    <row r="476" spans="1:4" s="306" customFormat="1" ht="12">
      <c r="A476" s="304" t="s">
        <v>1090</v>
      </c>
      <c r="B476" s="304" t="s">
        <v>1091</v>
      </c>
      <c r="C476" s="305" t="s">
        <v>212</v>
      </c>
      <c r="D476" s="319">
        <v>231819</v>
      </c>
    </row>
    <row r="477" spans="1:4" s="302" customFormat="1" ht="12">
      <c r="A477" s="299"/>
      <c r="B477" s="299" t="s">
        <v>141</v>
      </c>
      <c r="C477" s="300"/>
      <c r="D477" s="303">
        <f>SUM(D463:D476)</f>
        <v>18087923</v>
      </c>
    </row>
    <row r="478" spans="1:5" ht="12">
      <c r="A478" s="304" t="s">
        <v>1092</v>
      </c>
      <c r="B478" s="304" t="s">
        <v>1093</v>
      </c>
      <c r="C478" s="305" t="s">
        <v>212</v>
      </c>
      <c r="D478" s="306"/>
      <c r="E478" s="319">
        <v>25208</v>
      </c>
    </row>
    <row r="479" spans="1:5" ht="12">
      <c r="A479" s="304" t="s">
        <v>1094</v>
      </c>
      <c r="B479" s="304" t="s">
        <v>1095</v>
      </c>
      <c r="C479" s="305" t="s">
        <v>212</v>
      </c>
      <c r="D479" s="306"/>
      <c r="E479" s="320">
        <v>1597251898.6</v>
      </c>
    </row>
    <row r="480" spans="1:5" ht="12">
      <c r="A480" s="304" t="s">
        <v>1096</v>
      </c>
      <c r="B480" s="304" t="s">
        <v>1097</v>
      </c>
      <c r="C480" s="305" t="s">
        <v>212</v>
      </c>
      <c r="D480" s="306"/>
      <c r="E480" s="319">
        <v>477553817</v>
      </c>
    </row>
    <row r="481" spans="1:5" ht="12">
      <c r="A481" s="304" t="s">
        <v>1098</v>
      </c>
      <c r="B481" s="304" t="s">
        <v>1099</v>
      </c>
      <c r="C481" s="305" t="s">
        <v>212</v>
      </c>
      <c r="D481" s="306"/>
      <c r="E481" s="319">
        <v>45568218</v>
      </c>
    </row>
    <row r="482" spans="1:5" ht="12">
      <c r="A482" s="304" t="s">
        <v>1100</v>
      </c>
      <c r="B482" s="304" t="s">
        <v>1101</v>
      </c>
      <c r="C482" s="305" t="s">
        <v>212</v>
      </c>
      <c r="D482" s="306"/>
      <c r="E482" s="320">
        <v>65305636.6</v>
      </c>
    </row>
    <row r="483" spans="1:5" ht="12">
      <c r="A483" s="304" t="s">
        <v>1102</v>
      </c>
      <c r="B483" s="304" t="s">
        <v>1103</v>
      </c>
      <c r="C483" s="305" t="s">
        <v>212</v>
      </c>
      <c r="D483" s="306"/>
      <c r="E483" s="319">
        <v>124993129.24</v>
      </c>
    </row>
    <row r="484" spans="1:5" ht="12">
      <c r="A484" s="304" t="s">
        <v>1104</v>
      </c>
      <c r="B484" s="304" t="s">
        <v>1105</v>
      </c>
      <c r="C484" s="305" t="s">
        <v>212</v>
      </c>
      <c r="D484" s="306"/>
      <c r="E484" s="319">
        <v>8616542</v>
      </c>
    </row>
    <row r="485" spans="1:5" ht="12">
      <c r="A485" s="304" t="s">
        <v>1106</v>
      </c>
      <c r="B485" s="304" t="s">
        <v>1107</v>
      </c>
      <c r="C485" s="305" t="s">
        <v>212</v>
      </c>
      <c r="D485" s="306"/>
      <c r="E485" s="319">
        <v>542250</v>
      </c>
    </row>
    <row r="486" spans="1:5" ht="12">
      <c r="A486" s="304" t="s">
        <v>1108</v>
      </c>
      <c r="B486" s="304" t="s">
        <v>1109</v>
      </c>
      <c r="C486" s="305" t="s">
        <v>212</v>
      </c>
      <c r="D486" s="306"/>
      <c r="E486" s="319">
        <v>212077</v>
      </c>
    </row>
    <row r="487" spans="1:5" ht="12">
      <c r="A487" s="304" t="s">
        <v>1110</v>
      </c>
      <c r="B487" s="304" t="s">
        <v>1111</v>
      </c>
      <c r="C487" s="305" t="s">
        <v>212</v>
      </c>
      <c r="D487" s="306"/>
      <c r="E487" s="320">
        <v>9487027</v>
      </c>
    </row>
    <row r="488" spans="1:5" ht="12">
      <c r="A488" s="304" t="s">
        <v>1112</v>
      </c>
      <c r="B488" s="304" t="s">
        <v>1113</v>
      </c>
      <c r="C488" s="305" t="s">
        <v>212</v>
      </c>
      <c r="D488" s="306"/>
      <c r="E488" s="319">
        <v>1137500</v>
      </c>
    </row>
    <row r="489" spans="1:5" ht="12">
      <c r="A489" s="304" t="s">
        <v>1114</v>
      </c>
      <c r="B489" s="304" t="s">
        <v>1115</v>
      </c>
      <c r="C489" s="305" t="s">
        <v>212</v>
      </c>
      <c r="D489" s="306"/>
      <c r="E489" s="319">
        <v>876900</v>
      </c>
    </row>
    <row r="490" spans="1:5" ht="12">
      <c r="A490" s="304" t="s">
        <v>1116</v>
      </c>
      <c r="B490" s="304" t="s">
        <v>1117</v>
      </c>
      <c r="C490" s="305" t="s">
        <v>212</v>
      </c>
      <c r="D490" s="306"/>
      <c r="E490" s="319">
        <v>13823413</v>
      </c>
    </row>
    <row r="491" spans="1:5" ht="12">
      <c r="A491" s="304" t="s">
        <v>1118</v>
      </c>
      <c r="B491" s="304" t="s">
        <v>1119</v>
      </c>
      <c r="C491" s="305" t="s">
        <v>212</v>
      </c>
      <c r="D491" s="306"/>
      <c r="E491" s="319">
        <v>20317578.19</v>
      </c>
    </row>
    <row r="492" spans="1:5" ht="12">
      <c r="A492" s="304" t="s">
        <v>1120</v>
      </c>
      <c r="B492" s="304" t="s">
        <v>1121</v>
      </c>
      <c r="C492" s="305" t="s">
        <v>212</v>
      </c>
      <c r="D492" s="306"/>
      <c r="E492" s="320">
        <v>15783446</v>
      </c>
    </row>
    <row r="493" spans="1:5" ht="12">
      <c r="A493" s="304" t="s">
        <v>1122</v>
      </c>
      <c r="B493" s="304" t="s">
        <v>1123</v>
      </c>
      <c r="C493" s="305" t="s">
        <v>212</v>
      </c>
      <c r="D493" s="306"/>
      <c r="E493" s="319">
        <v>4389712</v>
      </c>
    </row>
    <row r="494" spans="1:5" ht="12">
      <c r="A494" s="304" t="s">
        <v>1124</v>
      </c>
      <c r="B494" s="304" t="s">
        <v>1125</v>
      </c>
      <c r="C494" s="305" t="s">
        <v>212</v>
      </c>
      <c r="D494" s="306"/>
      <c r="E494" s="319">
        <v>3292237</v>
      </c>
    </row>
    <row r="495" spans="1:5" ht="12">
      <c r="A495" s="281" t="s">
        <v>1126</v>
      </c>
      <c r="B495" s="281" t="s">
        <v>1127</v>
      </c>
      <c r="C495" s="279" t="s">
        <v>212</v>
      </c>
      <c r="E495" s="290">
        <v>178017.22799999997</v>
      </c>
    </row>
    <row r="496" spans="1:5" ht="12">
      <c r="A496" s="281" t="s">
        <v>1128</v>
      </c>
      <c r="B496" s="281" t="s">
        <v>1129</v>
      </c>
      <c r="C496" s="279" t="s">
        <v>212</v>
      </c>
      <c r="E496" s="290">
        <v>4100</v>
      </c>
    </row>
    <row r="497" spans="1:5" ht="12">
      <c r="A497" s="281" t="s">
        <v>1130</v>
      </c>
      <c r="B497" s="281" t="s">
        <v>1131</v>
      </c>
      <c r="C497" s="279" t="s">
        <v>212</v>
      </c>
      <c r="E497" s="290">
        <v>7680.682000000001</v>
      </c>
    </row>
    <row r="498" spans="1:5" s="306" customFormat="1" ht="12">
      <c r="A498" s="304" t="s">
        <v>1132</v>
      </c>
      <c r="B498" s="304" t="s">
        <v>143</v>
      </c>
      <c r="C498" s="305" t="s">
        <v>212</v>
      </c>
      <c r="E498" s="319">
        <v>1452650.9322499998</v>
      </c>
    </row>
    <row r="499" spans="1:5" ht="12">
      <c r="A499" s="281" t="s">
        <v>1133</v>
      </c>
      <c r="B499" s="281" t="s">
        <v>1134</v>
      </c>
      <c r="C499" s="279" t="s">
        <v>212</v>
      </c>
      <c r="E499" s="290">
        <v>0.42</v>
      </c>
    </row>
    <row r="500" spans="1:3" ht="12">
      <c r="A500" s="288" t="s">
        <v>1135</v>
      </c>
      <c r="B500" s="289">
        <v>661361111.9133215</v>
      </c>
      <c r="C500" s="289">
        <v>661361111.9133227</v>
      </c>
    </row>
    <row r="501" spans="1:3" ht="12">
      <c r="A501" s="321">
        <v>41754</v>
      </c>
      <c r="B501" s="281" t="s">
        <v>1136</v>
      </c>
      <c r="C501" s="281" t="s">
        <v>1137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492"/>
  <sheetViews>
    <sheetView zoomScalePageLayoutView="0" workbookViewId="0" topLeftCell="A19">
      <selection activeCell="L11" sqref="L11"/>
    </sheetView>
  </sheetViews>
  <sheetFormatPr defaultColWidth="11.421875" defaultRowHeight="15"/>
  <cols>
    <col min="1" max="1" width="27.421875" style="252" bestFit="1" customWidth="1"/>
    <col min="2" max="2" width="56.140625" style="252" bestFit="1" customWidth="1"/>
    <col min="3" max="3" width="11.421875" style="252" customWidth="1"/>
    <col min="4" max="5" width="16.00390625" style="253" bestFit="1" customWidth="1"/>
    <col min="6" max="6" width="16.57421875" style="253" bestFit="1" customWidth="1"/>
    <col min="7" max="7" width="15.140625" style="253" hidden="1" customWidth="1"/>
    <col min="8" max="8" width="14.57421875" style="253" hidden="1" customWidth="1"/>
    <col min="9" max="16384" width="11.421875" style="252" customWidth="1"/>
  </cols>
  <sheetData>
    <row r="2" ht="12.75">
      <c r="A2" s="251" t="s">
        <v>210</v>
      </c>
    </row>
    <row r="4" ht="12.75">
      <c r="D4" s="254" t="s">
        <v>1164</v>
      </c>
    </row>
    <row r="6" spans="1:7" ht="12.75">
      <c r="A6" s="251" t="s">
        <v>211</v>
      </c>
      <c r="B6" s="255" t="s">
        <v>212</v>
      </c>
      <c r="D6" s="256" t="s">
        <v>1165</v>
      </c>
      <c r="F6" s="256"/>
      <c r="G6" s="395"/>
    </row>
    <row r="8" spans="1:8" ht="12.75">
      <c r="A8" s="251" t="s">
        <v>1166</v>
      </c>
      <c r="B8" s="251" t="s">
        <v>1167</v>
      </c>
      <c r="C8" s="257" t="s">
        <v>1168</v>
      </c>
      <c r="D8" s="256" t="s">
        <v>214</v>
      </c>
      <c r="E8" s="256" t="s">
        <v>215</v>
      </c>
      <c r="F8" s="256"/>
      <c r="H8" s="261"/>
    </row>
    <row r="9" spans="1:8" ht="12.75">
      <c r="A9" s="258" t="s">
        <v>7</v>
      </c>
      <c r="B9" s="258" t="s">
        <v>1169</v>
      </c>
      <c r="C9" s="259" t="s">
        <v>212</v>
      </c>
      <c r="H9" s="396"/>
    </row>
    <row r="10" spans="1:9" ht="12.75">
      <c r="A10" s="258" t="s">
        <v>216</v>
      </c>
      <c r="B10" s="258" t="s">
        <v>101</v>
      </c>
      <c r="C10" s="259" t="s">
        <v>212</v>
      </c>
      <c r="E10" s="261">
        <v>36803316</v>
      </c>
      <c r="F10" s="253">
        <f>+D10-E10</f>
        <v>-36803316</v>
      </c>
      <c r="H10" s="261"/>
      <c r="I10" s="260"/>
    </row>
    <row r="11" spans="1:9" ht="12.75">
      <c r="A11" s="258" t="s">
        <v>217</v>
      </c>
      <c r="B11" s="258" t="s">
        <v>102</v>
      </c>
      <c r="C11" s="259" t="s">
        <v>212</v>
      </c>
      <c r="E11" s="261">
        <v>37926626.6</v>
      </c>
      <c r="F11" s="253">
        <f aca="true" t="shared" si="0" ref="F11:F74">+D11-E11</f>
        <v>-37926626.6</v>
      </c>
      <c r="H11" s="261"/>
      <c r="I11" s="260"/>
    </row>
    <row r="12" spans="1:9" ht="12.75">
      <c r="A12" s="258" t="s">
        <v>218</v>
      </c>
      <c r="B12" s="258" t="s">
        <v>103</v>
      </c>
      <c r="C12" s="259" t="s">
        <v>212</v>
      </c>
      <c r="E12" s="261">
        <v>36865896.5</v>
      </c>
      <c r="F12" s="253">
        <f t="shared" si="0"/>
        <v>-36865896.5</v>
      </c>
      <c r="G12" s="253">
        <f>SUM(F10:F12)</f>
        <v>-111595839.1</v>
      </c>
      <c r="H12" s="261">
        <f>+Sheet1!E6</f>
        <v>111595839.1</v>
      </c>
      <c r="I12" s="260"/>
    </row>
    <row r="13" spans="1:9" ht="12.75">
      <c r="A13" s="258" t="s">
        <v>219</v>
      </c>
      <c r="B13" s="258" t="s">
        <v>220</v>
      </c>
      <c r="C13" s="259" t="s">
        <v>212</v>
      </c>
      <c r="E13" s="261">
        <v>17872366</v>
      </c>
      <c r="F13" s="253">
        <f t="shared" si="0"/>
        <v>-17872366</v>
      </c>
      <c r="G13" s="253">
        <f>+F13</f>
        <v>-17872366</v>
      </c>
      <c r="H13" s="261">
        <f>+Sheet1!E7</f>
        <v>17872366</v>
      </c>
      <c r="I13" s="260"/>
    </row>
    <row r="14" spans="1:8" ht="12.75">
      <c r="A14" s="258" t="s">
        <v>221</v>
      </c>
      <c r="B14" s="258" t="s">
        <v>222</v>
      </c>
      <c r="C14" s="259" t="s">
        <v>212</v>
      </c>
      <c r="D14" s="261">
        <v>0.25743560075759886</v>
      </c>
      <c r="F14" s="253">
        <f t="shared" si="0"/>
        <v>0.25743560075759886</v>
      </c>
      <c r="H14" s="396"/>
    </row>
    <row r="15" spans="1:8" s="365" customFormat="1" ht="12.75">
      <c r="A15" s="361" t="s">
        <v>223</v>
      </c>
      <c r="B15" s="361" t="s">
        <v>224</v>
      </c>
      <c r="C15" s="362" t="s">
        <v>212</v>
      </c>
      <c r="D15" s="363">
        <v>13970700</v>
      </c>
      <c r="E15" s="364"/>
      <c r="F15" s="364">
        <f t="shared" si="0"/>
        <v>13970700</v>
      </c>
      <c r="G15" s="364"/>
      <c r="H15" s="397"/>
    </row>
    <row r="16" spans="1:9" s="365" customFormat="1" ht="12.75">
      <c r="A16" s="361" t="s">
        <v>255</v>
      </c>
      <c r="B16" s="361" t="s">
        <v>256</v>
      </c>
      <c r="C16" s="362" t="s">
        <v>212</v>
      </c>
      <c r="D16" s="364"/>
      <c r="E16" s="363">
        <v>2078961</v>
      </c>
      <c r="F16" s="364">
        <f>+D16-E16</f>
        <v>-2078961</v>
      </c>
      <c r="G16" s="364">
        <f>SUM(F15:F16)</f>
        <v>11891739</v>
      </c>
      <c r="H16" s="363">
        <f>+Sheet1!D11</f>
        <v>11891739</v>
      </c>
      <c r="I16" s="366"/>
    </row>
    <row r="17" spans="1:8" s="382" customFormat="1" ht="12.75">
      <c r="A17" s="378" t="s">
        <v>225</v>
      </c>
      <c r="B17" s="378" t="s">
        <v>226</v>
      </c>
      <c r="C17" s="379" t="s">
        <v>212</v>
      </c>
      <c r="D17" s="380">
        <v>3444000</v>
      </c>
      <c r="E17" s="381"/>
      <c r="F17" s="381">
        <f t="shared" si="0"/>
        <v>3444000</v>
      </c>
      <c r="G17" s="381"/>
      <c r="H17" s="398"/>
    </row>
    <row r="18" spans="1:9" s="382" customFormat="1" ht="12.75">
      <c r="A18" s="378" t="s">
        <v>257</v>
      </c>
      <c r="B18" s="378" t="s">
        <v>258</v>
      </c>
      <c r="C18" s="379" t="s">
        <v>212</v>
      </c>
      <c r="D18" s="381"/>
      <c r="E18" s="380">
        <v>772777</v>
      </c>
      <c r="F18" s="381">
        <f>+D18-E18</f>
        <v>-772777</v>
      </c>
      <c r="G18" s="381"/>
      <c r="H18" s="380"/>
      <c r="I18" s="383"/>
    </row>
    <row r="19" spans="1:8" s="382" customFormat="1" ht="12.75">
      <c r="A19" s="378" t="s">
        <v>227</v>
      </c>
      <c r="B19" s="378" t="s">
        <v>228</v>
      </c>
      <c r="C19" s="379" t="s">
        <v>212</v>
      </c>
      <c r="D19" s="380">
        <v>6108760</v>
      </c>
      <c r="E19" s="381"/>
      <c r="F19" s="381">
        <f t="shared" si="0"/>
        <v>6108760</v>
      </c>
      <c r="G19" s="381"/>
      <c r="H19" s="398"/>
    </row>
    <row r="20" spans="1:9" s="382" customFormat="1" ht="12.75">
      <c r="A20" s="378" t="s">
        <v>259</v>
      </c>
      <c r="B20" s="378" t="s">
        <v>260</v>
      </c>
      <c r="C20" s="379" t="s">
        <v>212</v>
      </c>
      <c r="D20" s="381"/>
      <c r="E20" s="380">
        <v>1370706</v>
      </c>
      <c r="F20" s="381">
        <f>+D20-E20</f>
        <v>-1370706</v>
      </c>
      <c r="G20" s="381">
        <f>SUM(F17:F20)</f>
        <v>7409277</v>
      </c>
      <c r="H20" s="380">
        <f>+Sheet1!D16</f>
        <v>7409277</v>
      </c>
      <c r="I20" s="383"/>
    </row>
    <row r="21" spans="1:8" s="388" customFormat="1" ht="12.75">
      <c r="A21" s="384" t="s">
        <v>229</v>
      </c>
      <c r="B21" s="384" t="s">
        <v>230</v>
      </c>
      <c r="C21" s="385" t="s">
        <v>212</v>
      </c>
      <c r="D21" s="386">
        <v>33087</v>
      </c>
      <c r="E21" s="387"/>
      <c r="F21" s="387">
        <f t="shared" si="0"/>
        <v>33087</v>
      </c>
      <c r="G21" s="387"/>
      <c r="H21" s="399"/>
    </row>
    <row r="22" spans="1:8" s="388" customFormat="1" ht="12.75">
      <c r="A22" s="384" t="s">
        <v>231</v>
      </c>
      <c r="B22" s="384" t="s">
        <v>232</v>
      </c>
      <c r="C22" s="385" t="s">
        <v>212</v>
      </c>
      <c r="D22" s="386">
        <v>23696122</v>
      </c>
      <c r="E22" s="387"/>
      <c r="F22" s="387">
        <f t="shared" si="0"/>
        <v>23696122</v>
      </c>
      <c r="G22" s="387"/>
      <c r="H22" s="399"/>
    </row>
    <row r="23" spans="1:9" s="388" customFormat="1" ht="12.75">
      <c r="A23" s="384" t="s">
        <v>261</v>
      </c>
      <c r="B23" s="384" t="s">
        <v>262</v>
      </c>
      <c r="C23" s="385" t="s">
        <v>212</v>
      </c>
      <c r="D23" s="387"/>
      <c r="E23" s="386">
        <v>5875700</v>
      </c>
      <c r="F23" s="387">
        <f>+D23-E23</f>
        <v>-5875700</v>
      </c>
      <c r="G23" s="387"/>
      <c r="H23" s="386"/>
      <c r="I23" s="389"/>
    </row>
    <row r="24" spans="1:8" s="388" customFormat="1" ht="12.75">
      <c r="A24" s="384" t="s">
        <v>233</v>
      </c>
      <c r="B24" s="384" t="s">
        <v>234</v>
      </c>
      <c r="C24" s="385" t="s">
        <v>212</v>
      </c>
      <c r="D24" s="386">
        <v>56380</v>
      </c>
      <c r="E24" s="387"/>
      <c r="F24" s="387">
        <f t="shared" si="0"/>
        <v>56380</v>
      </c>
      <c r="G24" s="387"/>
      <c r="H24" s="399"/>
    </row>
    <row r="25" spans="1:8" s="388" customFormat="1" ht="12.75">
      <c r="A25" s="384" t="s">
        <v>239</v>
      </c>
      <c r="B25" s="384" t="s">
        <v>240</v>
      </c>
      <c r="C25" s="385" t="s">
        <v>212</v>
      </c>
      <c r="D25" s="386">
        <v>3597440</v>
      </c>
      <c r="E25" s="387"/>
      <c r="F25" s="387">
        <f t="shared" si="0"/>
        <v>3597440</v>
      </c>
      <c r="G25" s="387"/>
      <c r="H25" s="399"/>
    </row>
    <row r="26" spans="1:9" s="388" customFormat="1" ht="12.75">
      <c r="A26" s="384" t="s">
        <v>267</v>
      </c>
      <c r="B26" s="384" t="s">
        <v>268</v>
      </c>
      <c r="C26" s="385" t="s">
        <v>212</v>
      </c>
      <c r="D26" s="387"/>
      <c r="E26" s="386">
        <v>1148322</v>
      </c>
      <c r="F26" s="387">
        <f>+D26-E26</f>
        <v>-1148322</v>
      </c>
      <c r="G26" s="387"/>
      <c r="H26" s="386"/>
      <c r="I26" s="389"/>
    </row>
    <row r="27" spans="1:8" s="388" customFormat="1" ht="12.75">
      <c r="A27" s="384" t="s">
        <v>241</v>
      </c>
      <c r="B27" s="384" t="s">
        <v>242</v>
      </c>
      <c r="C27" s="385" t="s">
        <v>212</v>
      </c>
      <c r="D27" s="386">
        <v>6074455.1986</v>
      </c>
      <c r="E27" s="387"/>
      <c r="F27" s="387">
        <f t="shared" si="0"/>
        <v>6074455.1986</v>
      </c>
      <c r="G27" s="387"/>
      <c r="H27" s="399"/>
    </row>
    <row r="28" spans="1:9" s="388" customFormat="1" ht="12.75">
      <c r="A28" s="384" t="s">
        <v>269</v>
      </c>
      <c r="B28" s="384" t="s">
        <v>270</v>
      </c>
      <c r="C28" s="385" t="s">
        <v>212</v>
      </c>
      <c r="D28" s="387"/>
      <c r="E28" s="386">
        <v>1904442</v>
      </c>
      <c r="F28" s="387">
        <f aca="true" t="shared" si="1" ref="F28:F36">+D28-E28</f>
        <v>-1904442</v>
      </c>
      <c r="G28" s="387">
        <f>SUM(F21:F28)</f>
        <v>24529020.1986</v>
      </c>
      <c r="H28" s="386">
        <f>+Sheet1!D22</f>
        <v>20269540</v>
      </c>
      <c r="I28" s="389"/>
    </row>
    <row r="29" spans="1:8" s="365" customFormat="1" ht="12.75">
      <c r="A29" s="361" t="s">
        <v>243</v>
      </c>
      <c r="B29" s="361" t="s">
        <v>244</v>
      </c>
      <c r="C29" s="362" t="s">
        <v>212</v>
      </c>
      <c r="D29" s="363">
        <v>19653900</v>
      </c>
      <c r="E29" s="364"/>
      <c r="F29" s="364">
        <f t="shared" si="1"/>
        <v>19653900</v>
      </c>
      <c r="G29" s="364"/>
      <c r="H29" s="397"/>
    </row>
    <row r="30" spans="1:9" s="365" customFormat="1" ht="12.75">
      <c r="A30" s="361" t="s">
        <v>271</v>
      </c>
      <c r="B30" s="361" t="s">
        <v>244</v>
      </c>
      <c r="C30" s="362" t="s">
        <v>212</v>
      </c>
      <c r="D30" s="364"/>
      <c r="E30" s="363">
        <v>6273628</v>
      </c>
      <c r="F30" s="364">
        <f t="shared" si="1"/>
        <v>-6273628</v>
      </c>
      <c r="G30" s="364"/>
      <c r="H30" s="363"/>
      <c r="I30" s="366"/>
    </row>
    <row r="31" spans="1:8" s="365" customFormat="1" ht="12.75">
      <c r="A31" s="361" t="s">
        <v>245</v>
      </c>
      <c r="B31" s="361" t="s">
        <v>246</v>
      </c>
      <c r="C31" s="362" t="s">
        <v>212</v>
      </c>
      <c r="D31" s="363">
        <v>1556160</v>
      </c>
      <c r="E31" s="364"/>
      <c r="F31" s="364">
        <f t="shared" si="1"/>
        <v>1556160</v>
      </c>
      <c r="G31" s="364"/>
      <c r="H31" s="397"/>
    </row>
    <row r="32" spans="1:9" s="365" customFormat="1" ht="12.75">
      <c r="A32" s="361" t="s">
        <v>272</v>
      </c>
      <c r="B32" s="361" t="s">
        <v>246</v>
      </c>
      <c r="C32" s="362" t="s">
        <v>212</v>
      </c>
      <c r="D32" s="364"/>
      <c r="E32" s="363">
        <v>496734</v>
      </c>
      <c r="F32" s="364">
        <f t="shared" si="1"/>
        <v>-496734</v>
      </c>
      <c r="G32" s="364">
        <f>SUM(F29:F32)</f>
        <v>14439698</v>
      </c>
      <c r="H32" s="363">
        <f>+Sheet1!D28</f>
        <v>14439698</v>
      </c>
      <c r="I32" s="366"/>
    </row>
    <row r="33" spans="1:8" s="382" customFormat="1" ht="12.75">
      <c r="A33" s="378" t="s">
        <v>235</v>
      </c>
      <c r="B33" s="378" t="s">
        <v>236</v>
      </c>
      <c r="C33" s="379" t="s">
        <v>212</v>
      </c>
      <c r="D33" s="380">
        <v>23501520</v>
      </c>
      <c r="E33" s="381"/>
      <c r="F33" s="381">
        <f t="shared" si="1"/>
        <v>23501520</v>
      </c>
      <c r="G33" s="381"/>
      <c r="H33" s="398"/>
    </row>
    <row r="34" spans="1:9" s="382" customFormat="1" ht="12.75">
      <c r="A34" s="378" t="s">
        <v>263</v>
      </c>
      <c r="B34" s="378" t="s">
        <v>264</v>
      </c>
      <c r="C34" s="379" t="s">
        <v>212</v>
      </c>
      <c r="D34" s="381"/>
      <c r="E34" s="380">
        <v>5859283</v>
      </c>
      <c r="F34" s="381">
        <f t="shared" si="1"/>
        <v>-5859283</v>
      </c>
      <c r="G34" s="381"/>
      <c r="H34" s="380"/>
      <c r="I34" s="383"/>
    </row>
    <row r="35" spans="1:8" s="382" customFormat="1" ht="12.75">
      <c r="A35" s="378" t="s">
        <v>237</v>
      </c>
      <c r="B35" s="378" t="s">
        <v>238</v>
      </c>
      <c r="C35" s="379" t="s">
        <v>212</v>
      </c>
      <c r="D35" s="380">
        <v>2315300.62</v>
      </c>
      <c r="E35" s="381"/>
      <c r="F35" s="381">
        <f t="shared" si="1"/>
        <v>2315300.62</v>
      </c>
      <c r="G35" s="381"/>
      <c r="H35" s="398"/>
    </row>
    <row r="36" spans="1:9" s="382" customFormat="1" ht="12.75">
      <c r="A36" s="378" t="s">
        <v>265</v>
      </c>
      <c r="B36" s="378" t="s">
        <v>266</v>
      </c>
      <c r="C36" s="379" t="s">
        <v>212</v>
      </c>
      <c r="D36" s="381"/>
      <c r="E36" s="380">
        <v>205610</v>
      </c>
      <c r="F36" s="381">
        <f t="shared" si="1"/>
        <v>-205610</v>
      </c>
      <c r="G36" s="381"/>
      <c r="H36" s="380"/>
      <c r="I36" s="383"/>
    </row>
    <row r="37" spans="1:8" s="382" customFormat="1" ht="12.75">
      <c r="A37" s="378" t="s">
        <v>247</v>
      </c>
      <c r="B37" s="378" t="s">
        <v>248</v>
      </c>
      <c r="C37" s="379" t="s">
        <v>212</v>
      </c>
      <c r="D37" s="380">
        <v>4900359</v>
      </c>
      <c r="E37" s="381"/>
      <c r="F37" s="381">
        <f t="shared" si="0"/>
        <v>4900359</v>
      </c>
      <c r="G37" s="381"/>
      <c r="H37" s="398"/>
    </row>
    <row r="38" spans="1:9" s="382" customFormat="1" ht="12.75">
      <c r="A38" s="378" t="s">
        <v>273</v>
      </c>
      <c r="B38" s="378" t="s">
        <v>274</v>
      </c>
      <c r="C38" s="379" t="s">
        <v>212</v>
      </c>
      <c r="D38" s="381"/>
      <c r="E38" s="380">
        <v>1094430</v>
      </c>
      <c r="F38" s="381">
        <f>+D38-E38</f>
        <v>-1094430</v>
      </c>
      <c r="G38" s="381">
        <f>SUM(F33:F38)</f>
        <v>23557856.62</v>
      </c>
      <c r="H38" s="380">
        <f>+Sheet1!D36</f>
        <v>23557856.62</v>
      </c>
      <c r="I38" s="383"/>
    </row>
    <row r="39" spans="1:8" s="388" customFormat="1" ht="12.75">
      <c r="A39" s="384" t="s">
        <v>249</v>
      </c>
      <c r="B39" s="384" t="s">
        <v>250</v>
      </c>
      <c r="C39" s="385" t="s">
        <v>212</v>
      </c>
      <c r="D39" s="386">
        <v>18056852.885</v>
      </c>
      <c r="E39" s="387"/>
      <c r="F39" s="387">
        <f t="shared" si="0"/>
        <v>18056852.885</v>
      </c>
      <c r="G39" s="387"/>
      <c r="H39" s="399"/>
    </row>
    <row r="40" spans="1:9" s="388" customFormat="1" ht="12.75">
      <c r="A40" s="384" t="s">
        <v>275</v>
      </c>
      <c r="B40" s="384" t="s">
        <v>276</v>
      </c>
      <c r="C40" s="385" t="s">
        <v>212</v>
      </c>
      <c r="D40" s="387"/>
      <c r="E40" s="386">
        <v>7507540</v>
      </c>
      <c r="F40" s="387">
        <f>+D40-E40</f>
        <v>-7507540</v>
      </c>
      <c r="G40" s="387">
        <f>SUM(F39:F40)</f>
        <v>10549312.885000002</v>
      </c>
      <c r="H40" s="386">
        <f>+Sheet1!D40</f>
        <v>10549312.885000002</v>
      </c>
      <c r="I40" s="389"/>
    </row>
    <row r="41" spans="1:9" ht="12.75">
      <c r="A41" s="258" t="s">
        <v>277</v>
      </c>
      <c r="B41" s="258" t="s">
        <v>278</v>
      </c>
      <c r="C41" s="259" t="s">
        <v>212</v>
      </c>
      <c r="E41" s="261">
        <v>175055</v>
      </c>
      <c r="F41" s="253">
        <f>+D41-E41</f>
        <v>-175055</v>
      </c>
      <c r="H41" s="261"/>
      <c r="I41" s="260"/>
    </row>
    <row r="42" spans="1:8" ht="12.75">
      <c r="A42" s="258" t="s">
        <v>253</v>
      </c>
      <c r="B42" s="258" t="s">
        <v>254</v>
      </c>
      <c r="C42" s="259" t="s">
        <v>212</v>
      </c>
      <c r="D42" s="261">
        <v>392088.41</v>
      </c>
      <c r="F42" s="253">
        <f t="shared" si="0"/>
        <v>392088.41</v>
      </c>
      <c r="H42" s="396"/>
    </row>
    <row r="43" spans="1:9" ht="12.75">
      <c r="A43" s="258" t="s">
        <v>279</v>
      </c>
      <c r="B43" s="258" t="s">
        <v>280</v>
      </c>
      <c r="C43" s="259" t="s">
        <v>212</v>
      </c>
      <c r="E43" s="261">
        <v>47723</v>
      </c>
      <c r="F43" s="253">
        <f>+D43-E43</f>
        <v>-47723</v>
      </c>
      <c r="G43" s="253">
        <f>SUM(F41:F43)</f>
        <v>169310.40999999997</v>
      </c>
      <c r="H43" s="261">
        <f>+Sheet1!D49</f>
        <v>4428790.6086</v>
      </c>
      <c r="I43" s="260"/>
    </row>
    <row r="44" spans="1:9" ht="12.75">
      <c r="A44" s="258"/>
      <c r="B44" s="258"/>
      <c r="C44" s="259"/>
      <c r="E44" s="261"/>
      <c r="H44" s="261"/>
      <c r="I44" s="260"/>
    </row>
    <row r="45" spans="1:8" s="365" customFormat="1" ht="12.75">
      <c r="A45" s="361" t="s">
        <v>251</v>
      </c>
      <c r="B45" s="361" t="s">
        <v>252</v>
      </c>
      <c r="C45" s="362" t="s">
        <v>212</v>
      </c>
      <c r="D45" s="363">
        <v>1038065</v>
      </c>
      <c r="E45" s="364"/>
      <c r="F45" s="364">
        <f>+D45-E45</f>
        <v>1038065</v>
      </c>
      <c r="G45" s="364"/>
      <c r="H45" s="397"/>
    </row>
    <row r="46" spans="1:9" s="365" customFormat="1" ht="12.75">
      <c r="A46" s="361" t="s">
        <v>281</v>
      </c>
      <c r="B46" s="361" t="s">
        <v>282</v>
      </c>
      <c r="C46" s="362" t="s">
        <v>212</v>
      </c>
      <c r="D46" s="364"/>
      <c r="E46" s="363">
        <v>0.28800009997561576</v>
      </c>
      <c r="F46" s="364">
        <f t="shared" si="0"/>
        <v>-0.28800009997561576</v>
      </c>
      <c r="G46" s="364"/>
      <c r="H46" s="363"/>
      <c r="I46" s="366"/>
    </row>
    <row r="47" spans="1:8" s="365" customFormat="1" ht="12.75">
      <c r="A47" s="361" t="s">
        <v>283</v>
      </c>
      <c r="B47" s="361" t="s">
        <v>284</v>
      </c>
      <c r="C47" s="362" t="s">
        <v>212</v>
      </c>
      <c r="D47" s="364"/>
      <c r="E47" s="364"/>
      <c r="F47" s="364">
        <f t="shared" si="0"/>
        <v>0</v>
      </c>
      <c r="G47" s="364">
        <f>SUM(F45:F47)</f>
        <v>1038064.7119999</v>
      </c>
      <c r="H47" s="397">
        <f>+Sheet1!D53</f>
        <v>1038065</v>
      </c>
    </row>
    <row r="48" spans="1:8" ht="12.75">
      <c r="A48" s="258" t="s">
        <v>285</v>
      </c>
      <c r="B48" s="258" t="s">
        <v>286</v>
      </c>
      <c r="C48" s="259" t="s">
        <v>212</v>
      </c>
      <c r="D48" s="261">
        <v>88885528</v>
      </c>
      <c r="F48" s="253">
        <f t="shared" si="0"/>
        <v>88885528</v>
      </c>
      <c r="H48" s="396"/>
    </row>
    <row r="49" spans="1:8" ht="12.75">
      <c r="A49" s="258" t="s">
        <v>287</v>
      </c>
      <c r="B49" s="258" t="s">
        <v>288</v>
      </c>
      <c r="C49" s="259" t="s">
        <v>212</v>
      </c>
      <c r="D49" s="261">
        <v>9200999</v>
      </c>
      <c r="F49" s="253">
        <f t="shared" si="0"/>
        <v>9200999</v>
      </c>
      <c r="H49" s="396"/>
    </row>
    <row r="50" spans="1:8" ht="12.75">
      <c r="A50" s="258" t="s">
        <v>289</v>
      </c>
      <c r="B50" s="258" t="s">
        <v>290</v>
      </c>
      <c r="C50" s="259" t="s">
        <v>212</v>
      </c>
      <c r="D50" s="261">
        <v>417476</v>
      </c>
      <c r="F50" s="253">
        <f t="shared" si="0"/>
        <v>417476</v>
      </c>
      <c r="H50" s="396"/>
    </row>
    <row r="51" spans="1:8" ht="12.75">
      <c r="A51" s="258" t="s">
        <v>291</v>
      </c>
      <c r="B51" s="258" t="s">
        <v>292</v>
      </c>
      <c r="C51" s="259" t="s">
        <v>212</v>
      </c>
      <c r="D51" s="261">
        <v>3767694</v>
      </c>
      <c r="F51" s="253">
        <f t="shared" si="0"/>
        <v>3767694</v>
      </c>
      <c r="G51" s="253">
        <f>SUM(F48:F51)</f>
        <v>102271697</v>
      </c>
      <c r="H51" s="396">
        <f>+Sheet1!D58</f>
        <v>102271697</v>
      </c>
    </row>
    <row r="52" spans="1:8" s="382" customFormat="1" ht="12.75">
      <c r="A52" s="378" t="s">
        <v>293</v>
      </c>
      <c r="B52" s="378" t="s">
        <v>294</v>
      </c>
      <c r="C52" s="379" t="s">
        <v>212</v>
      </c>
      <c r="D52" s="381"/>
      <c r="E52" s="381"/>
      <c r="F52" s="381">
        <f t="shared" si="0"/>
        <v>0</v>
      </c>
      <c r="G52" s="381"/>
      <c r="H52" s="398"/>
    </row>
    <row r="53" spans="1:8" s="382" customFormat="1" ht="12.75">
      <c r="A53" s="378" t="s">
        <v>295</v>
      </c>
      <c r="B53" s="378" t="s">
        <v>296</v>
      </c>
      <c r="C53" s="379" t="s">
        <v>212</v>
      </c>
      <c r="D53" s="381"/>
      <c r="E53" s="381"/>
      <c r="F53" s="381">
        <f t="shared" si="0"/>
        <v>0</v>
      </c>
      <c r="G53" s="381"/>
      <c r="H53" s="398"/>
    </row>
    <row r="54" spans="1:8" s="382" customFormat="1" ht="12.75">
      <c r="A54" s="378" t="s">
        <v>297</v>
      </c>
      <c r="B54" s="378" t="s">
        <v>298</v>
      </c>
      <c r="C54" s="379" t="s">
        <v>212</v>
      </c>
      <c r="D54" s="380">
        <v>604446</v>
      </c>
      <c r="E54" s="381"/>
      <c r="F54" s="381">
        <f t="shared" si="0"/>
        <v>604446</v>
      </c>
      <c r="G54" s="381"/>
      <c r="H54" s="398"/>
    </row>
    <row r="55" spans="1:9" s="382" customFormat="1" ht="12.75">
      <c r="A55" s="378" t="s">
        <v>299</v>
      </c>
      <c r="B55" s="378" t="s">
        <v>300</v>
      </c>
      <c r="C55" s="379" t="s">
        <v>212</v>
      </c>
      <c r="D55" s="381"/>
      <c r="E55" s="380">
        <v>90600</v>
      </c>
      <c r="F55" s="381">
        <f t="shared" si="0"/>
        <v>-90600</v>
      </c>
      <c r="G55" s="381"/>
      <c r="H55" s="380"/>
      <c r="I55" s="383"/>
    </row>
    <row r="56" spans="1:9" s="382" customFormat="1" ht="12.75">
      <c r="A56" s="378" t="s">
        <v>301</v>
      </c>
      <c r="B56" s="378" t="s">
        <v>302</v>
      </c>
      <c r="C56" s="379" t="s">
        <v>212</v>
      </c>
      <c r="D56" s="381"/>
      <c r="E56" s="380">
        <v>0.26</v>
      </c>
      <c r="F56" s="381">
        <f t="shared" si="0"/>
        <v>-0.26</v>
      </c>
      <c r="G56" s="381"/>
      <c r="H56" s="380"/>
      <c r="I56" s="383"/>
    </row>
    <row r="57" spans="1:8" s="382" customFormat="1" ht="12.75">
      <c r="A57" s="378" t="s">
        <v>303</v>
      </c>
      <c r="B57" s="378" t="s">
        <v>304</v>
      </c>
      <c r="C57" s="379" t="s">
        <v>212</v>
      </c>
      <c r="D57" s="381"/>
      <c r="E57" s="381"/>
      <c r="F57" s="381">
        <f t="shared" si="0"/>
        <v>0</v>
      </c>
      <c r="G57" s="381"/>
      <c r="H57" s="398"/>
    </row>
    <row r="58" spans="1:8" s="382" customFormat="1" ht="12.75">
      <c r="A58" s="378" t="s">
        <v>305</v>
      </c>
      <c r="B58" s="378" t="s">
        <v>306</v>
      </c>
      <c r="C58" s="379" t="s">
        <v>212</v>
      </c>
      <c r="D58" s="381"/>
      <c r="E58" s="381"/>
      <c r="F58" s="381">
        <f t="shared" si="0"/>
        <v>0</v>
      </c>
      <c r="G58" s="381"/>
      <c r="H58" s="398"/>
    </row>
    <row r="59" spans="1:9" s="382" customFormat="1" ht="12.75">
      <c r="A59" s="378" t="s">
        <v>307</v>
      </c>
      <c r="B59" s="378" t="s">
        <v>308</v>
      </c>
      <c r="C59" s="379" t="s">
        <v>212</v>
      </c>
      <c r="D59" s="381"/>
      <c r="E59" s="380">
        <v>8000</v>
      </c>
      <c r="F59" s="381">
        <f t="shared" si="0"/>
        <v>-8000</v>
      </c>
      <c r="G59" s="381"/>
      <c r="H59" s="380"/>
      <c r="I59" s="383"/>
    </row>
    <row r="60" spans="1:9" s="382" customFormat="1" ht="12.75">
      <c r="A60" s="378" t="s">
        <v>309</v>
      </c>
      <c r="B60" s="378" t="s">
        <v>310</v>
      </c>
      <c r="C60" s="379" t="s">
        <v>212</v>
      </c>
      <c r="D60" s="381"/>
      <c r="E60" s="380">
        <v>5399376</v>
      </c>
      <c r="F60" s="381">
        <f t="shared" si="0"/>
        <v>-5399376</v>
      </c>
      <c r="G60" s="381"/>
      <c r="H60" s="380"/>
      <c r="I60" s="383"/>
    </row>
    <row r="61" spans="1:9" s="382" customFormat="1" ht="12.75">
      <c r="A61" s="378" t="s">
        <v>311</v>
      </c>
      <c r="B61" s="378" t="s">
        <v>312</v>
      </c>
      <c r="C61" s="379" t="s">
        <v>212</v>
      </c>
      <c r="D61" s="381"/>
      <c r="E61" s="380">
        <v>181579</v>
      </c>
      <c r="F61" s="381">
        <f t="shared" si="0"/>
        <v>-181579</v>
      </c>
      <c r="G61" s="381"/>
      <c r="H61" s="380"/>
      <c r="I61" s="383"/>
    </row>
    <row r="62" spans="1:9" s="382" customFormat="1" ht="12.75">
      <c r="A62" s="378" t="s">
        <v>313</v>
      </c>
      <c r="B62" s="378" t="s">
        <v>314</v>
      </c>
      <c r="C62" s="379" t="s">
        <v>212</v>
      </c>
      <c r="D62" s="381"/>
      <c r="E62" s="380">
        <v>63936</v>
      </c>
      <c r="F62" s="381">
        <f t="shared" si="0"/>
        <v>-63936</v>
      </c>
      <c r="G62" s="381"/>
      <c r="H62" s="380"/>
      <c r="I62" s="383"/>
    </row>
    <row r="63" spans="1:8" s="382" customFormat="1" ht="12.75">
      <c r="A63" s="378" t="s">
        <v>315</v>
      </c>
      <c r="B63" s="378" t="s">
        <v>316</v>
      </c>
      <c r="C63" s="379" t="s">
        <v>212</v>
      </c>
      <c r="D63" s="381"/>
      <c r="E63" s="381"/>
      <c r="F63" s="381">
        <f t="shared" si="0"/>
        <v>0</v>
      </c>
      <c r="G63" s="381"/>
      <c r="H63" s="398"/>
    </row>
    <row r="64" spans="1:9" s="382" customFormat="1" ht="12.75">
      <c r="A64" s="378" t="s">
        <v>317</v>
      </c>
      <c r="B64" s="378" t="s">
        <v>318</v>
      </c>
      <c r="C64" s="379" t="s">
        <v>212</v>
      </c>
      <c r="D64" s="381"/>
      <c r="E64" s="380">
        <v>90840</v>
      </c>
      <c r="F64" s="381">
        <f t="shared" si="0"/>
        <v>-90840</v>
      </c>
      <c r="G64" s="381"/>
      <c r="H64" s="380"/>
      <c r="I64" s="383"/>
    </row>
    <row r="65" spans="1:9" s="382" customFormat="1" ht="12.75">
      <c r="A65" s="378" t="s">
        <v>319</v>
      </c>
      <c r="B65" s="378" t="s">
        <v>320</v>
      </c>
      <c r="C65" s="379" t="s">
        <v>212</v>
      </c>
      <c r="D65" s="381"/>
      <c r="E65" s="380">
        <v>943320</v>
      </c>
      <c r="F65" s="381">
        <f t="shared" si="0"/>
        <v>-943320</v>
      </c>
      <c r="G65" s="381"/>
      <c r="H65" s="380"/>
      <c r="I65" s="383"/>
    </row>
    <row r="66" spans="1:9" s="382" customFormat="1" ht="12.75">
      <c r="A66" s="378" t="s">
        <v>321</v>
      </c>
      <c r="B66" s="378" t="s">
        <v>322</v>
      </c>
      <c r="C66" s="379" t="s">
        <v>212</v>
      </c>
      <c r="D66" s="381"/>
      <c r="E66" s="380">
        <v>536057</v>
      </c>
      <c r="F66" s="381">
        <f t="shared" si="0"/>
        <v>-536057</v>
      </c>
      <c r="G66" s="381"/>
      <c r="H66" s="380"/>
      <c r="I66" s="383"/>
    </row>
    <row r="67" spans="1:9" s="382" customFormat="1" ht="12.75">
      <c r="A67" s="378" t="s">
        <v>323</v>
      </c>
      <c r="B67" s="378" t="s">
        <v>324</v>
      </c>
      <c r="C67" s="379" t="s">
        <v>212</v>
      </c>
      <c r="D67" s="381"/>
      <c r="E67" s="380">
        <v>2408000</v>
      </c>
      <c r="F67" s="381">
        <f t="shared" si="0"/>
        <v>-2408000</v>
      </c>
      <c r="G67" s="381"/>
      <c r="H67" s="380"/>
      <c r="I67" s="383"/>
    </row>
    <row r="68" spans="1:8" s="382" customFormat="1" ht="12.75">
      <c r="A68" s="378" t="s">
        <v>325</v>
      </c>
      <c r="B68" s="378" t="s">
        <v>326</v>
      </c>
      <c r="C68" s="379" t="s">
        <v>212</v>
      </c>
      <c r="D68" s="381"/>
      <c r="E68" s="381"/>
      <c r="F68" s="381">
        <f t="shared" si="0"/>
        <v>0</v>
      </c>
      <c r="G68" s="381"/>
      <c r="H68" s="398"/>
    </row>
    <row r="69" spans="1:9" s="382" customFormat="1" ht="12.75">
      <c r="A69" s="378" t="s">
        <v>327</v>
      </c>
      <c r="B69" s="378" t="s">
        <v>328</v>
      </c>
      <c r="C69" s="379" t="s">
        <v>212</v>
      </c>
      <c r="D69" s="381"/>
      <c r="E69" s="380">
        <v>9048.6</v>
      </c>
      <c r="F69" s="381">
        <f t="shared" si="0"/>
        <v>-9048.6</v>
      </c>
      <c r="G69" s="381"/>
      <c r="H69" s="380"/>
      <c r="I69" s="383"/>
    </row>
    <row r="70" spans="1:9" s="382" customFormat="1" ht="12.75">
      <c r="A70" s="378" t="s">
        <v>329</v>
      </c>
      <c r="B70" s="378" t="s">
        <v>330</v>
      </c>
      <c r="C70" s="379" t="s">
        <v>212</v>
      </c>
      <c r="D70" s="381"/>
      <c r="E70" s="380">
        <v>889648</v>
      </c>
      <c r="F70" s="381">
        <f t="shared" si="0"/>
        <v>-889648</v>
      </c>
      <c r="G70" s="381"/>
      <c r="H70" s="380"/>
      <c r="I70" s="383"/>
    </row>
    <row r="71" spans="1:8" s="382" customFormat="1" ht="12.75">
      <c r="A71" s="378" t="s">
        <v>331</v>
      </c>
      <c r="B71" s="378" t="s">
        <v>332</v>
      </c>
      <c r="C71" s="379" t="s">
        <v>212</v>
      </c>
      <c r="D71" s="381"/>
      <c r="E71" s="381"/>
      <c r="F71" s="381">
        <f t="shared" si="0"/>
        <v>0</v>
      </c>
      <c r="G71" s="381"/>
      <c r="H71" s="398"/>
    </row>
    <row r="72" spans="1:8" s="382" customFormat="1" ht="12.75">
      <c r="A72" s="378" t="s">
        <v>333</v>
      </c>
      <c r="B72" s="378" t="s">
        <v>334</v>
      </c>
      <c r="C72" s="379" t="s">
        <v>212</v>
      </c>
      <c r="D72" s="381"/>
      <c r="E72" s="381"/>
      <c r="F72" s="381">
        <f t="shared" si="0"/>
        <v>0</v>
      </c>
      <c r="G72" s="381"/>
      <c r="H72" s="398"/>
    </row>
    <row r="73" spans="1:8" s="382" customFormat="1" ht="12.75">
      <c r="A73" s="378" t="s">
        <v>335</v>
      </c>
      <c r="B73" s="378" t="s">
        <v>336</v>
      </c>
      <c r="C73" s="379" t="s">
        <v>212</v>
      </c>
      <c r="D73" s="381"/>
      <c r="E73" s="381"/>
      <c r="F73" s="381">
        <f t="shared" si="0"/>
        <v>0</v>
      </c>
      <c r="G73" s="381"/>
      <c r="H73" s="398"/>
    </row>
    <row r="74" spans="1:8" s="382" customFormat="1" ht="12.75">
      <c r="A74" s="378" t="s">
        <v>337</v>
      </c>
      <c r="B74" s="378" t="s">
        <v>338</v>
      </c>
      <c r="C74" s="379" t="s">
        <v>212</v>
      </c>
      <c r="D74" s="381"/>
      <c r="E74" s="381"/>
      <c r="F74" s="381">
        <f t="shared" si="0"/>
        <v>0</v>
      </c>
      <c r="G74" s="381"/>
      <c r="H74" s="398"/>
    </row>
    <row r="75" spans="1:8" s="382" customFormat="1" ht="12.75">
      <c r="A75" s="378" t="s">
        <v>339</v>
      </c>
      <c r="B75" s="378" t="s">
        <v>340</v>
      </c>
      <c r="C75" s="379" t="s">
        <v>212</v>
      </c>
      <c r="D75" s="381"/>
      <c r="E75" s="381"/>
      <c r="F75" s="381">
        <f aca="true" t="shared" si="2" ref="F75:F138">+D75-E75</f>
        <v>0</v>
      </c>
      <c r="G75" s="381"/>
      <c r="H75" s="398"/>
    </row>
    <row r="76" spans="1:9" s="382" customFormat="1" ht="12.75">
      <c r="A76" s="378" t="s">
        <v>341</v>
      </c>
      <c r="B76" s="378" t="s">
        <v>342</v>
      </c>
      <c r="C76" s="379" t="s">
        <v>212</v>
      </c>
      <c r="D76" s="381"/>
      <c r="E76" s="380">
        <v>96000</v>
      </c>
      <c r="F76" s="381">
        <f t="shared" si="2"/>
        <v>-96000</v>
      </c>
      <c r="G76" s="381"/>
      <c r="H76" s="380"/>
      <c r="I76" s="383"/>
    </row>
    <row r="77" spans="1:8" s="382" customFormat="1" ht="12.75">
      <c r="A77" s="378" t="s">
        <v>343</v>
      </c>
      <c r="B77" s="378" t="s">
        <v>344</v>
      </c>
      <c r="C77" s="379" t="s">
        <v>212</v>
      </c>
      <c r="D77" s="381"/>
      <c r="E77" s="381"/>
      <c r="F77" s="381">
        <f t="shared" si="2"/>
        <v>0</v>
      </c>
      <c r="G77" s="381"/>
      <c r="H77" s="398"/>
    </row>
    <row r="78" spans="1:8" s="382" customFormat="1" ht="12.75">
      <c r="A78" s="378" t="s">
        <v>345</v>
      </c>
      <c r="B78" s="378" t="s">
        <v>346</v>
      </c>
      <c r="C78" s="379" t="s">
        <v>212</v>
      </c>
      <c r="D78" s="380">
        <v>220800</v>
      </c>
      <c r="E78" s="381"/>
      <c r="F78" s="381">
        <f t="shared" si="2"/>
        <v>220800</v>
      </c>
      <c r="G78" s="381"/>
      <c r="H78" s="398"/>
    </row>
    <row r="79" spans="1:8" s="382" customFormat="1" ht="12.75">
      <c r="A79" s="378" t="s">
        <v>347</v>
      </c>
      <c r="B79" s="378" t="s">
        <v>348</v>
      </c>
      <c r="C79" s="379" t="s">
        <v>212</v>
      </c>
      <c r="D79" s="381"/>
      <c r="E79" s="381"/>
      <c r="F79" s="381">
        <f t="shared" si="2"/>
        <v>0</v>
      </c>
      <c r="G79" s="381"/>
      <c r="H79" s="398"/>
    </row>
    <row r="80" spans="1:8" s="382" customFormat="1" ht="12.75">
      <c r="A80" s="378" t="s">
        <v>349</v>
      </c>
      <c r="B80" s="378" t="s">
        <v>350</v>
      </c>
      <c r="C80" s="379" t="s">
        <v>212</v>
      </c>
      <c r="D80" s="381"/>
      <c r="E80" s="381"/>
      <c r="F80" s="381">
        <f t="shared" si="2"/>
        <v>0</v>
      </c>
      <c r="G80" s="381"/>
      <c r="H80" s="398"/>
    </row>
    <row r="81" spans="1:8" s="382" customFormat="1" ht="12.75">
      <c r="A81" s="378" t="s">
        <v>351</v>
      </c>
      <c r="B81" s="378" t="s">
        <v>352</v>
      </c>
      <c r="C81" s="379" t="s">
        <v>212</v>
      </c>
      <c r="D81" s="381"/>
      <c r="E81" s="381"/>
      <c r="F81" s="381">
        <f t="shared" si="2"/>
        <v>0</v>
      </c>
      <c r="G81" s="381"/>
      <c r="H81" s="398"/>
    </row>
    <row r="82" spans="1:8" s="382" customFormat="1" ht="12.75">
      <c r="A82" s="378" t="s">
        <v>353</v>
      </c>
      <c r="B82" s="378" t="s">
        <v>354</v>
      </c>
      <c r="C82" s="379" t="s">
        <v>212</v>
      </c>
      <c r="D82" s="381"/>
      <c r="E82" s="381"/>
      <c r="F82" s="381">
        <f t="shared" si="2"/>
        <v>0</v>
      </c>
      <c r="G82" s="381"/>
      <c r="H82" s="398"/>
    </row>
    <row r="83" spans="1:9" s="382" customFormat="1" ht="12.75">
      <c r="A83" s="378" t="s">
        <v>355</v>
      </c>
      <c r="B83" s="378" t="s">
        <v>356</v>
      </c>
      <c r="C83" s="379" t="s">
        <v>212</v>
      </c>
      <c r="D83" s="381"/>
      <c r="E83" s="380">
        <v>516606</v>
      </c>
      <c r="F83" s="381">
        <f t="shared" si="2"/>
        <v>-516606</v>
      </c>
      <c r="G83" s="381"/>
      <c r="H83" s="380"/>
      <c r="I83" s="383"/>
    </row>
    <row r="84" spans="1:9" s="382" customFormat="1" ht="12.75">
      <c r="A84" s="378" t="s">
        <v>357</v>
      </c>
      <c r="B84" s="378" t="s">
        <v>358</v>
      </c>
      <c r="C84" s="379" t="s">
        <v>212</v>
      </c>
      <c r="D84" s="381"/>
      <c r="E84" s="380">
        <v>10500</v>
      </c>
      <c r="F84" s="381">
        <f t="shared" si="2"/>
        <v>-10500</v>
      </c>
      <c r="G84" s="381"/>
      <c r="H84" s="380"/>
      <c r="I84" s="383"/>
    </row>
    <row r="85" spans="1:9" s="382" customFormat="1" ht="12.75">
      <c r="A85" s="378" t="s">
        <v>359</v>
      </c>
      <c r="B85" s="378" t="s">
        <v>360</v>
      </c>
      <c r="C85" s="379" t="s">
        <v>212</v>
      </c>
      <c r="D85" s="381"/>
      <c r="E85" s="380">
        <v>36720</v>
      </c>
      <c r="F85" s="381">
        <f t="shared" si="2"/>
        <v>-36720</v>
      </c>
      <c r="G85" s="381"/>
      <c r="H85" s="380"/>
      <c r="I85" s="383"/>
    </row>
    <row r="86" spans="1:8" s="382" customFormat="1" ht="12.75">
      <c r="A86" s="378" t="s">
        <v>361</v>
      </c>
      <c r="B86" s="378" t="s">
        <v>362</v>
      </c>
      <c r="C86" s="379" t="s">
        <v>212</v>
      </c>
      <c r="D86" s="381"/>
      <c r="E86" s="381"/>
      <c r="F86" s="381">
        <f t="shared" si="2"/>
        <v>0</v>
      </c>
      <c r="G86" s="381"/>
      <c r="H86" s="398"/>
    </row>
    <row r="87" spans="1:9" s="382" customFormat="1" ht="12.75">
      <c r="A87" s="378" t="s">
        <v>363</v>
      </c>
      <c r="B87" s="378" t="s">
        <v>364</v>
      </c>
      <c r="C87" s="379" t="s">
        <v>212</v>
      </c>
      <c r="D87" s="381"/>
      <c r="E87" s="380">
        <v>4869656</v>
      </c>
      <c r="F87" s="381">
        <f t="shared" si="2"/>
        <v>-4869656</v>
      </c>
      <c r="G87" s="381"/>
      <c r="H87" s="380"/>
      <c r="I87" s="383"/>
    </row>
    <row r="88" spans="1:9" s="382" customFormat="1" ht="12.75">
      <c r="A88" s="378" t="s">
        <v>365</v>
      </c>
      <c r="B88" s="378" t="s">
        <v>366</v>
      </c>
      <c r="C88" s="379" t="s">
        <v>212</v>
      </c>
      <c r="D88" s="381"/>
      <c r="E88" s="380">
        <v>90000</v>
      </c>
      <c r="F88" s="381">
        <f t="shared" si="2"/>
        <v>-90000</v>
      </c>
      <c r="G88" s="381"/>
      <c r="H88" s="380"/>
      <c r="I88" s="383"/>
    </row>
    <row r="89" spans="1:9" s="382" customFormat="1" ht="12.75">
      <c r="A89" s="378" t="s">
        <v>367</v>
      </c>
      <c r="B89" s="378" t="s">
        <v>368</v>
      </c>
      <c r="C89" s="379" t="s">
        <v>212</v>
      </c>
      <c r="D89" s="381"/>
      <c r="E89" s="380">
        <v>2276078</v>
      </c>
      <c r="F89" s="381">
        <f t="shared" si="2"/>
        <v>-2276078</v>
      </c>
      <c r="G89" s="381"/>
      <c r="H89" s="380"/>
      <c r="I89" s="383"/>
    </row>
    <row r="90" spans="1:8" s="382" customFormat="1" ht="12.75">
      <c r="A90" s="378" t="s">
        <v>369</v>
      </c>
      <c r="B90" s="378" t="s">
        <v>370</v>
      </c>
      <c r="C90" s="379" t="s">
        <v>371</v>
      </c>
      <c r="D90" s="381"/>
      <c r="E90" s="381"/>
      <c r="F90" s="381">
        <f t="shared" si="2"/>
        <v>0</v>
      </c>
      <c r="G90" s="381"/>
      <c r="H90" s="398"/>
    </row>
    <row r="91" spans="1:9" s="382" customFormat="1" ht="12.75">
      <c r="A91" s="378" t="s">
        <v>372</v>
      </c>
      <c r="B91" s="378" t="s">
        <v>373</v>
      </c>
      <c r="C91" s="379" t="s">
        <v>212</v>
      </c>
      <c r="D91" s="381"/>
      <c r="E91" s="380">
        <v>60000</v>
      </c>
      <c r="F91" s="381">
        <f t="shared" si="2"/>
        <v>-60000</v>
      </c>
      <c r="G91" s="381"/>
      <c r="H91" s="380"/>
      <c r="I91" s="383"/>
    </row>
    <row r="92" spans="1:9" s="382" customFormat="1" ht="12.75">
      <c r="A92" s="378" t="s">
        <v>374</v>
      </c>
      <c r="B92" s="378" t="s">
        <v>375</v>
      </c>
      <c r="C92" s="379" t="s">
        <v>212</v>
      </c>
      <c r="D92" s="381"/>
      <c r="E92" s="380">
        <v>380000</v>
      </c>
      <c r="F92" s="381">
        <f t="shared" si="2"/>
        <v>-380000</v>
      </c>
      <c r="G92" s="381"/>
      <c r="H92" s="380"/>
      <c r="I92" s="383"/>
    </row>
    <row r="93" spans="1:8" s="382" customFormat="1" ht="12.75">
      <c r="A93" s="378" t="s">
        <v>376</v>
      </c>
      <c r="B93" s="378" t="s">
        <v>377</v>
      </c>
      <c r="C93" s="379" t="s">
        <v>212</v>
      </c>
      <c r="D93" s="381"/>
      <c r="E93" s="381"/>
      <c r="F93" s="381">
        <f t="shared" si="2"/>
        <v>0</v>
      </c>
      <c r="G93" s="381"/>
      <c r="H93" s="398"/>
    </row>
    <row r="94" spans="1:9" s="382" customFormat="1" ht="12.75">
      <c r="A94" s="378" t="s">
        <v>378</v>
      </c>
      <c r="B94" s="378" t="s">
        <v>379</v>
      </c>
      <c r="C94" s="379" t="s">
        <v>371</v>
      </c>
      <c r="D94" s="381"/>
      <c r="E94" s="380">
        <v>1189596.9999998999</v>
      </c>
      <c r="F94" s="381">
        <f t="shared" si="2"/>
        <v>-1189596.9999998999</v>
      </c>
      <c r="G94" s="381"/>
      <c r="H94" s="380"/>
      <c r="I94" s="383"/>
    </row>
    <row r="95" spans="1:8" s="382" customFormat="1" ht="12.75">
      <c r="A95" s="378" t="s">
        <v>380</v>
      </c>
      <c r="B95" s="378" t="s">
        <v>381</v>
      </c>
      <c r="C95" s="379" t="s">
        <v>212</v>
      </c>
      <c r="D95" s="381"/>
      <c r="E95" s="381"/>
      <c r="F95" s="381">
        <f t="shared" si="2"/>
        <v>0</v>
      </c>
      <c r="G95" s="381"/>
      <c r="H95" s="398"/>
    </row>
    <row r="96" spans="1:8" s="382" customFormat="1" ht="12.75">
      <c r="A96" s="378" t="s">
        <v>382</v>
      </c>
      <c r="B96" s="378" t="s">
        <v>383</v>
      </c>
      <c r="C96" s="379" t="s">
        <v>212</v>
      </c>
      <c r="D96" s="381"/>
      <c r="E96" s="381"/>
      <c r="F96" s="381">
        <f t="shared" si="2"/>
        <v>0</v>
      </c>
      <c r="G96" s="381"/>
      <c r="H96" s="398"/>
    </row>
    <row r="97" spans="1:8" s="382" customFormat="1" ht="12.75">
      <c r="A97" s="378" t="s">
        <v>384</v>
      </c>
      <c r="B97" s="378" t="s">
        <v>385</v>
      </c>
      <c r="C97" s="379" t="s">
        <v>212</v>
      </c>
      <c r="D97" s="381"/>
      <c r="E97" s="381"/>
      <c r="F97" s="381">
        <f t="shared" si="2"/>
        <v>0</v>
      </c>
      <c r="G97" s="381"/>
      <c r="H97" s="398"/>
    </row>
    <row r="98" spans="1:9" s="382" customFormat="1" ht="12.75">
      <c r="A98" s="378" t="s">
        <v>386</v>
      </c>
      <c r="B98" s="378" t="s">
        <v>387</v>
      </c>
      <c r="C98" s="379" t="s">
        <v>371</v>
      </c>
      <c r="D98" s="381"/>
      <c r="E98" s="380">
        <v>4331762.1976</v>
      </c>
      <c r="F98" s="381">
        <f t="shared" si="2"/>
        <v>-4331762.1976</v>
      </c>
      <c r="G98" s="381"/>
      <c r="H98" s="380"/>
      <c r="I98" s="383"/>
    </row>
    <row r="99" spans="1:8" s="382" customFormat="1" ht="12.75">
      <c r="A99" s="378" t="s">
        <v>388</v>
      </c>
      <c r="B99" s="378" t="s">
        <v>389</v>
      </c>
      <c r="C99" s="379" t="s">
        <v>212</v>
      </c>
      <c r="D99" s="381"/>
      <c r="E99" s="381"/>
      <c r="F99" s="381">
        <f t="shared" si="2"/>
        <v>0</v>
      </c>
      <c r="G99" s="381"/>
      <c r="H99" s="398"/>
    </row>
    <row r="100" spans="1:8" s="382" customFormat="1" ht="12.75">
      <c r="A100" s="378" t="s">
        <v>390</v>
      </c>
      <c r="B100" s="378" t="s">
        <v>391</v>
      </c>
      <c r="C100" s="379" t="s">
        <v>212</v>
      </c>
      <c r="D100" s="381"/>
      <c r="E100" s="381"/>
      <c r="F100" s="381">
        <f t="shared" si="2"/>
        <v>0</v>
      </c>
      <c r="G100" s="381"/>
      <c r="H100" s="398"/>
    </row>
    <row r="101" spans="1:9" s="382" customFormat="1" ht="12.75">
      <c r="A101" s="378" t="s">
        <v>392</v>
      </c>
      <c r="B101" s="378" t="s">
        <v>393</v>
      </c>
      <c r="C101" s="379" t="s">
        <v>212</v>
      </c>
      <c r="D101" s="381"/>
      <c r="E101" s="380">
        <v>188000</v>
      </c>
      <c r="F101" s="381">
        <f t="shared" si="2"/>
        <v>-188000</v>
      </c>
      <c r="G101" s="381"/>
      <c r="H101" s="380"/>
      <c r="I101" s="383"/>
    </row>
    <row r="102" spans="1:8" s="382" customFormat="1" ht="12.75">
      <c r="A102" s="378" t="s">
        <v>394</v>
      </c>
      <c r="B102" s="378" t="s">
        <v>395</v>
      </c>
      <c r="C102" s="379" t="s">
        <v>212</v>
      </c>
      <c r="D102" s="381"/>
      <c r="E102" s="381"/>
      <c r="F102" s="381">
        <f t="shared" si="2"/>
        <v>0</v>
      </c>
      <c r="G102" s="381"/>
      <c r="H102" s="398"/>
    </row>
    <row r="103" spans="1:9" s="382" customFormat="1" ht="12.75">
      <c r="A103" s="378" t="s">
        <v>396</v>
      </c>
      <c r="B103" s="378" t="s">
        <v>397</v>
      </c>
      <c r="C103" s="379" t="s">
        <v>212</v>
      </c>
      <c r="D103" s="381"/>
      <c r="E103" s="380">
        <v>2224750</v>
      </c>
      <c r="F103" s="381">
        <f t="shared" si="2"/>
        <v>-2224750</v>
      </c>
      <c r="G103" s="381"/>
      <c r="H103" s="380"/>
      <c r="I103" s="383"/>
    </row>
    <row r="104" spans="1:9" s="382" customFormat="1" ht="12.75">
      <c r="A104" s="378" t="s">
        <v>398</v>
      </c>
      <c r="B104" s="378" t="s">
        <v>399</v>
      </c>
      <c r="C104" s="379" t="s">
        <v>212</v>
      </c>
      <c r="D104" s="381"/>
      <c r="E104" s="380">
        <v>354033.2</v>
      </c>
      <c r="F104" s="381">
        <f t="shared" si="2"/>
        <v>-354033.2</v>
      </c>
      <c r="G104" s="381"/>
      <c r="H104" s="380"/>
      <c r="I104" s="383"/>
    </row>
    <row r="105" spans="1:8" s="382" customFormat="1" ht="12.75">
      <c r="A105" s="378" t="s">
        <v>400</v>
      </c>
      <c r="B105" s="378" t="s">
        <v>401</v>
      </c>
      <c r="C105" s="379" t="s">
        <v>212</v>
      </c>
      <c r="D105" s="381"/>
      <c r="E105" s="381"/>
      <c r="F105" s="381">
        <f t="shared" si="2"/>
        <v>0</v>
      </c>
      <c r="G105" s="381"/>
      <c r="H105" s="398"/>
    </row>
    <row r="106" spans="1:8" s="382" customFormat="1" ht="12.75">
      <c r="A106" s="378" t="s">
        <v>402</v>
      </c>
      <c r="B106" s="378" t="s">
        <v>403</v>
      </c>
      <c r="C106" s="379" t="s">
        <v>212</v>
      </c>
      <c r="D106" s="381"/>
      <c r="E106" s="381"/>
      <c r="F106" s="381">
        <f t="shared" si="2"/>
        <v>0</v>
      </c>
      <c r="G106" s="381"/>
      <c r="H106" s="398"/>
    </row>
    <row r="107" spans="1:8" s="382" customFormat="1" ht="12.75">
      <c r="A107" s="378" t="s">
        <v>404</v>
      </c>
      <c r="B107" s="378" t="s">
        <v>405</v>
      </c>
      <c r="C107" s="379" t="s">
        <v>212</v>
      </c>
      <c r="D107" s="381"/>
      <c r="E107" s="381"/>
      <c r="F107" s="381">
        <f t="shared" si="2"/>
        <v>0</v>
      </c>
      <c r="G107" s="381"/>
      <c r="H107" s="398"/>
    </row>
    <row r="108" spans="1:9" s="382" customFormat="1" ht="12.75">
      <c r="A108" s="378" t="s">
        <v>406</v>
      </c>
      <c r="B108" s="378" t="s">
        <v>407</v>
      </c>
      <c r="C108" s="379" t="s">
        <v>212</v>
      </c>
      <c r="D108" s="381"/>
      <c r="E108" s="380">
        <v>2273190</v>
      </c>
      <c r="F108" s="381">
        <f t="shared" si="2"/>
        <v>-2273190</v>
      </c>
      <c r="G108" s="381"/>
      <c r="H108" s="380"/>
      <c r="I108" s="383"/>
    </row>
    <row r="109" spans="1:9" s="382" customFormat="1" ht="12.75">
      <c r="A109" s="378" t="s">
        <v>408</v>
      </c>
      <c r="B109" s="378" t="s">
        <v>409</v>
      </c>
      <c r="C109" s="379" t="s">
        <v>212</v>
      </c>
      <c r="D109" s="381"/>
      <c r="E109" s="380">
        <v>1036200</v>
      </c>
      <c r="F109" s="381">
        <f t="shared" si="2"/>
        <v>-1036200</v>
      </c>
      <c r="G109" s="381"/>
      <c r="H109" s="380"/>
      <c r="I109" s="383"/>
    </row>
    <row r="110" spans="1:9" s="382" customFormat="1" ht="12.75">
      <c r="A110" s="378" t="s">
        <v>410</v>
      </c>
      <c r="B110" s="378" t="s">
        <v>411</v>
      </c>
      <c r="C110" s="379" t="s">
        <v>212</v>
      </c>
      <c r="D110" s="381"/>
      <c r="E110" s="380">
        <v>1657500</v>
      </c>
      <c r="F110" s="381">
        <f t="shared" si="2"/>
        <v>-1657500</v>
      </c>
      <c r="G110" s="381"/>
      <c r="H110" s="380"/>
      <c r="I110" s="383"/>
    </row>
    <row r="111" spans="1:9" s="382" customFormat="1" ht="12.75">
      <c r="A111" s="378" t="s">
        <v>412</v>
      </c>
      <c r="B111" s="378" t="s">
        <v>413</v>
      </c>
      <c r="C111" s="379" t="s">
        <v>212</v>
      </c>
      <c r="D111" s="381"/>
      <c r="E111" s="380">
        <v>13668353</v>
      </c>
      <c r="F111" s="381">
        <f t="shared" si="2"/>
        <v>-13668353</v>
      </c>
      <c r="G111" s="381"/>
      <c r="H111" s="380"/>
      <c r="I111" s="383"/>
    </row>
    <row r="112" spans="1:9" s="382" customFormat="1" ht="12.75">
      <c r="A112" s="378" t="s">
        <v>414</v>
      </c>
      <c r="B112" s="378" t="s">
        <v>415</v>
      </c>
      <c r="C112" s="379" t="s">
        <v>212</v>
      </c>
      <c r="D112" s="381"/>
      <c r="E112" s="380">
        <v>1811439</v>
      </c>
      <c r="F112" s="381">
        <f t="shared" si="2"/>
        <v>-1811439</v>
      </c>
      <c r="G112" s="381"/>
      <c r="H112" s="380"/>
      <c r="I112" s="383"/>
    </row>
    <row r="113" spans="1:8" s="382" customFormat="1" ht="12.75">
      <c r="A113" s="378" t="s">
        <v>416</v>
      </c>
      <c r="B113" s="378" t="s">
        <v>417</v>
      </c>
      <c r="C113" s="379" t="s">
        <v>212</v>
      </c>
      <c r="D113" s="380">
        <v>245</v>
      </c>
      <c r="E113" s="381"/>
      <c r="F113" s="381">
        <f t="shared" si="2"/>
        <v>245</v>
      </c>
      <c r="G113" s="381"/>
      <c r="H113" s="398"/>
    </row>
    <row r="114" spans="1:8" s="382" customFormat="1" ht="12.75">
      <c r="A114" s="378" t="s">
        <v>418</v>
      </c>
      <c r="B114" s="378" t="s">
        <v>419</v>
      </c>
      <c r="C114" s="379" t="s">
        <v>212</v>
      </c>
      <c r="D114" s="381"/>
      <c r="E114" s="381"/>
      <c r="F114" s="381">
        <f t="shared" si="2"/>
        <v>0</v>
      </c>
      <c r="G114" s="381"/>
      <c r="H114" s="398"/>
    </row>
    <row r="115" spans="1:8" s="382" customFormat="1" ht="12.75">
      <c r="A115" s="378" t="s">
        <v>420</v>
      </c>
      <c r="B115" s="378" t="s">
        <v>421</v>
      </c>
      <c r="C115" s="379" t="s">
        <v>212</v>
      </c>
      <c r="D115" s="381"/>
      <c r="E115" s="381"/>
      <c r="F115" s="381">
        <f t="shared" si="2"/>
        <v>0</v>
      </c>
      <c r="G115" s="381"/>
      <c r="H115" s="398"/>
    </row>
    <row r="116" spans="1:8" s="382" customFormat="1" ht="12.75">
      <c r="A116" s="378" t="s">
        <v>422</v>
      </c>
      <c r="B116" s="378" t="s">
        <v>423</v>
      </c>
      <c r="C116" s="379" t="s">
        <v>212</v>
      </c>
      <c r="D116" s="381"/>
      <c r="E116" s="381"/>
      <c r="F116" s="381">
        <f t="shared" si="2"/>
        <v>0</v>
      </c>
      <c r="G116" s="381"/>
      <c r="H116" s="398"/>
    </row>
    <row r="117" spans="1:9" s="382" customFormat="1" ht="12.75">
      <c r="A117" s="378" t="s">
        <v>424</v>
      </c>
      <c r="B117" s="378" t="s">
        <v>425</v>
      </c>
      <c r="C117" s="379" t="s">
        <v>212</v>
      </c>
      <c r="D117" s="381"/>
      <c r="E117" s="380">
        <v>508220</v>
      </c>
      <c r="F117" s="381">
        <f t="shared" si="2"/>
        <v>-508220</v>
      </c>
      <c r="G117" s="381"/>
      <c r="H117" s="380"/>
      <c r="I117" s="383"/>
    </row>
    <row r="118" spans="1:8" s="382" customFormat="1" ht="12.75">
      <c r="A118" s="378" t="s">
        <v>426</v>
      </c>
      <c r="B118" s="378" t="s">
        <v>427</v>
      </c>
      <c r="C118" s="379" t="s">
        <v>212</v>
      </c>
      <c r="D118" s="381"/>
      <c r="E118" s="381"/>
      <c r="F118" s="381">
        <f t="shared" si="2"/>
        <v>0</v>
      </c>
      <c r="G118" s="381"/>
      <c r="H118" s="398"/>
    </row>
    <row r="119" spans="1:8" s="382" customFormat="1" ht="12.75">
      <c r="A119" s="378" t="s">
        <v>428</v>
      </c>
      <c r="B119" s="378" t="s">
        <v>429</v>
      </c>
      <c r="C119" s="379" t="s">
        <v>212</v>
      </c>
      <c r="D119" s="381"/>
      <c r="E119" s="381"/>
      <c r="F119" s="381">
        <f t="shared" si="2"/>
        <v>0</v>
      </c>
      <c r="G119" s="381"/>
      <c r="H119" s="398"/>
    </row>
    <row r="120" spans="1:8" s="382" customFormat="1" ht="12.75">
      <c r="A120" s="378" t="s">
        <v>430</v>
      </c>
      <c r="B120" s="378" t="s">
        <v>431</v>
      </c>
      <c r="C120" s="379" t="s">
        <v>212</v>
      </c>
      <c r="D120" s="381"/>
      <c r="E120" s="381"/>
      <c r="F120" s="381">
        <f t="shared" si="2"/>
        <v>0</v>
      </c>
      <c r="G120" s="381"/>
      <c r="H120" s="398"/>
    </row>
    <row r="121" spans="1:8" s="382" customFormat="1" ht="12.75">
      <c r="A121" s="378" t="s">
        <v>432</v>
      </c>
      <c r="B121" s="378" t="s">
        <v>433</v>
      </c>
      <c r="C121" s="379" t="s">
        <v>212</v>
      </c>
      <c r="D121" s="381"/>
      <c r="E121" s="381"/>
      <c r="F121" s="381">
        <f t="shared" si="2"/>
        <v>0</v>
      </c>
      <c r="G121" s="381"/>
      <c r="H121" s="398"/>
    </row>
    <row r="122" spans="1:9" s="382" customFormat="1" ht="12.75">
      <c r="A122" s="378" t="s">
        <v>434</v>
      </c>
      <c r="B122" s="378" t="s">
        <v>435</v>
      </c>
      <c r="C122" s="379" t="s">
        <v>212</v>
      </c>
      <c r="D122" s="381"/>
      <c r="E122" s="380">
        <v>205368</v>
      </c>
      <c r="F122" s="381">
        <f t="shared" si="2"/>
        <v>-205368</v>
      </c>
      <c r="G122" s="381"/>
      <c r="H122" s="380"/>
      <c r="I122" s="383"/>
    </row>
    <row r="123" spans="1:9" s="382" customFormat="1" ht="12.75">
      <c r="A123" s="378" t="s">
        <v>436</v>
      </c>
      <c r="B123" s="378" t="s">
        <v>437</v>
      </c>
      <c r="C123" s="379" t="s">
        <v>212</v>
      </c>
      <c r="D123" s="381"/>
      <c r="E123" s="380">
        <v>48000</v>
      </c>
      <c r="F123" s="381">
        <f t="shared" si="2"/>
        <v>-48000</v>
      </c>
      <c r="G123" s="381"/>
      <c r="H123" s="380"/>
      <c r="I123" s="383"/>
    </row>
    <row r="124" spans="1:8" s="382" customFormat="1" ht="12.75">
      <c r="A124" s="378" t="s">
        <v>438</v>
      </c>
      <c r="B124" s="378" t="s">
        <v>439</v>
      </c>
      <c r="C124" s="379" t="s">
        <v>212</v>
      </c>
      <c r="D124" s="381"/>
      <c r="E124" s="381"/>
      <c r="F124" s="381">
        <f t="shared" si="2"/>
        <v>0</v>
      </c>
      <c r="G124" s="381"/>
      <c r="H124" s="398"/>
    </row>
    <row r="125" spans="1:8" s="382" customFormat="1" ht="12.75">
      <c r="A125" s="378" t="s">
        <v>440</v>
      </c>
      <c r="B125" s="378" t="s">
        <v>441</v>
      </c>
      <c r="C125" s="379" t="s">
        <v>212</v>
      </c>
      <c r="D125" s="381"/>
      <c r="E125" s="381"/>
      <c r="F125" s="381">
        <f t="shared" si="2"/>
        <v>0</v>
      </c>
      <c r="G125" s="381"/>
      <c r="H125" s="398"/>
    </row>
    <row r="126" spans="1:8" s="382" customFormat="1" ht="12.75">
      <c r="A126" s="378" t="s">
        <v>442</v>
      </c>
      <c r="B126" s="378" t="s">
        <v>443</v>
      </c>
      <c r="C126" s="379" t="s">
        <v>212</v>
      </c>
      <c r="D126" s="381"/>
      <c r="E126" s="381"/>
      <c r="F126" s="381">
        <f t="shared" si="2"/>
        <v>0</v>
      </c>
      <c r="G126" s="381"/>
      <c r="H126" s="398"/>
    </row>
    <row r="127" spans="1:9" s="382" customFormat="1" ht="12.75">
      <c r="A127" s="378" t="s">
        <v>444</v>
      </c>
      <c r="B127" s="378" t="s">
        <v>445</v>
      </c>
      <c r="C127" s="379" t="s">
        <v>212</v>
      </c>
      <c r="D127" s="381"/>
      <c r="E127" s="380">
        <v>38600</v>
      </c>
      <c r="F127" s="381">
        <f t="shared" si="2"/>
        <v>-38600</v>
      </c>
      <c r="G127" s="381"/>
      <c r="H127" s="380"/>
      <c r="I127" s="383"/>
    </row>
    <row r="128" spans="1:8" s="382" customFormat="1" ht="12.75">
      <c r="A128" s="378" t="s">
        <v>446</v>
      </c>
      <c r="B128" s="378" t="s">
        <v>447</v>
      </c>
      <c r="C128" s="379" t="s">
        <v>212</v>
      </c>
      <c r="D128" s="381"/>
      <c r="E128" s="381"/>
      <c r="F128" s="381">
        <f t="shared" si="2"/>
        <v>0</v>
      </c>
      <c r="G128" s="381"/>
      <c r="H128" s="398"/>
    </row>
    <row r="129" spans="1:8" s="382" customFormat="1" ht="12.75">
      <c r="A129" s="378" t="s">
        <v>448</v>
      </c>
      <c r="B129" s="378" t="s">
        <v>449</v>
      </c>
      <c r="C129" s="379" t="s">
        <v>212</v>
      </c>
      <c r="D129" s="380">
        <v>0.4</v>
      </c>
      <c r="E129" s="381"/>
      <c r="F129" s="381">
        <f t="shared" si="2"/>
        <v>0.4</v>
      </c>
      <c r="G129" s="381"/>
      <c r="H129" s="398"/>
    </row>
    <row r="130" spans="1:8" s="382" customFormat="1" ht="12.75">
      <c r="A130" s="378" t="s">
        <v>450</v>
      </c>
      <c r="B130" s="378" t="s">
        <v>451</v>
      </c>
      <c r="C130" s="379" t="s">
        <v>212</v>
      </c>
      <c r="D130" s="381"/>
      <c r="E130" s="381"/>
      <c r="F130" s="381">
        <f t="shared" si="2"/>
        <v>0</v>
      </c>
      <c r="G130" s="381"/>
      <c r="H130" s="398"/>
    </row>
    <row r="131" spans="1:9" s="382" customFormat="1" ht="12.75">
      <c r="A131" s="378" t="s">
        <v>452</v>
      </c>
      <c r="B131" s="378" t="s">
        <v>453</v>
      </c>
      <c r="C131" s="379" t="s">
        <v>212</v>
      </c>
      <c r="D131" s="381"/>
      <c r="E131" s="380">
        <v>3400</v>
      </c>
      <c r="F131" s="381">
        <f t="shared" si="2"/>
        <v>-3400</v>
      </c>
      <c r="G131" s="381"/>
      <c r="H131" s="380"/>
      <c r="I131" s="383"/>
    </row>
    <row r="132" spans="1:8" s="382" customFormat="1" ht="12.75">
      <c r="A132" s="378" t="s">
        <v>454</v>
      </c>
      <c r="B132" s="378" t="s">
        <v>455</v>
      </c>
      <c r="C132" s="379" t="s">
        <v>212</v>
      </c>
      <c r="D132" s="381"/>
      <c r="E132" s="381"/>
      <c r="F132" s="381">
        <f t="shared" si="2"/>
        <v>0</v>
      </c>
      <c r="G132" s="381"/>
      <c r="H132" s="398"/>
    </row>
    <row r="133" spans="1:9" s="382" customFormat="1" ht="12.75">
      <c r="A133" s="378" t="s">
        <v>456</v>
      </c>
      <c r="B133" s="378" t="s">
        <v>457</v>
      </c>
      <c r="C133" s="379" t="s">
        <v>212</v>
      </c>
      <c r="D133" s="381"/>
      <c r="E133" s="380">
        <v>4423131.4</v>
      </c>
      <c r="F133" s="381">
        <f t="shared" si="2"/>
        <v>-4423131.4</v>
      </c>
      <c r="G133" s="381"/>
      <c r="H133" s="380"/>
      <c r="I133" s="383"/>
    </row>
    <row r="134" spans="1:8" s="382" customFormat="1" ht="12.75">
      <c r="A134" s="378" t="s">
        <v>458</v>
      </c>
      <c r="B134" s="378" t="s">
        <v>459</v>
      </c>
      <c r="C134" s="379" t="s">
        <v>212</v>
      </c>
      <c r="D134" s="381"/>
      <c r="E134" s="381"/>
      <c r="F134" s="381">
        <f t="shared" si="2"/>
        <v>0</v>
      </c>
      <c r="G134" s="381"/>
      <c r="H134" s="398"/>
    </row>
    <row r="135" spans="1:8" s="382" customFormat="1" ht="12.75">
      <c r="A135" s="378" t="s">
        <v>460</v>
      </c>
      <c r="B135" s="378" t="s">
        <v>461</v>
      </c>
      <c r="C135" s="379" t="s">
        <v>212</v>
      </c>
      <c r="D135" s="381"/>
      <c r="E135" s="381"/>
      <c r="F135" s="381">
        <f t="shared" si="2"/>
        <v>0</v>
      </c>
      <c r="G135" s="381"/>
      <c r="H135" s="398"/>
    </row>
    <row r="136" spans="1:9" s="382" customFormat="1" ht="12.75">
      <c r="A136" s="378" t="s">
        <v>462</v>
      </c>
      <c r="B136" s="378" t="s">
        <v>463</v>
      </c>
      <c r="C136" s="379" t="s">
        <v>212</v>
      </c>
      <c r="D136" s="381"/>
      <c r="E136" s="380">
        <v>25124.4</v>
      </c>
      <c r="F136" s="381">
        <f t="shared" si="2"/>
        <v>-25124.4</v>
      </c>
      <c r="G136" s="381"/>
      <c r="H136" s="380"/>
      <c r="I136" s="383"/>
    </row>
    <row r="137" spans="1:9" s="382" customFormat="1" ht="12.75">
      <c r="A137" s="378" t="s">
        <v>464</v>
      </c>
      <c r="B137" s="378" t="s">
        <v>465</v>
      </c>
      <c r="C137" s="379" t="s">
        <v>212</v>
      </c>
      <c r="D137" s="381"/>
      <c r="E137" s="380">
        <v>78701</v>
      </c>
      <c r="F137" s="381">
        <f t="shared" si="2"/>
        <v>-78701</v>
      </c>
      <c r="G137" s="381"/>
      <c r="H137" s="380"/>
      <c r="I137" s="383"/>
    </row>
    <row r="138" spans="1:9" s="382" customFormat="1" ht="12.75">
      <c r="A138" s="378" t="s">
        <v>466</v>
      </c>
      <c r="B138" s="378" t="s">
        <v>467</v>
      </c>
      <c r="C138" s="379" t="s">
        <v>212</v>
      </c>
      <c r="D138" s="381"/>
      <c r="E138" s="380">
        <v>101145.6</v>
      </c>
      <c r="F138" s="381">
        <f t="shared" si="2"/>
        <v>-101145.6</v>
      </c>
      <c r="G138" s="381"/>
      <c r="H138" s="380"/>
      <c r="I138" s="383"/>
    </row>
    <row r="139" spans="1:8" s="382" customFormat="1" ht="12.75">
      <c r="A139" s="378" t="s">
        <v>468</v>
      </c>
      <c r="B139" s="378" t="s">
        <v>469</v>
      </c>
      <c r="C139" s="379" t="s">
        <v>212</v>
      </c>
      <c r="D139" s="380">
        <v>104877.4</v>
      </c>
      <c r="E139" s="381"/>
      <c r="F139" s="381">
        <f aca="true" t="shared" si="3" ref="F139:F202">+D139-E139</f>
        <v>104877.4</v>
      </c>
      <c r="G139" s="381"/>
      <c r="H139" s="398"/>
    </row>
    <row r="140" spans="1:8" s="382" customFormat="1" ht="12.75">
      <c r="A140" s="378" t="s">
        <v>470</v>
      </c>
      <c r="B140" s="378" t="s">
        <v>471</v>
      </c>
      <c r="C140" s="379" t="s">
        <v>212</v>
      </c>
      <c r="D140" s="381"/>
      <c r="E140" s="381"/>
      <c r="F140" s="381">
        <f t="shared" si="3"/>
        <v>0</v>
      </c>
      <c r="G140" s="381"/>
      <c r="H140" s="398"/>
    </row>
    <row r="141" spans="1:8" s="382" customFormat="1" ht="12.75">
      <c r="A141" s="378" t="s">
        <v>472</v>
      </c>
      <c r="B141" s="378" t="s">
        <v>473</v>
      </c>
      <c r="C141" s="379" t="s">
        <v>212</v>
      </c>
      <c r="D141" s="381"/>
      <c r="E141" s="381"/>
      <c r="F141" s="381">
        <f t="shared" si="3"/>
        <v>0</v>
      </c>
      <c r="G141" s="381"/>
      <c r="H141" s="398"/>
    </row>
    <row r="142" spans="1:8" s="382" customFormat="1" ht="12.75">
      <c r="A142" s="378" t="s">
        <v>474</v>
      </c>
      <c r="B142" s="378" t="s">
        <v>475</v>
      </c>
      <c r="C142" s="379" t="s">
        <v>212</v>
      </c>
      <c r="D142" s="381"/>
      <c r="E142" s="381"/>
      <c r="F142" s="381">
        <f t="shared" si="3"/>
        <v>0</v>
      </c>
      <c r="G142" s="381"/>
      <c r="H142" s="398"/>
    </row>
    <row r="143" spans="1:9" s="382" customFormat="1" ht="12.75">
      <c r="A143" s="378" t="s">
        <v>476</v>
      </c>
      <c r="B143" s="378" t="s">
        <v>477</v>
      </c>
      <c r="C143" s="379" t="s">
        <v>212</v>
      </c>
      <c r="D143" s="381"/>
      <c r="E143" s="380">
        <v>432764.04</v>
      </c>
      <c r="F143" s="381">
        <f t="shared" si="3"/>
        <v>-432764.04</v>
      </c>
      <c r="G143" s="381"/>
      <c r="H143" s="380"/>
      <c r="I143" s="383"/>
    </row>
    <row r="144" spans="1:8" s="382" customFormat="1" ht="12.75">
      <c r="A144" s="378" t="s">
        <v>478</v>
      </c>
      <c r="B144" s="378" t="s">
        <v>479</v>
      </c>
      <c r="C144" s="379" t="s">
        <v>212</v>
      </c>
      <c r="D144" s="380">
        <v>499017</v>
      </c>
      <c r="E144" s="381"/>
      <c r="F144" s="381">
        <f t="shared" si="3"/>
        <v>499017</v>
      </c>
      <c r="G144" s="381"/>
      <c r="H144" s="398"/>
    </row>
    <row r="145" spans="1:8" s="382" customFormat="1" ht="12.75">
      <c r="A145" s="378" t="s">
        <v>480</v>
      </c>
      <c r="B145" s="378" t="s">
        <v>481</v>
      </c>
      <c r="C145" s="379" t="s">
        <v>212</v>
      </c>
      <c r="D145" s="380">
        <v>1165.5962237998842</v>
      </c>
      <c r="E145" s="381"/>
      <c r="F145" s="381">
        <f t="shared" si="3"/>
        <v>1165.5962237998842</v>
      </c>
      <c r="G145" s="381"/>
      <c r="H145" s="398"/>
    </row>
    <row r="146" spans="1:9" s="382" customFormat="1" ht="12.75">
      <c r="A146" s="378" t="s">
        <v>482</v>
      </c>
      <c r="B146" s="378" t="s">
        <v>483</v>
      </c>
      <c r="C146" s="379" t="s">
        <v>212</v>
      </c>
      <c r="D146" s="381"/>
      <c r="E146" s="380">
        <v>67200</v>
      </c>
      <c r="F146" s="381">
        <f t="shared" si="3"/>
        <v>-67200</v>
      </c>
      <c r="G146" s="381"/>
      <c r="H146" s="380"/>
      <c r="I146" s="383"/>
    </row>
    <row r="147" spans="1:9" s="382" customFormat="1" ht="12.75">
      <c r="A147" s="378" t="s">
        <v>484</v>
      </c>
      <c r="B147" s="378" t="s">
        <v>485</v>
      </c>
      <c r="C147" s="379" t="s">
        <v>212</v>
      </c>
      <c r="D147" s="381"/>
      <c r="E147" s="380">
        <v>185314</v>
      </c>
      <c r="F147" s="381">
        <f t="shared" si="3"/>
        <v>-185314</v>
      </c>
      <c r="G147" s="381"/>
      <c r="H147" s="380"/>
      <c r="I147" s="383"/>
    </row>
    <row r="148" spans="1:8" s="382" customFormat="1" ht="12.75">
      <c r="A148" s="378" t="s">
        <v>486</v>
      </c>
      <c r="B148" s="378" t="s">
        <v>487</v>
      </c>
      <c r="C148" s="379" t="s">
        <v>371</v>
      </c>
      <c r="D148" s="381"/>
      <c r="E148" s="381"/>
      <c r="F148" s="381">
        <f t="shared" si="3"/>
        <v>0</v>
      </c>
      <c r="G148" s="381"/>
      <c r="H148" s="398"/>
    </row>
    <row r="149" spans="1:9" s="382" customFormat="1" ht="12.75">
      <c r="A149" s="378" t="s">
        <v>488</v>
      </c>
      <c r="B149" s="378" t="s">
        <v>489</v>
      </c>
      <c r="C149" s="379" t="s">
        <v>212</v>
      </c>
      <c r="D149" s="381"/>
      <c r="E149" s="380">
        <v>5985553.01</v>
      </c>
      <c r="F149" s="381">
        <f t="shared" si="3"/>
        <v>-5985553.01</v>
      </c>
      <c r="G149" s="381"/>
      <c r="H149" s="380"/>
      <c r="I149" s="383"/>
    </row>
    <row r="150" spans="1:8" s="382" customFormat="1" ht="12.75">
      <c r="A150" s="378" t="s">
        <v>490</v>
      </c>
      <c r="B150" s="378" t="s">
        <v>491</v>
      </c>
      <c r="C150" s="379" t="s">
        <v>212</v>
      </c>
      <c r="D150" s="380">
        <v>406943.27</v>
      </c>
      <c r="E150" s="381"/>
      <c r="F150" s="381">
        <f t="shared" si="3"/>
        <v>406943.27</v>
      </c>
      <c r="G150" s="381"/>
      <c r="H150" s="398"/>
    </row>
    <row r="151" spans="1:8" s="382" customFormat="1" ht="12.75">
      <c r="A151" s="378" t="s">
        <v>492</v>
      </c>
      <c r="B151" s="378" t="s">
        <v>493</v>
      </c>
      <c r="C151" s="379" t="s">
        <v>212</v>
      </c>
      <c r="D151" s="380">
        <v>600842.4</v>
      </c>
      <c r="E151" s="381"/>
      <c r="F151" s="381">
        <f t="shared" si="3"/>
        <v>600842.4</v>
      </c>
      <c r="G151" s="381"/>
      <c r="H151" s="398"/>
    </row>
    <row r="152" spans="1:9" s="382" customFormat="1" ht="12.75">
      <c r="A152" s="378" t="s">
        <v>494</v>
      </c>
      <c r="B152" s="378" t="s">
        <v>495</v>
      </c>
      <c r="C152" s="379" t="s">
        <v>212</v>
      </c>
      <c r="D152" s="381"/>
      <c r="E152" s="380">
        <v>859799.58</v>
      </c>
      <c r="F152" s="381">
        <f t="shared" si="3"/>
        <v>-859799.58</v>
      </c>
      <c r="G152" s="381"/>
      <c r="H152" s="380"/>
      <c r="I152" s="383"/>
    </row>
    <row r="153" spans="1:9" s="382" customFormat="1" ht="12.75">
      <c r="A153" s="378" t="s">
        <v>496</v>
      </c>
      <c r="B153" s="378" t="s">
        <v>497</v>
      </c>
      <c r="C153" s="379" t="s">
        <v>212</v>
      </c>
      <c r="D153" s="381"/>
      <c r="E153" s="380">
        <v>3</v>
      </c>
      <c r="F153" s="381">
        <f t="shared" si="3"/>
        <v>-3</v>
      </c>
      <c r="G153" s="381"/>
      <c r="H153" s="380"/>
      <c r="I153" s="383"/>
    </row>
    <row r="154" spans="1:9" s="382" customFormat="1" ht="12.75">
      <c r="A154" s="378" t="s">
        <v>498</v>
      </c>
      <c r="B154" s="378" t="s">
        <v>499</v>
      </c>
      <c r="C154" s="379" t="s">
        <v>212</v>
      </c>
      <c r="D154" s="381"/>
      <c r="E154" s="380">
        <v>234862.2</v>
      </c>
      <c r="F154" s="381">
        <f t="shared" si="3"/>
        <v>-234862.2</v>
      </c>
      <c r="G154" s="381"/>
      <c r="H154" s="380"/>
      <c r="I154" s="383"/>
    </row>
    <row r="155" spans="1:8" s="382" customFormat="1" ht="12.75">
      <c r="A155" s="378" t="s">
        <v>500</v>
      </c>
      <c r="B155" s="378" t="s">
        <v>501</v>
      </c>
      <c r="C155" s="379" t="s">
        <v>212</v>
      </c>
      <c r="D155" s="381"/>
      <c r="E155" s="381"/>
      <c r="F155" s="381">
        <f t="shared" si="3"/>
        <v>0</v>
      </c>
      <c r="G155" s="381"/>
      <c r="H155" s="398"/>
    </row>
    <row r="156" spans="1:9" s="382" customFormat="1" ht="12.75">
      <c r="A156" s="378" t="s">
        <v>502</v>
      </c>
      <c r="B156" s="378" t="s">
        <v>503</v>
      </c>
      <c r="C156" s="379" t="s">
        <v>212</v>
      </c>
      <c r="D156" s="381"/>
      <c r="E156" s="380">
        <v>102700</v>
      </c>
      <c r="F156" s="381">
        <f t="shared" si="3"/>
        <v>-102700</v>
      </c>
      <c r="G156" s="381"/>
      <c r="H156" s="380"/>
      <c r="I156" s="383"/>
    </row>
    <row r="157" spans="1:8" s="382" customFormat="1" ht="12.75">
      <c r="A157" s="378" t="s">
        <v>504</v>
      </c>
      <c r="B157" s="378" t="s">
        <v>505</v>
      </c>
      <c r="C157" s="379" t="s">
        <v>212</v>
      </c>
      <c r="D157" s="381"/>
      <c r="E157" s="381"/>
      <c r="F157" s="381">
        <f t="shared" si="3"/>
        <v>0</v>
      </c>
      <c r="G157" s="381"/>
      <c r="H157" s="398"/>
    </row>
    <row r="158" spans="1:9" s="382" customFormat="1" ht="12.75">
      <c r="A158" s="378" t="s">
        <v>506</v>
      </c>
      <c r="B158" s="378" t="s">
        <v>507</v>
      </c>
      <c r="C158" s="379" t="s">
        <v>212</v>
      </c>
      <c r="D158" s="381"/>
      <c r="E158" s="380">
        <v>6871626.6</v>
      </c>
      <c r="F158" s="381">
        <f t="shared" si="3"/>
        <v>-6871626.6</v>
      </c>
      <c r="G158" s="381"/>
      <c r="H158" s="380"/>
      <c r="I158" s="383"/>
    </row>
    <row r="159" spans="1:8" s="382" customFormat="1" ht="12.75">
      <c r="A159" s="378" t="s">
        <v>508</v>
      </c>
      <c r="B159" s="378" t="s">
        <v>509</v>
      </c>
      <c r="C159" s="379" t="s">
        <v>212</v>
      </c>
      <c r="D159" s="381"/>
      <c r="E159" s="381"/>
      <c r="F159" s="381">
        <f t="shared" si="3"/>
        <v>0</v>
      </c>
      <c r="G159" s="381"/>
      <c r="H159" s="398"/>
    </row>
    <row r="160" spans="1:9" s="382" customFormat="1" ht="12.75">
      <c r="A160" s="378" t="s">
        <v>510</v>
      </c>
      <c r="B160" s="378" t="s">
        <v>511</v>
      </c>
      <c r="C160" s="379" t="s">
        <v>212</v>
      </c>
      <c r="D160" s="381"/>
      <c r="E160" s="380">
        <v>3788342.6</v>
      </c>
      <c r="F160" s="381">
        <f t="shared" si="3"/>
        <v>-3788342.6</v>
      </c>
      <c r="G160" s="381"/>
      <c r="H160" s="380"/>
      <c r="I160" s="383"/>
    </row>
    <row r="161" spans="1:9" s="382" customFormat="1" ht="12.75">
      <c r="A161" s="378" t="s">
        <v>512</v>
      </c>
      <c r="B161" s="378" t="s">
        <v>513</v>
      </c>
      <c r="C161" s="379" t="s">
        <v>212</v>
      </c>
      <c r="D161" s="381"/>
      <c r="E161" s="380">
        <v>754500</v>
      </c>
      <c r="F161" s="381">
        <f t="shared" si="3"/>
        <v>-754500</v>
      </c>
      <c r="G161" s="381"/>
      <c r="H161" s="380"/>
      <c r="I161" s="383"/>
    </row>
    <row r="162" spans="1:9" s="382" customFormat="1" ht="12.75">
      <c r="A162" s="378" t="s">
        <v>514</v>
      </c>
      <c r="B162" s="378" t="s">
        <v>515</v>
      </c>
      <c r="C162" s="379" t="s">
        <v>212</v>
      </c>
      <c r="D162" s="381"/>
      <c r="E162" s="380">
        <v>18000</v>
      </c>
      <c r="F162" s="381">
        <f t="shared" si="3"/>
        <v>-18000</v>
      </c>
      <c r="G162" s="381"/>
      <c r="H162" s="380"/>
      <c r="I162" s="383"/>
    </row>
    <row r="163" spans="1:9" s="382" customFormat="1" ht="12.75">
      <c r="A163" s="378" t="s">
        <v>516</v>
      </c>
      <c r="B163" s="378" t="s">
        <v>517</v>
      </c>
      <c r="C163" s="379" t="s">
        <v>212</v>
      </c>
      <c r="D163" s="381"/>
      <c r="E163" s="380">
        <v>183463</v>
      </c>
      <c r="F163" s="381">
        <f t="shared" si="3"/>
        <v>-183463</v>
      </c>
      <c r="G163" s="381"/>
      <c r="H163" s="380"/>
      <c r="I163" s="383"/>
    </row>
    <row r="164" spans="1:9" s="382" customFormat="1" ht="12.75">
      <c r="A164" s="378" t="s">
        <v>518</v>
      </c>
      <c r="B164" s="378" t="s">
        <v>519</v>
      </c>
      <c r="C164" s="379" t="s">
        <v>212</v>
      </c>
      <c r="D164" s="381"/>
      <c r="E164" s="380">
        <v>141679.16</v>
      </c>
      <c r="F164" s="381">
        <f t="shared" si="3"/>
        <v>-141679.16</v>
      </c>
      <c r="G164" s="381"/>
      <c r="H164" s="380"/>
      <c r="I164" s="383"/>
    </row>
    <row r="165" spans="1:9" s="382" customFormat="1" ht="12.75">
      <c r="A165" s="378" t="s">
        <v>520</v>
      </c>
      <c r="B165" s="378" t="s">
        <v>521</v>
      </c>
      <c r="C165" s="379" t="s">
        <v>212</v>
      </c>
      <c r="D165" s="381"/>
      <c r="E165" s="380">
        <v>84388.67</v>
      </c>
      <c r="F165" s="381">
        <f t="shared" si="3"/>
        <v>-84388.67</v>
      </c>
      <c r="G165" s="381"/>
      <c r="H165" s="380"/>
      <c r="I165" s="383"/>
    </row>
    <row r="166" spans="1:9" s="382" customFormat="1" ht="12.75">
      <c r="A166" s="378" t="s">
        <v>522</v>
      </c>
      <c r="B166" s="378" t="s">
        <v>523</v>
      </c>
      <c r="C166" s="379" t="s">
        <v>212</v>
      </c>
      <c r="D166" s="381"/>
      <c r="E166" s="380">
        <v>1669851.63</v>
      </c>
      <c r="F166" s="381">
        <f t="shared" si="3"/>
        <v>-1669851.63</v>
      </c>
      <c r="G166" s="381"/>
      <c r="H166" s="380"/>
      <c r="I166" s="383"/>
    </row>
    <row r="167" spans="1:8" s="382" customFormat="1" ht="12.75">
      <c r="A167" s="378" t="s">
        <v>524</v>
      </c>
      <c r="B167" s="378" t="s">
        <v>525</v>
      </c>
      <c r="C167" s="379" t="s">
        <v>212</v>
      </c>
      <c r="D167" s="380">
        <v>1313321</v>
      </c>
      <c r="E167" s="381"/>
      <c r="F167" s="381">
        <f t="shared" si="3"/>
        <v>1313321</v>
      </c>
      <c r="G167" s="381"/>
      <c r="H167" s="398"/>
    </row>
    <row r="168" spans="1:9" s="382" customFormat="1" ht="12.75">
      <c r="A168" s="378" t="s">
        <v>526</v>
      </c>
      <c r="B168" s="378" t="s">
        <v>527</v>
      </c>
      <c r="C168" s="379" t="s">
        <v>212</v>
      </c>
      <c r="D168" s="381"/>
      <c r="E168" s="380">
        <v>248764</v>
      </c>
      <c r="F168" s="381">
        <f t="shared" si="3"/>
        <v>-248764</v>
      </c>
      <c r="G168" s="381"/>
      <c r="H168" s="380"/>
      <c r="I168" s="383"/>
    </row>
    <row r="169" spans="1:9" s="382" customFormat="1" ht="12.75">
      <c r="A169" s="378" t="s">
        <v>528</v>
      </c>
      <c r="B169" s="378" t="s">
        <v>529</v>
      </c>
      <c r="C169" s="379" t="s">
        <v>212</v>
      </c>
      <c r="D169" s="381"/>
      <c r="E169" s="380">
        <v>11081685.65</v>
      </c>
      <c r="F169" s="381">
        <f t="shared" si="3"/>
        <v>-11081685.65</v>
      </c>
      <c r="G169" s="381"/>
      <c r="H169" s="380"/>
      <c r="I169" s="383"/>
    </row>
    <row r="170" spans="1:9" s="382" customFormat="1" ht="12.75">
      <c r="A170" s="378" t="s">
        <v>530</v>
      </c>
      <c r="B170" s="378" t="s">
        <v>531</v>
      </c>
      <c r="C170" s="379" t="s">
        <v>212</v>
      </c>
      <c r="D170" s="381"/>
      <c r="E170" s="380">
        <v>25200</v>
      </c>
      <c r="F170" s="381">
        <f t="shared" si="3"/>
        <v>-25200</v>
      </c>
      <c r="G170" s="381"/>
      <c r="H170" s="380"/>
      <c r="I170" s="383"/>
    </row>
    <row r="171" spans="1:8" s="382" customFormat="1" ht="12.75">
      <c r="A171" s="378" t="s">
        <v>532</v>
      </c>
      <c r="B171" s="378" t="s">
        <v>533</v>
      </c>
      <c r="C171" s="379" t="s">
        <v>212</v>
      </c>
      <c r="D171" s="381"/>
      <c r="E171" s="381"/>
      <c r="F171" s="381">
        <f t="shared" si="3"/>
        <v>0</v>
      </c>
      <c r="G171" s="381"/>
      <c r="H171" s="398"/>
    </row>
    <row r="172" spans="1:9" s="382" customFormat="1" ht="12.75">
      <c r="A172" s="378" t="s">
        <v>534</v>
      </c>
      <c r="B172" s="378" t="s">
        <v>535</v>
      </c>
      <c r="C172" s="379" t="s">
        <v>212</v>
      </c>
      <c r="D172" s="381"/>
      <c r="E172" s="380">
        <v>369600.4</v>
      </c>
      <c r="F172" s="381">
        <f t="shared" si="3"/>
        <v>-369600.4</v>
      </c>
      <c r="G172" s="381"/>
      <c r="H172" s="380"/>
      <c r="I172" s="383"/>
    </row>
    <row r="173" spans="1:9" s="382" customFormat="1" ht="12.75">
      <c r="A173" s="378" t="s">
        <v>536</v>
      </c>
      <c r="B173" s="378" t="s">
        <v>537</v>
      </c>
      <c r="C173" s="379" t="s">
        <v>212</v>
      </c>
      <c r="D173" s="381"/>
      <c r="E173" s="380">
        <v>565026</v>
      </c>
      <c r="F173" s="381">
        <f t="shared" si="3"/>
        <v>-565026</v>
      </c>
      <c r="G173" s="381"/>
      <c r="H173" s="380"/>
      <c r="I173" s="383"/>
    </row>
    <row r="174" spans="1:9" s="382" customFormat="1" ht="12.75">
      <c r="A174" s="378" t="s">
        <v>538</v>
      </c>
      <c r="B174" s="378" t="s">
        <v>539</v>
      </c>
      <c r="C174" s="379" t="s">
        <v>212</v>
      </c>
      <c r="D174" s="381"/>
      <c r="E174" s="380">
        <v>1874414</v>
      </c>
      <c r="F174" s="381">
        <f t="shared" si="3"/>
        <v>-1874414</v>
      </c>
      <c r="G174" s="381"/>
      <c r="H174" s="380"/>
      <c r="I174" s="383"/>
    </row>
    <row r="175" spans="1:9" s="382" customFormat="1" ht="12.75">
      <c r="A175" s="378" t="s">
        <v>540</v>
      </c>
      <c r="B175" s="378" t="s">
        <v>541</v>
      </c>
      <c r="C175" s="379" t="s">
        <v>212</v>
      </c>
      <c r="D175" s="381"/>
      <c r="E175" s="380">
        <v>506011</v>
      </c>
      <c r="F175" s="381">
        <f t="shared" si="3"/>
        <v>-506011</v>
      </c>
      <c r="G175" s="381"/>
      <c r="H175" s="380"/>
      <c r="I175" s="383"/>
    </row>
    <row r="176" spans="1:9" s="382" customFormat="1" ht="12.75">
      <c r="A176" s="378" t="s">
        <v>542</v>
      </c>
      <c r="B176" s="378" t="s">
        <v>543</v>
      </c>
      <c r="C176" s="379" t="s">
        <v>212</v>
      </c>
      <c r="D176" s="381"/>
      <c r="E176" s="380">
        <v>1972331</v>
      </c>
      <c r="F176" s="381">
        <f t="shared" si="3"/>
        <v>-1972331</v>
      </c>
      <c r="G176" s="381"/>
      <c r="H176" s="380"/>
      <c r="I176" s="383"/>
    </row>
    <row r="177" spans="1:9" s="382" customFormat="1" ht="12.75">
      <c r="A177" s="378" t="s">
        <v>544</v>
      </c>
      <c r="B177" s="378" t="s">
        <v>545</v>
      </c>
      <c r="C177" s="379" t="s">
        <v>212</v>
      </c>
      <c r="D177" s="381"/>
      <c r="E177" s="380">
        <v>2421748</v>
      </c>
      <c r="F177" s="381">
        <f t="shared" si="3"/>
        <v>-2421748</v>
      </c>
      <c r="G177" s="381"/>
      <c r="H177" s="380"/>
      <c r="I177" s="383"/>
    </row>
    <row r="178" spans="1:8" s="382" customFormat="1" ht="12.75">
      <c r="A178" s="378" t="s">
        <v>546</v>
      </c>
      <c r="B178" s="378" t="s">
        <v>547</v>
      </c>
      <c r="C178" s="379" t="s">
        <v>212</v>
      </c>
      <c r="D178" s="381"/>
      <c r="E178" s="381"/>
      <c r="F178" s="381">
        <f t="shared" si="3"/>
        <v>0</v>
      </c>
      <c r="G178" s="381"/>
      <c r="H178" s="398"/>
    </row>
    <row r="179" spans="1:8" s="382" customFormat="1" ht="12.75">
      <c r="A179" s="378" t="s">
        <v>548</v>
      </c>
      <c r="B179" s="378" t="s">
        <v>549</v>
      </c>
      <c r="C179" s="379" t="s">
        <v>212</v>
      </c>
      <c r="D179" s="381"/>
      <c r="E179" s="381"/>
      <c r="F179" s="381">
        <f t="shared" si="3"/>
        <v>0</v>
      </c>
      <c r="G179" s="381"/>
      <c r="H179" s="398"/>
    </row>
    <row r="180" spans="1:8" s="382" customFormat="1" ht="12.75">
      <c r="A180" s="378" t="s">
        <v>550</v>
      </c>
      <c r="B180" s="378" t="s">
        <v>551</v>
      </c>
      <c r="C180" s="379" t="s">
        <v>212</v>
      </c>
      <c r="D180" s="381"/>
      <c r="E180" s="381"/>
      <c r="F180" s="381">
        <f t="shared" si="3"/>
        <v>0</v>
      </c>
      <c r="G180" s="381"/>
      <c r="H180" s="398"/>
    </row>
    <row r="181" spans="1:8" s="382" customFormat="1" ht="12.75">
      <c r="A181" s="378" t="s">
        <v>552</v>
      </c>
      <c r="B181" s="378" t="s">
        <v>553</v>
      </c>
      <c r="C181" s="379" t="s">
        <v>212</v>
      </c>
      <c r="D181" s="381"/>
      <c r="E181" s="381"/>
      <c r="F181" s="381">
        <f t="shared" si="3"/>
        <v>0</v>
      </c>
      <c r="G181" s="381"/>
      <c r="H181" s="398"/>
    </row>
    <row r="182" spans="1:8" s="382" customFormat="1" ht="12.75">
      <c r="A182" s="378" t="s">
        <v>554</v>
      </c>
      <c r="B182" s="378" t="s">
        <v>555</v>
      </c>
      <c r="C182" s="379" t="s">
        <v>212</v>
      </c>
      <c r="D182" s="381"/>
      <c r="E182" s="381"/>
      <c r="F182" s="381">
        <f t="shared" si="3"/>
        <v>0</v>
      </c>
      <c r="G182" s="381"/>
      <c r="H182" s="398"/>
    </row>
    <row r="183" spans="1:9" s="382" customFormat="1" ht="12.75">
      <c r="A183" s="378" t="s">
        <v>556</v>
      </c>
      <c r="B183" s="378" t="s">
        <v>557</v>
      </c>
      <c r="C183" s="379" t="s">
        <v>212</v>
      </c>
      <c r="D183" s="381"/>
      <c r="E183" s="380">
        <v>378530</v>
      </c>
      <c r="F183" s="381">
        <f t="shared" si="3"/>
        <v>-378530</v>
      </c>
      <c r="G183" s="381"/>
      <c r="H183" s="380"/>
      <c r="I183" s="383"/>
    </row>
    <row r="184" spans="1:8" s="382" customFormat="1" ht="12.75">
      <c r="A184" s="378" t="s">
        <v>558</v>
      </c>
      <c r="B184" s="378" t="s">
        <v>559</v>
      </c>
      <c r="C184" s="379" t="s">
        <v>212</v>
      </c>
      <c r="D184" s="381"/>
      <c r="E184" s="381"/>
      <c r="F184" s="381">
        <f t="shared" si="3"/>
        <v>0</v>
      </c>
      <c r="G184" s="381"/>
      <c r="H184" s="398"/>
    </row>
    <row r="185" spans="1:8" s="382" customFormat="1" ht="12.75">
      <c r="A185" s="378" t="s">
        <v>560</v>
      </c>
      <c r="B185" s="378" t="s">
        <v>561</v>
      </c>
      <c r="C185" s="379" t="s">
        <v>212</v>
      </c>
      <c r="D185" s="381"/>
      <c r="E185" s="381"/>
      <c r="F185" s="381">
        <f t="shared" si="3"/>
        <v>0</v>
      </c>
      <c r="G185" s="381"/>
      <c r="H185" s="398"/>
    </row>
    <row r="186" spans="1:9" s="382" customFormat="1" ht="12.75">
      <c r="A186" s="378" t="s">
        <v>562</v>
      </c>
      <c r="B186" s="378" t="s">
        <v>563</v>
      </c>
      <c r="C186" s="379" t="s">
        <v>212</v>
      </c>
      <c r="D186" s="381"/>
      <c r="E186" s="380">
        <v>467750.4</v>
      </c>
      <c r="F186" s="381">
        <f t="shared" si="3"/>
        <v>-467750.4</v>
      </c>
      <c r="G186" s="381"/>
      <c r="H186" s="380"/>
      <c r="I186" s="383"/>
    </row>
    <row r="187" spans="1:9" s="382" customFormat="1" ht="12.75">
      <c r="A187" s="378" t="s">
        <v>564</v>
      </c>
      <c r="B187" s="378" t="s">
        <v>565</v>
      </c>
      <c r="C187" s="379" t="s">
        <v>371</v>
      </c>
      <c r="D187" s="381"/>
      <c r="E187" s="380">
        <v>445981663.5883023</v>
      </c>
      <c r="F187" s="381">
        <f t="shared" si="3"/>
        <v>-445981663.5883023</v>
      </c>
      <c r="G187" s="381"/>
      <c r="H187" s="380"/>
      <c r="I187" s="383"/>
    </row>
    <row r="188" spans="1:9" s="382" customFormat="1" ht="12.75">
      <c r="A188" s="378" t="s">
        <v>566</v>
      </c>
      <c r="B188" s="378" t="s">
        <v>567</v>
      </c>
      <c r="C188" s="379" t="s">
        <v>212</v>
      </c>
      <c r="D188" s="381"/>
      <c r="E188" s="380">
        <v>16357199.494631492</v>
      </c>
      <c r="F188" s="381">
        <f t="shared" si="3"/>
        <v>-16357199.494631492</v>
      </c>
      <c r="G188" s="381"/>
      <c r="H188" s="380"/>
      <c r="I188" s="383"/>
    </row>
    <row r="189" spans="1:9" s="382" customFormat="1" ht="12.75">
      <c r="A189" s="378" t="s">
        <v>568</v>
      </c>
      <c r="B189" s="378" t="s">
        <v>569</v>
      </c>
      <c r="C189" s="379" t="s">
        <v>212</v>
      </c>
      <c r="D189" s="381"/>
      <c r="E189" s="380">
        <v>4543467.8</v>
      </c>
      <c r="F189" s="381">
        <f t="shared" si="3"/>
        <v>-4543467.8</v>
      </c>
      <c r="G189" s="381"/>
      <c r="H189" s="380"/>
      <c r="I189" s="383"/>
    </row>
    <row r="190" spans="1:9" s="382" customFormat="1" ht="12.75">
      <c r="A190" s="378" t="s">
        <v>570</v>
      </c>
      <c r="B190" s="378" t="s">
        <v>571</v>
      </c>
      <c r="C190" s="379" t="s">
        <v>212</v>
      </c>
      <c r="D190" s="381"/>
      <c r="E190" s="380">
        <v>406580</v>
      </c>
      <c r="F190" s="381">
        <f t="shared" si="3"/>
        <v>-406580</v>
      </c>
      <c r="G190" s="381"/>
      <c r="H190" s="380"/>
      <c r="I190" s="383"/>
    </row>
    <row r="191" spans="1:9" s="382" customFormat="1" ht="12.75">
      <c r="A191" s="378" t="s">
        <v>572</v>
      </c>
      <c r="B191" s="378" t="s">
        <v>573</v>
      </c>
      <c r="C191" s="379" t="s">
        <v>212</v>
      </c>
      <c r="D191" s="381"/>
      <c r="E191" s="380">
        <v>4261849</v>
      </c>
      <c r="F191" s="381">
        <f t="shared" si="3"/>
        <v>-4261849</v>
      </c>
      <c r="G191" s="381"/>
      <c r="H191" s="380"/>
      <c r="I191" s="383"/>
    </row>
    <row r="192" spans="1:9" s="382" customFormat="1" ht="12.75">
      <c r="A192" s="378" t="s">
        <v>574</v>
      </c>
      <c r="B192" s="378" t="s">
        <v>575</v>
      </c>
      <c r="C192" s="379" t="s">
        <v>212</v>
      </c>
      <c r="D192" s="381"/>
      <c r="E192" s="380">
        <v>1.03</v>
      </c>
      <c r="F192" s="381">
        <f t="shared" si="3"/>
        <v>-1.03</v>
      </c>
      <c r="G192" s="381"/>
      <c r="H192" s="380"/>
      <c r="I192" s="383"/>
    </row>
    <row r="193" spans="1:9" s="382" customFormat="1" ht="12.75">
      <c r="A193" s="378" t="s">
        <v>576</v>
      </c>
      <c r="B193" s="378" t="s">
        <v>577</v>
      </c>
      <c r="C193" s="379" t="s">
        <v>212</v>
      </c>
      <c r="D193" s="381"/>
      <c r="E193" s="380">
        <v>1364634.39</v>
      </c>
      <c r="F193" s="381">
        <f t="shared" si="3"/>
        <v>-1364634.39</v>
      </c>
      <c r="G193" s="381"/>
      <c r="H193" s="380"/>
      <c r="I193" s="383"/>
    </row>
    <row r="194" spans="1:9" s="382" customFormat="1" ht="12.75">
      <c r="A194" s="378" t="s">
        <v>578</v>
      </c>
      <c r="B194" s="378" t="s">
        <v>579</v>
      </c>
      <c r="C194" s="379" t="s">
        <v>212</v>
      </c>
      <c r="D194" s="381"/>
      <c r="E194" s="380">
        <v>860748</v>
      </c>
      <c r="F194" s="381">
        <f t="shared" si="3"/>
        <v>-860748</v>
      </c>
      <c r="G194" s="381"/>
      <c r="H194" s="380"/>
      <c r="I194" s="383"/>
    </row>
    <row r="195" spans="1:9" s="382" customFormat="1" ht="12.75">
      <c r="A195" s="378" t="s">
        <v>580</v>
      </c>
      <c r="B195" s="378" t="s">
        <v>581</v>
      </c>
      <c r="C195" s="379" t="s">
        <v>212</v>
      </c>
      <c r="D195" s="381"/>
      <c r="E195" s="380">
        <v>394906.2</v>
      </c>
      <c r="F195" s="381">
        <f t="shared" si="3"/>
        <v>-394906.2</v>
      </c>
      <c r="G195" s="381"/>
      <c r="H195" s="380"/>
      <c r="I195" s="383"/>
    </row>
    <row r="196" spans="1:9" s="382" customFormat="1" ht="12.75">
      <c r="A196" s="378" t="s">
        <v>582</v>
      </c>
      <c r="B196" s="378" t="s">
        <v>583</v>
      </c>
      <c r="C196" s="379" t="s">
        <v>212</v>
      </c>
      <c r="D196" s="381"/>
      <c r="E196" s="380">
        <v>7900536.8</v>
      </c>
      <c r="F196" s="381">
        <f t="shared" si="3"/>
        <v>-7900536.8</v>
      </c>
      <c r="G196" s="381"/>
      <c r="H196" s="380"/>
      <c r="I196" s="383"/>
    </row>
    <row r="197" spans="1:9" s="382" customFormat="1" ht="12.75">
      <c r="A197" s="378" t="s">
        <v>584</v>
      </c>
      <c r="B197" s="378" t="s">
        <v>585</v>
      </c>
      <c r="C197" s="379" t="s">
        <v>212</v>
      </c>
      <c r="D197" s="381"/>
      <c r="E197" s="380">
        <v>41400</v>
      </c>
      <c r="F197" s="381">
        <f t="shared" si="3"/>
        <v>-41400</v>
      </c>
      <c r="G197" s="381"/>
      <c r="H197" s="380"/>
      <c r="I197" s="383"/>
    </row>
    <row r="198" spans="1:9" s="382" customFormat="1" ht="12.75">
      <c r="A198" s="378" t="s">
        <v>586</v>
      </c>
      <c r="B198" s="378" t="s">
        <v>587</v>
      </c>
      <c r="C198" s="379" t="s">
        <v>371</v>
      </c>
      <c r="D198" s="381"/>
      <c r="E198" s="380">
        <v>4475183.999999899</v>
      </c>
      <c r="F198" s="381">
        <f t="shared" si="3"/>
        <v>-4475183.999999899</v>
      </c>
      <c r="G198" s="381"/>
      <c r="H198" s="380"/>
      <c r="I198" s="383"/>
    </row>
    <row r="199" spans="1:9" s="382" customFormat="1" ht="12.75">
      <c r="A199" s="378" t="s">
        <v>588</v>
      </c>
      <c r="B199" s="378" t="s">
        <v>589</v>
      </c>
      <c r="C199" s="379" t="s">
        <v>212</v>
      </c>
      <c r="D199" s="381"/>
      <c r="E199" s="380">
        <v>15764071.6</v>
      </c>
      <c r="F199" s="381">
        <f t="shared" si="3"/>
        <v>-15764071.6</v>
      </c>
      <c r="G199" s="381"/>
      <c r="H199" s="380"/>
      <c r="I199" s="383"/>
    </row>
    <row r="200" spans="1:8" s="382" customFormat="1" ht="12.75">
      <c r="A200" s="378" t="s">
        <v>590</v>
      </c>
      <c r="B200" s="378" t="s">
        <v>591</v>
      </c>
      <c r="C200" s="379" t="s">
        <v>212</v>
      </c>
      <c r="D200" s="381"/>
      <c r="E200" s="381"/>
      <c r="F200" s="381">
        <f t="shared" si="3"/>
        <v>0</v>
      </c>
      <c r="G200" s="381"/>
      <c r="H200" s="398"/>
    </row>
    <row r="201" spans="1:9" s="382" customFormat="1" ht="12.75">
      <c r="A201" s="378" t="s">
        <v>592</v>
      </c>
      <c r="B201" s="378" t="s">
        <v>593</v>
      </c>
      <c r="C201" s="379" t="s">
        <v>212</v>
      </c>
      <c r="D201" s="381"/>
      <c r="E201" s="380">
        <v>19191382.519999906</v>
      </c>
      <c r="F201" s="381">
        <f t="shared" si="3"/>
        <v>-19191382.519999906</v>
      </c>
      <c r="G201" s="381"/>
      <c r="H201" s="380"/>
      <c r="I201" s="383"/>
    </row>
    <row r="202" spans="1:8" s="382" customFormat="1" ht="12.75">
      <c r="A202" s="378" t="s">
        <v>594</v>
      </c>
      <c r="B202" s="378" t="s">
        <v>595</v>
      </c>
      <c r="C202" s="379" t="s">
        <v>212</v>
      </c>
      <c r="D202" s="381"/>
      <c r="E202" s="381"/>
      <c r="F202" s="381">
        <f t="shared" si="3"/>
        <v>0</v>
      </c>
      <c r="G202" s="381"/>
      <c r="H202" s="398"/>
    </row>
    <row r="203" spans="1:8" s="382" customFormat="1" ht="12.75">
      <c r="A203" s="378" t="s">
        <v>596</v>
      </c>
      <c r="B203" s="378" t="s">
        <v>401</v>
      </c>
      <c r="C203" s="379" t="s">
        <v>212</v>
      </c>
      <c r="D203" s="381"/>
      <c r="E203" s="381"/>
      <c r="F203" s="381">
        <f aca="true" t="shared" si="4" ref="F203:F266">+D203-E203</f>
        <v>0</v>
      </c>
      <c r="G203" s="381"/>
      <c r="H203" s="398"/>
    </row>
    <row r="204" spans="1:9" s="382" customFormat="1" ht="12.75">
      <c r="A204" s="378" t="s">
        <v>597</v>
      </c>
      <c r="B204" s="378" t="s">
        <v>598</v>
      </c>
      <c r="C204" s="379" t="s">
        <v>212</v>
      </c>
      <c r="D204" s="381"/>
      <c r="E204" s="380">
        <v>0.5199999</v>
      </c>
      <c r="F204" s="381">
        <f t="shared" si="4"/>
        <v>-0.5199999</v>
      </c>
      <c r="G204" s="381"/>
      <c r="H204" s="380"/>
      <c r="I204" s="383"/>
    </row>
    <row r="205" spans="1:9" s="382" customFormat="1" ht="12.75">
      <c r="A205" s="378" t="s">
        <v>599</v>
      </c>
      <c r="B205" s="378" t="s">
        <v>600</v>
      </c>
      <c r="C205" s="379" t="s">
        <v>212</v>
      </c>
      <c r="D205" s="381"/>
      <c r="E205" s="380">
        <v>0.8</v>
      </c>
      <c r="F205" s="381">
        <f t="shared" si="4"/>
        <v>-0.8</v>
      </c>
      <c r="G205" s="381"/>
      <c r="H205" s="380"/>
      <c r="I205" s="383"/>
    </row>
    <row r="206" spans="1:8" s="382" customFormat="1" ht="12.75">
      <c r="A206" s="378" t="s">
        <v>601</v>
      </c>
      <c r="B206" s="378" t="s">
        <v>417</v>
      </c>
      <c r="C206" s="379" t="s">
        <v>212</v>
      </c>
      <c r="D206" s="380">
        <v>0.2799999000000001</v>
      </c>
      <c r="E206" s="381"/>
      <c r="F206" s="381">
        <f t="shared" si="4"/>
        <v>0.2799999000000001</v>
      </c>
      <c r="G206" s="381"/>
      <c r="H206" s="398"/>
    </row>
    <row r="207" spans="1:9" s="382" customFormat="1" ht="12.75">
      <c r="A207" s="378" t="s">
        <v>602</v>
      </c>
      <c r="B207" s="378" t="s">
        <v>603</v>
      </c>
      <c r="C207" s="379" t="s">
        <v>212</v>
      </c>
      <c r="D207" s="381"/>
      <c r="E207" s="380">
        <v>483468.15399999975</v>
      </c>
      <c r="F207" s="381">
        <f t="shared" si="4"/>
        <v>-483468.15399999975</v>
      </c>
      <c r="G207" s="381"/>
      <c r="H207" s="380"/>
      <c r="I207" s="383"/>
    </row>
    <row r="208" spans="1:9" s="382" customFormat="1" ht="12.75">
      <c r="A208" s="378" t="s">
        <v>604</v>
      </c>
      <c r="B208" s="378" t="s">
        <v>605</v>
      </c>
      <c r="C208" s="379" t="s">
        <v>212</v>
      </c>
      <c r="D208" s="381"/>
      <c r="E208" s="380">
        <v>408.43492490001023</v>
      </c>
      <c r="F208" s="381">
        <f t="shared" si="4"/>
        <v>-408.43492490001023</v>
      </c>
      <c r="G208" s="381"/>
      <c r="H208" s="380"/>
      <c r="I208" s="383"/>
    </row>
    <row r="209" spans="1:8" s="382" customFormat="1" ht="12.75">
      <c r="A209" s="378" t="s">
        <v>606</v>
      </c>
      <c r="B209" s="378" t="s">
        <v>607</v>
      </c>
      <c r="C209" s="379" t="s">
        <v>212</v>
      </c>
      <c r="D209" s="381"/>
      <c r="E209" s="381"/>
      <c r="F209" s="381">
        <f t="shared" si="4"/>
        <v>0</v>
      </c>
      <c r="G209" s="381"/>
      <c r="H209" s="398"/>
    </row>
    <row r="210" spans="1:9" s="382" customFormat="1" ht="12.75">
      <c r="A210" s="378" t="s">
        <v>608</v>
      </c>
      <c r="B210" s="378" t="s">
        <v>609</v>
      </c>
      <c r="C210" s="379" t="s">
        <v>212</v>
      </c>
      <c r="D210" s="381"/>
      <c r="E210" s="380">
        <v>817350</v>
      </c>
      <c r="F210" s="381">
        <f t="shared" si="4"/>
        <v>-817350</v>
      </c>
      <c r="G210" s="381"/>
      <c r="H210" s="380"/>
      <c r="I210" s="383"/>
    </row>
    <row r="211" spans="1:8" s="382" customFormat="1" ht="12.75">
      <c r="A211" s="378" t="s">
        <v>610</v>
      </c>
      <c r="B211" s="378" t="s">
        <v>399</v>
      </c>
      <c r="C211" s="379" t="s">
        <v>212</v>
      </c>
      <c r="D211" s="381"/>
      <c r="E211" s="381"/>
      <c r="F211" s="381">
        <f t="shared" si="4"/>
        <v>0</v>
      </c>
      <c r="G211" s="381"/>
      <c r="H211" s="398"/>
    </row>
    <row r="212" spans="1:9" s="382" customFormat="1" ht="12.75">
      <c r="A212" s="378" t="s">
        <v>611</v>
      </c>
      <c r="B212" s="378" t="s">
        <v>612</v>
      </c>
      <c r="C212" s="379" t="s">
        <v>212</v>
      </c>
      <c r="D212" s="381"/>
      <c r="E212" s="380">
        <v>2333838.9944287012</v>
      </c>
      <c r="F212" s="381">
        <f t="shared" si="4"/>
        <v>-2333838.9944287012</v>
      </c>
      <c r="G212" s="381"/>
      <c r="H212" s="380"/>
      <c r="I212" s="383"/>
    </row>
    <row r="213" spans="1:9" s="382" customFormat="1" ht="12.75">
      <c r="A213" s="378" t="s">
        <v>613</v>
      </c>
      <c r="B213" s="378" t="s">
        <v>614</v>
      </c>
      <c r="C213" s="379" t="s">
        <v>212</v>
      </c>
      <c r="D213" s="381"/>
      <c r="E213" s="380">
        <v>17751698.48</v>
      </c>
      <c r="F213" s="381">
        <f t="shared" si="4"/>
        <v>-17751698.48</v>
      </c>
      <c r="G213" s="381"/>
      <c r="H213" s="380"/>
      <c r="I213" s="383"/>
    </row>
    <row r="214" spans="1:9" s="382" customFormat="1" ht="12.75">
      <c r="A214" s="378" t="s">
        <v>615</v>
      </c>
      <c r="B214" s="378" t="s">
        <v>616</v>
      </c>
      <c r="C214" s="379" t="s">
        <v>212</v>
      </c>
      <c r="D214" s="381"/>
      <c r="E214" s="380">
        <v>243000</v>
      </c>
      <c r="F214" s="381">
        <f t="shared" si="4"/>
        <v>-243000</v>
      </c>
      <c r="G214" s="381"/>
      <c r="H214" s="380"/>
      <c r="I214" s="383"/>
    </row>
    <row r="215" spans="1:9" s="382" customFormat="1" ht="12.75">
      <c r="A215" s="378" t="s">
        <v>617</v>
      </c>
      <c r="B215" s="378" t="s">
        <v>618</v>
      </c>
      <c r="C215" s="379" t="s">
        <v>212</v>
      </c>
      <c r="D215" s="381"/>
      <c r="E215" s="380">
        <v>705290</v>
      </c>
      <c r="F215" s="381">
        <f t="shared" si="4"/>
        <v>-705290</v>
      </c>
      <c r="G215" s="381"/>
      <c r="H215" s="380"/>
      <c r="I215" s="383"/>
    </row>
    <row r="216" spans="1:9" s="382" customFormat="1" ht="12.75">
      <c r="A216" s="378" t="s">
        <v>619</v>
      </c>
      <c r="B216" s="378" t="s">
        <v>620</v>
      </c>
      <c r="C216" s="379" t="s">
        <v>212</v>
      </c>
      <c r="D216" s="381"/>
      <c r="E216" s="380">
        <v>3211711</v>
      </c>
      <c r="F216" s="381">
        <f t="shared" si="4"/>
        <v>-3211711</v>
      </c>
      <c r="G216" s="381"/>
      <c r="H216" s="380"/>
      <c r="I216" s="383"/>
    </row>
    <row r="217" spans="1:8" s="382" customFormat="1" ht="12.75">
      <c r="A217" s="378" t="s">
        <v>621</v>
      </c>
      <c r="B217" s="378" t="s">
        <v>622</v>
      </c>
      <c r="C217" s="379" t="s">
        <v>212</v>
      </c>
      <c r="D217" s="381"/>
      <c r="E217" s="381"/>
      <c r="F217" s="381">
        <f t="shared" si="4"/>
        <v>0</v>
      </c>
      <c r="G217" s="381"/>
      <c r="H217" s="398"/>
    </row>
    <row r="218" spans="1:9" s="382" customFormat="1" ht="12.75">
      <c r="A218" s="378" t="s">
        <v>623</v>
      </c>
      <c r="B218" s="378" t="s">
        <v>624</v>
      </c>
      <c r="C218" s="379" t="s">
        <v>212</v>
      </c>
      <c r="D218" s="381"/>
      <c r="E218" s="380">
        <v>2355332</v>
      </c>
      <c r="F218" s="381">
        <f t="shared" si="4"/>
        <v>-2355332</v>
      </c>
      <c r="G218" s="381"/>
      <c r="H218" s="380"/>
      <c r="I218" s="383"/>
    </row>
    <row r="219" spans="1:9" s="382" customFormat="1" ht="12.75">
      <c r="A219" s="378" t="s">
        <v>625</v>
      </c>
      <c r="B219" s="378" t="s">
        <v>626</v>
      </c>
      <c r="C219" s="379" t="s">
        <v>212</v>
      </c>
      <c r="D219" s="381"/>
      <c r="E219" s="380">
        <v>928661.7634015036</v>
      </c>
      <c r="F219" s="381">
        <f t="shared" si="4"/>
        <v>-928661.7634015036</v>
      </c>
      <c r="G219" s="381"/>
      <c r="H219" s="380"/>
      <c r="I219" s="383"/>
    </row>
    <row r="220" spans="1:8" s="382" customFormat="1" ht="12.75">
      <c r="A220" s="378" t="s">
        <v>627</v>
      </c>
      <c r="B220" s="378" t="s">
        <v>628</v>
      </c>
      <c r="C220" s="379" t="s">
        <v>212</v>
      </c>
      <c r="D220" s="380">
        <v>838260</v>
      </c>
      <c r="E220" s="381"/>
      <c r="F220" s="381">
        <f t="shared" si="4"/>
        <v>838260</v>
      </c>
      <c r="G220" s="381"/>
      <c r="H220" s="398"/>
    </row>
    <row r="221" spans="1:9" s="382" customFormat="1" ht="12.75">
      <c r="A221" s="378" t="s">
        <v>629</v>
      </c>
      <c r="B221" s="378" t="s">
        <v>630</v>
      </c>
      <c r="C221" s="379" t="s">
        <v>212</v>
      </c>
      <c r="D221" s="381"/>
      <c r="E221" s="380">
        <v>1382560</v>
      </c>
      <c r="F221" s="381">
        <f t="shared" si="4"/>
        <v>-1382560</v>
      </c>
      <c r="G221" s="381"/>
      <c r="H221" s="380"/>
      <c r="I221" s="383"/>
    </row>
    <row r="222" spans="1:9" s="382" customFormat="1" ht="12.75">
      <c r="A222" s="378" t="s">
        <v>631</v>
      </c>
      <c r="B222" s="378" t="s">
        <v>632</v>
      </c>
      <c r="C222" s="379" t="s">
        <v>212</v>
      </c>
      <c r="D222" s="381"/>
      <c r="E222" s="380">
        <v>800007</v>
      </c>
      <c r="F222" s="381">
        <f t="shared" si="4"/>
        <v>-800007</v>
      </c>
      <c r="G222" s="381"/>
      <c r="H222" s="380"/>
      <c r="I222" s="383"/>
    </row>
    <row r="223" spans="1:9" s="382" customFormat="1" ht="12.75">
      <c r="A223" s="378" t="s">
        <v>633</v>
      </c>
      <c r="B223" s="378" t="s">
        <v>634</v>
      </c>
      <c r="C223" s="379" t="s">
        <v>212</v>
      </c>
      <c r="D223" s="381"/>
      <c r="E223" s="380">
        <v>6809208.6</v>
      </c>
      <c r="F223" s="381">
        <f t="shared" si="4"/>
        <v>-6809208.6</v>
      </c>
      <c r="G223" s="381"/>
      <c r="H223" s="380"/>
      <c r="I223" s="383"/>
    </row>
    <row r="224" spans="1:9" s="382" customFormat="1" ht="12.75">
      <c r="A224" s="378" t="s">
        <v>635</v>
      </c>
      <c r="B224" s="378" t="s">
        <v>636</v>
      </c>
      <c r="C224" s="379" t="s">
        <v>212</v>
      </c>
      <c r="D224" s="381"/>
      <c r="E224" s="380">
        <v>51.6895999000594</v>
      </c>
      <c r="F224" s="381">
        <f t="shared" si="4"/>
        <v>-51.6895999000594</v>
      </c>
      <c r="G224" s="381"/>
      <c r="H224" s="380"/>
      <c r="I224" s="383"/>
    </row>
    <row r="225" spans="1:9" s="382" customFormat="1" ht="12.75">
      <c r="A225" s="378" t="s">
        <v>637</v>
      </c>
      <c r="B225" s="378" t="s">
        <v>638</v>
      </c>
      <c r="C225" s="379" t="s">
        <v>212</v>
      </c>
      <c r="D225" s="381"/>
      <c r="E225" s="380">
        <v>1507380.4</v>
      </c>
      <c r="F225" s="381">
        <f t="shared" si="4"/>
        <v>-1507380.4</v>
      </c>
      <c r="G225" s="381"/>
      <c r="H225" s="380"/>
      <c r="I225" s="383"/>
    </row>
    <row r="226" spans="1:8" s="382" customFormat="1" ht="12.75">
      <c r="A226" s="378" t="s">
        <v>639</v>
      </c>
      <c r="B226" s="378" t="s">
        <v>640</v>
      </c>
      <c r="C226" s="379" t="s">
        <v>212</v>
      </c>
      <c r="D226" s="381"/>
      <c r="E226" s="381"/>
      <c r="F226" s="381">
        <f t="shared" si="4"/>
        <v>0</v>
      </c>
      <c r="G226" s="381"/>
      <c r="H226" s="398"/>
    </row>
    <row r="227" spans="1:9" s="382" customFormat="1" ht="12.75">
      <c r="A227" s="378" t="s">
        <v>641</v>
      </c>
      <c r="B227" s="378" t="s">
        <v>642</v>
      </c>
      <c r="C227" s="379" t="s">
        <v>212</v>
      </c>
      <c r="D227" s="381"/>
      <c r="E227" s="380">
        <v>1543760</v>
      </c>
      <c r="F227" s="381">
        <f t="shared" si="4"/>
        <v>-1543760</v>
      </c>
      <c r="G227" s="381"/>
      <c r="H227" s="380"/>
      <c r="I227" s="383"/>
    </row>
    <row r="228" spans="1:8" s="382" customFormat="1" ht="12.75">
      <c r="A228" s="378" t="s">
        <v>643</v>
      </c>
      <c r="B228" s="378" t="s">
        <v>644</v>
      </c>
      <c r="C228" s="379" t="s">
        <v>212</v>
      </c>
      <c r="D228" s="381"/>
      <c r="E228" s="381"/>
      <c r="F228" s="381">
        <f t="shared" si="4"/>
        <v>0</v>
      </c>
      <c r="G228" s="381"/>
      <c r="H228" s="398"/>
    </row>
    <row r="229" spans="1:9" s="382" customFormat="1" ht="12.75">
      <c r="A229" s="378" t="s">
        <v>645</v>
      </c>
      <c r="B229" s="378" t="s">
        <v>646</v>
      </c>
      <c r="C229" s="379" t="s">
        <v>212</v>
      </c>
      <c r="D229" s="381"/>
      <c r="E229" s="380">
        <v>25000</v>
      </c>
      <c r="F229" s="381">
        <f t="shared" si="4"/>
        <v>-25000</v>
      </c>
      <c r="G229" s="381"/>
      <c r="H229" s="380"/>
      <c r="I229" s="383"/>
    </row>
    <row r="230" spans="1:9" s="382" customFormat="1" ht="12.75">
      <c r="A230" s="378" t="s">
        <v>647</v>
      </c>
      <c r="B230" s="378" t="s">
        <v>648</v>
      </c>
      <c r="C230" s="379" t="s">
        <v>212</v>
      </c>
      <c r="D230" s="381"/>
      <c r="E230" s="380">
        <v>177000</v>
      </c>
      <c r="F230" s="381">
        <f t="shared" si="4"/>
        <v>-177000</v>
      </c>
      <c r="G230" s="381"/>
      <c r="H230" s="380"/>
      <c r="I230" s="383"/>
    </row>
    <row r="231" spans="1:9" s="382" customFormat="1" ht="12.75">
      <c r="A231" s="378" t="s">
        <v>649</v>
      </c>
      <c r="B231" s="378" t="s">
        <v>650</v>
      </c>
      <c r="C231" s="379" t="s">
        <v>212</v>
      </c>
      <c r="D231" s="381"/>
      <c r="E231" s="380">
        <v>0.8</v>
      </c>
      <c r="F231" s="381">
        <f t="shared" si="4"/>
        <v>-0.8</v>
      </c>
      <c r="G231" s="381"/>
      <c r="H231" s="380"/>
      <c r="I231" s="383"/>
    </row>
    <row r="232" spans="1:9" s="382" customFormat="1" ht="12.75">
      <c r="A232" s="378" t="s">
        <v>651</v>
      </c>
      <c r="B232" s="378" t="s">
        <v>652</v>
      </c>
      <c r="C232" s="379" t="s">
        <v>212</v>
      </c>
      <c r="D232" s="381"/>
      <c r="E232" s="380">
        <v>1276356.59</v>
      </c>
      <c r="F232" s="381">
        <f t="shared" si="4"/>
        <v>-1276356.59</v>
      </c>
      <c r="G232" s="381"/>
      <c r="H232" s="380"/>
      <c r="I232" s="383"/>
    </row>
    <row r="233" spans="1:9" s="382" customFormat="1" ht="12.75">
      <c r="A233" s="378" t="s">
        <v>653</v>
      </c>
      <c r="B233" s="378" t="s">
        <v>654</v>
      </c>
      <c r="C233" s="379" t="s">
        <v>212</v>
      </c>
      <c r="D233" s="381"/>
      <c r="E233" s="380">
        <v>381288</v>
      </c>
      <c r="F233" s="381">
        <f t="shared" si="4"/>
        <v>-381288</v>
      </c>
      <c r="G233" s="381"/>
      <c r="H233" s="380"/>
      <c r="I233" s="383"/>
    </row>
    <row r="234" spans="1:9" s="382" customFormat="1" ht="12.75">
      <c r="A234" s="378" t="s">
        <v>655</v>
      </c>
      <c r="B234" s="378" t="s">
        <v>656</v>
      </c>
      <c r="C234" s="379" t="s">
        <v>212</v>
      </c>
      <c r="D234" s="381"/>
      <c r="E234" s="380">
        <v>6442372.6</v>
      </c>
      <c r="F234" s="381">
        <f t="shared" si="4"/>
        <v>-6442372.6</v>
      </c>
      <c r="G234" s="381"/>
      <c r="H234" s="380"/>
      <c r="I234" s="383"/>
    </row>
    <row r="235" spans="1:9" s="382" customFormat="1" ht="12.75">
      <c r="A235" s="378" t="s">
        <v>657</v>
      </c>
      <c r="B235" s="378" t="s">
        <v>658</v>
      </c>
      <c r="C235" s="379" t="s">
        <v>212</v>
      </c>
      <c r="D235" s="381"/>
      <c r="E235" s="380">
        <v>0.04</v>
      </c>
      <c r="F235" s="381">
        <f t="shared" si="4"/>
        <v>-0.04</v>
      </c>
      <c r="G235" s="381"/>
      <c r="H235" s="380"/>
      <c r="I235" s="383"/>
    </row>
    <row r="236" spans="1:9" s="382" customFormat="1" ht="12.75">
      <c r="A236" s="378" t="s">
        <v>659</v>
      </c>
      <c r="B236" s="378" t="s">
        <v>660</v>
      </c>
      <c r="C236" s="379" t="s">
        <v>212</v>
      </c>
      <c r="D236" s="381"/>
      <c r="E236" s="380">
        <v>1491054</v>
      </c>
      <c r="F236" s="381">
        <f t="shared" si="4"/>
        <v>-1491054</v>
      </c>
      <c r="G236" s="381"/>
      <c r="H236" s="380"/>
      <c r="I236" s="383"/>
    </row>
    <row r="237" spans="1:9" s="382" customFormat="1" ht="12.75">
      <c r="A237" s="378" t="s">
        <v>661</v>
      </c>
      <c r="B237" s="378" t="s">
        <v>662</v>
      </c>
      <c r="C237" s="379" t="s">
        <v>371</v>
      </c>
      <c r="D237" s="381"/>
      <c r="E237" s="380">
        <v>2547108.0032000006</v>
      </c>
      <c r="F237" s="381">
        <f t="shared" si="4"/>
        <v>-2547108.0032000006</v>
      </c>
      <c r="G237" s="381"/>
      <c r="H237" s="380"/>
      <c r="I237" s="383"/>
    </row>
    <row r="238" spans="1:9" s="382" customFormat="1" ht="12.75">
      <c r="A238" s="378" t="s">
        <v>663</v>
      </c>
      <c r="B238" s="378" t="s">
        <v>664</v>
      </c>
      <c r="C238" s="379" t="s">
        <v>212</v>
      </c>
      <c r="D238" s="381"/>
      <c r="E238" s="380">
        <v>0.19999989999458193</v>
      </c>
      <c r="F238" s="381">
        <f t="shared" si="4"/>
        <v>-0.19999989999458193</v>
      </c>
      <c r="G238" s="381"/>
      <c r="H238" s="380"/>
      <c r="I238" s="383"/>
    </row>
    <row r="239" spans="1:9" s="382" customFormat="1" ht="12.75">
      <c r="A239" s="378" t="s">
        <v>665</v>
      </c>
      <c r="B239" s="378" t="s">
        <v>666</v>
      </c>
      <c r="C239" s="379" t="s">
        <v>212</v>
      </c>
      <c r="D239" s="381"/>
      <c r="E239" s="380">
        <v>7482.799499999881</v>
      </c>
      <c r="F239" s="381">
        <f t="shared" si="4"/>
        <v>-7482.799499999881</v>
      </c>
      <c r="G239" s="381"/>
      <c r="H239" s="380"/>
      <c r="I239" s="383"/>
    </row>
    <row r="240" spans="1:9" s="382" customFormat="1" ht="12.75">
      <c r="A240" s="378" t="s">
        <v>667</v>
      </c>
      <c r="B240" s="378" t="s">
        <v>668</v>
      </c>
      <c r="C240" s="379" t="s">
        <v>212</v>
      </c>
      <c r="D240" s="381"/>
      <c r="E240" s="380">
        <v>3721.892733</v>
      </c>
      <c r="F240" s="381">
        <f t="shared" si="4"/>
        <v>-3721.892733</v>
      </c>
      <c r="G240" s="381"/>
      <c r="H240" s="380"/>
      <c r="I240" s="383"/>
    </row>
    <row r="241" spans="1:9" s="382" customFormat="1" ht="12.75">
      <c r="A241" s="378" t="s">
        <v>669</v>
      </c>
      <c r="B241" s="378" t="s">
        <v>670</v>
      </c>
      <c r="C241" s="379" t="s">
        <v>371</v>
      </c>
      <c r="D241" s="381"/>
      <c r="E241" s="380">
        <v>5160876.9580000015</v>
      </c>
      <c r="F241" s="381">
        <f t="shared" si="4"/>
        <v>-5160876.9580000015</v>
      </c>
      <c r="G241" s="381"/>
      <c r="H241" s="380"/>
      <c r="I241" s="383"/>
    </row>
    <row r="242" spans="1:8" s="382" customFormat="1" ht="12.75">
      <c r="A242" s="378" t="s">
        <v>671</v>
      </c>
      <c r="B242" s="378" t="s">
        <v>672</v>
      </c>
      <c r="C242" s="379" t="s">
        <v>212</v>
      </c>
      <c r="D242" s="380">
        <v>201.106799999997</v>
      </c>
      <c r="E242" s="381"/>
      <c r="F242" s="381">
        <f t="shared" si="4"/>
        <v>201.106799999997</v>
      </c>
      <c r="G242" s="381"/>
      <c r="H242" s="398"/>
    </row>
    <row r="243" spans="1:9" s="382" customFormat="1" ht="12.75">
      <c r="A243" s="378" t="s">
        <v>673</v>
      </c>
      <c r="B243" s="378" t="s">
        <v>674</v>
      </c>
      <c r="C243" s="379" t="s">
        <v>212</v>
      </c>
      <c r="D243" s="381"/>
      <c r="E243" s="380">
        <v>693356.6392949999</v>
      </c>
      <c r="F243" s="381">
        <f t="shared" si="4"/>
        <v>-693356.6392949999</v>
      </c>
      <c r="G243" s="381"/>
      <c r="H243" s="380"/>
      <c r="I243" s="383"/>
    </row>
    <row r="244" spans="1:8" s="382" customFormat="1" ht="12.75">
      <c r="A244" s="378" t="s">
        <v>675</v>
      </c>
      <c r="B244" s="378" t="s">
        <v>676</v>
      </c>
      <c r="C244" s="379" t="s">
        <v>371</v>
      </c>
      <c r="D244" s="381"/>
      <c r="E244" s="381"/>
      <c r="F244" s="381">
        <f t="shared" si="4"/>
        <v>0</v>
      </c>
      <c r="G244" s="381"/>
      <c r="H244" s="398"/>
    </row>
    <row r="245" spans="1:8" s="382" customFormat="1" ht="12.75">
      <c r="A245" s="378" t="s">
        <v>677</v>
      </c>
      <c r="B245" s="378" t="s">
        <v>678</v>
      </c>
      <c r="C245" s="379" t="s">
        <v>371</v>
      </c>
      <c r="D245" s="381"/>
      <c r="E245" s="381"/>
      <c r="F245" s="381">
        <f t="shared" si="4"/>
        <v>0</v>
      </c>
      <c r="G245" s="381"/>
      <c r="H245" s="398"/>
    </row>
    <row r="246" spans="1:9" s="382" customFormat="1" ht="12.75">
      <c r="A246" s="378" t="s">
        <v>679</v>
      </c>
      <c r="B246" s="378" t="s">
        <v>680</v>
      </c>
      <c r="C246" s="379" t="s">
        <v>212</v>
      </c>
      <c r="D246" s="381"/>
      <c r="E246" s="380">
        <v>1593264</v>
      </c>
      <c r="F246" s="381">
        <f t="shared" si="4"/>
        <v>-1593264</v>
      </c>
      <c r="G246" s="381"/>
      <c r="H246" s="380"/>
      <c r="I246" s="383"/>
    </row>
    <row r="247" spans="1:8" s="382" customFormat="1" ht="12.75">
      <c r="A247" s="378" t="s">
        <v>681</v>
      </c>
      <c r="B247" s="378" t="s">
        <v>682</v>
      </c>
      <c r="C247" s="379" t="s">
        <v>212</v>
      </c>
      <c r="D247" s="380">
        <v>1</v>
      </c>
      <c r="E247" s="381"/>
      <c r="F247" s="381">
        <f t="shared" si="4"/>
        <v>1</v>
      </c>
      <c r="G247" s="381"/>
      <c r="H247" s="398"/>
    </row>
    <row r="248" spans="1:8" s="382" customFormat="1" ht="12.75">
      <c r="A248" s="378" t="s">
        <v>683</v>
      </c>
      <c r="B248" s="378" t="s">
        <v>684</v>
      </c>
      <c r="C248" s="379" t="s">
        <v>212</v>
      </c>
      <c r="D248" s="380">
        <v>140880</v>
      </c>
      <c r="E248" s="381"/>
      <c r="F248" s="381">
        <f t="shared" si="4"/>
        <v>140880</v>
      </c>
      <c r="G248" s="381"/>
      <c r="H248" s="398"/>
    </row>
    <row r="249" spans="1:9" s="382" customFormat="1" ht="12.75">
      <c r="A249" s="378" t="s">
        <v>685</v>
      </c>
      <c r="B249" s="378" t="s">
        <v>686</v>
      </c>
      <c r="C249" s="379" t="s">
        <v>212</v>
      </c>
      <c r="D249" s="381"/>
      <c r="E249" s="380">
        <v>0.39999989999999996</v>
      </c>
      <c r="F249" s="381">
        <f t="shared" si="4"/>
        <v>-0.39999989999999996</v>
      </c>
      <c r="G249" s="381"/>
      <c r="H249" s="380"/>
      <c r="I249" s="383"/>
    </row>
    <row r="250" spans="1:9" s="382" customFormat="1" ht="12.75">
      <c r="A250" s="378" t="s">
        <v>687</v>
      </c>
      <c r="B250" s="378" t="s">
        <v>688</v>
      </c>
      <c r="C250" s="379" t="s">
        <v>212</v>
      </c>
      <c r="D250" s="381"/>
      <c r="E250" s="380">
        <v>2127474.4</v>
      </c>
      <c r="F250" s="381">
        <f t="shared" si="4"/>
        <v>-2127474.4</v>
      </c>
      <c r="G250" s="381"/>
      <c r="H250" s="380"/>
      <c r="I250" s="383"/>
    </row>
    <row r="251" spans="1:9" s="382" customFormat="1" ht="12.75">
      <c r="A251" s="378" t="s">
        <v>689</v>
      </c>
      <c r="B251" s="378" t="s">
        <v>690</v>
      </c>
      <c r="C251" s="379" t="s">
        <v>212</v>
      </c>
      <c r="D251" s="381"/>
      <c r="E251" s="380">
        <v>903276</v>
      </c>
      <c r="F251" s="381">
        <f t="shared" si="4"/>
        <v>-903276</v>
      </c>
      <c r="G251" s="381"/>
      <c r="H251" s="380"/>
      <c r="I251" s="383"/>
    </row>
    <row r="252" spans="1:8" s="382" customFormat="1" ht="12.75">
      <c r="A252" s="378" t="s">
        <v>691</v>
      </c>
      <c r="B252" s="378" t="s">
        <v>692</v>
      </c>
      <c r="C252" s="379" t="s">
        <v>212</v>
      </c>
      <c r="D252" s="380">
        <v>821451.2</v>
      </c>
      <c r="E252" s="381"/>
      <c r="F252" s="381">
        <f t="shared" si="4"/>
        <v>821451.2</v>
      </c>
      <c r="G252" s="381"/>
      <c r="H252" s="398"/>
    </row>
    <row r="253" spans="1:8" s="382" customFormat="1" ht="12.75">
      <c r="A253" s="378" t="s">
        <v>693</v>
      </c>
      <c r="B253" s="378" t="s">
        <v>694</v>
      </c>
      <c r="C253" s="379" t="s">
        <v>212</v>
      </c>
      <c r="D253" s="381"/>
      <c r="E253" s="381"/>
      <c r="F253" s="381">
        <f t="shared" si="4"/>
        <v>0</v>
      </c>
      <c r="G253" s="381"/>
      <c r="H253" s="398"/>
    </row>
    <row r="254" spans="1:9" s="382" customFormat="1" ht="12.75">
      <c r="A254" s="378" t="s">
        <v>695</v>
      </c>
      <c r="B254" s="378" t="s">
        <v>696</v>
      </c>
      <c r="C254" s="379" t="s">
        <v>212</v>
      </c>
      <c r="D254" s="381"/>
      <c r="E254" s="380">
        <v>151470</v>
      </c>
      <c r="F254" s="381">
        <f t="shared" si="4"/>
        <v>-151470</v>
      </c>
      <c r="G254" s="381"/>
      <c r="H254" s="380"/>
      <c r="I254" s="383"/>
    </row>
    <row r="255" spans="1:9" s="382" customFormat="1" ht="12.75">
      <c r="A255" s="378" t="s">
        <v>697</v>
      </c>
      <c r="B255" s="378" t="s">
        <v>698</v>
      </c>
      <c r="C255" s="379" t="s">
        <v>212</v>
      </c>
      <c r="D255" s="381"/>
      <c r="E255" s="380">
        <v>4464260</v>
      </c>
      <c r="F255" s="381">
        <f t="shared" si="4"/>
        <v>-4464260</v>
      </c>
      <c r="G255" s="381"/>
      <c r="H255" s="380"/>
      <c r="I255" s="383"/>
    </row>
    <row r="256" spans="1:9" s="382" customFormat="1" ht="12.75">
      <c r="A256" s="378" t="s">
        <v>699</v>
      </c>
      <c r="B256" s="378" t="s">
        <v>700</v>
      </c>
      <c r="C256" s="379" t="s">
        <v>212</v>
      </c>
      <c r="D256" s="381"/>
      <c r="E256" s="380">
        <v>35800</v>
      </c>
      <c r="F256" s="381">
        <f t="shared" si="4"/>
        <v>-35800</v>
      </c>
      <c r="G256" s="381"/>
      <c r="H256" s="380"/>
      <c r="I256" s="383"/>
    </row>
    <row r="257" spans="1:8" s="382" customFormat="1" ht="12.75">
      <c r="A257" s="378" t="s">
        <v>701</v>
      </c>
      <c r="B257" s="378" t="s">
        <v>702</v>
      </c>
      <c r="C257" s="379" t="s">
        <v>212</v>
      </c>
      <c r="D257" s="380">
        <v>10010</v>
      </c>
      <c r="E257" s="381"/>
      <c r="F257" s="381">
        <f t="shared" si="4"/>
        <v>10010</v>
      </c>
      <c r="G257" s="381"/>
      <c r="H257" s="398"/>
    </row>
    <row r="258" spans="1:9" s="382" customFormat="1" ht="12.75">
      <c r="A258" s="378" t="s">
        <v>703</v>
      </c>
      <c r="B258" s="378" t="s">
        <v>704</v>
      </c>
      <c r="C258" s="379" t="s">
        <v>212</v>
      </c>
      <c r="D258" s="381"/>
      <c r="E258" s="380">
        <v>3528494.4</v>
      </c>
      <c r="F258" s="381">
        <f t="shared" si="4"/>
        <v>-3528494.4</v>
      </c>
      <c r="G258" s="381"/>
      <c r="H258" s="380"/>
      <c r="I258" s="383"/>
    </row>
    <row r="259" spans="1:8" s="382" customFormat="1" ht="12.75">
      <c r="A259" s="378" t="s">
        <v>705</v>
      </c>
      <c r="B259" s="378" t="s">
        <v>706</v>
      </c>
      <c r="C259" s="379" t="s">
        <v>212</v>
      </c>
      <c r="D259" s="381"/>
      <c r="E259" s="381"/>
      <c r="F259" s="381">
        <f t="shared" si="4"/>
        <v>0</v>
      </c>
      <c r="G259" s="381"/>
      <c r="H259" s="398"/>
    </row>
    <row r="260" spans="1:8" s="382" customFormat="1" ht="12.75">
      <c r="A260" s="378" t="s">
        <v>707</v>
      </c>
      <c r="B260" s="378" t="s">
        <v>708</v>
      </c>
      <c r="C260" s="379" t="s">
        <v>212</v>
      </c>
      <c r="D260" s="380">
        <v>0.93</v>
      </c>
      <c r="E260" s="381"/>
      <c r="F260" s="381">
        <f t="shared" si="4"/>
        <v>0.93</v>
      </c>
      <c r="G260" s="381"/>
      <c r="H260" s="398"/>
    </row>
    <row r="261" spans="1:8" s="382" customFormat="1" ht="12.75">
      <c r="A261" s="378" t="s">
        <v>709</v>
      </c>
      <c r="B261" s="378" t="s">
        <v>710</v>
      </c>
      <c r="C261" s="379" t="s">
        <v>212</v>
      </c>
      <c r="D261" s="380">
        <v>0.43</v>
      </c>
      <c r="E261" s="381"/>
      <c r="F261" s="381">
        <f t="shared" si="4"/>
        <v>0.43</v>
      </c>
      <c r="G261" s="381"/>
      <c r="H261" s="398"/>
    </row>
    <row r="262" spans="1:9" s="382" customFormat="1" ht="12.75">
      <c r="A262" s="378" t="s">
        <v>711</v>
      </c>
      <c r="B262" s="378" t="s">
        <v>712</v>
      </c>
      <c r="C262" s="379" t="s">
        <v>212</v>
      </c>
      <c r="D262" s="381"/>
      <c r="E262" s="380">
        <v>0.2</v>
      </c>
      <c r="F262" s="381">
        <f t="shared" si="4"/>
        <v>-0.2</v>
      </c>
      <c r="G262" s="381"/>
      <c r="H262" s="380"/>
      <c r="I262" s="383"/>
    </row>
    <row r="263" spans="1:9" s="382" customFormat="1" ht="12.75">
      <c r="A263" s="378" t="s">
        <v>713</v>
      </c>
      <c r="B263" s="378" t="s">
        <v>714</v>
      </c>
      <c r="C263" s="379" t="s">
        <v>212</v>
      </c>
      <c r="D263" s="381"/>
      <c r="E263" s="380">
        <v>1489.3999998999946</v>
      </c>
      <c r="F263" s="381">
        <f t="shared" si="4"/>
        <v>-1489.3999998999946</v>
      </c>
      <c r="G263" s="381"/>
      <c r="H263" s="380"/>
      <c r="I263" s="383"/>
    </row>
    <row r="264" spans="1:9" s="382" customFormat="1" ht="12.75">
      <c r="A264" s="378" t="s">
        <v>715</v>
      </c>
      <c r="B264" s="378" t="s">
        <v>716</v>
      </c>
      <c r="C264" s="379" t="s">
        <v>212</v>
      </c>
      <c r="D264" s="381"/>
      <c r="E264" s="380">
        <v>12.221999999999998</v>
      </c>
      <c r="F264" s="381">
        <f t="shared" si="4"/>
        <v>-12.221999999999998</v>
      </c>
      <c r="G264" s="381"/>
      <c r="H264" s="380"/>
      <c r="I264" s="383"/>
    </row>
    <row r="265" spans="1:8" s="382" customFormat="1" ht="12.75">
      <c r="A265" s="378" t="s">
        <v>717</v>
      </c>
      <c r="B265" s="378" t="s">
        <v>718</v>
      </c>
      <c r="C265" s="379" t="s">
        <v>212</v>
      </c>
      <c r="D265" s="381"/>
      <c r="E265" s="381"/>
      <c r="F265" s="381">
        <f t="shared" si="4"/>
        <v>0</v>
      </c>
      <c r="G265" s="381"/>
      <c r="H265" s="398"/>
    </row>
    <row r="266" spans="1:9" s="382" customFormat="1" ht="12.75">
      <c r="A266" s="378" t="s">
        <v>719</v>
      </c>
      <c r="B266" s="378" t="s">
        <v>720</v>
      </c>
      <c r="C266" s="379" t="s">
        <v>212</v>
      </c>
      <c r="D266" s="381"/>
      <c r="E266" s="380">
        <v>0.42</v>
      </c>
      <c r="F266" s="381">
        <f t="shared" si="4"/>
        <v>-0.42</v>
      </c>
      <c r="G266" s="381"/>
      <c r="H266" s="380"/>
      <c r="I266" s="383"/>
    </row>
    <row r="267" spans="1:9" s="382" customFormat="1" ht="12.75">
      <c r="A267" s="378" t="s">
        <v>721</v>
      </c>
      <c r="B267" s="378" t="s">
        <v>722</v>
      </c>
      <c r="C267" s="379" t="s">
        <v>212</v>
      </c>
      <c r="D267" s="381"/>
      <c r="E267" s="380">
        <v>267659.95</v>
      </c>
      <c r="F267" s="381">
        <f aca="true" t="shared" si="5" ref="F267:F330">+D267-E267</f>
        <v>-267659.95</v>
      </c>
      <c r="G267" s="381"/>
      <c r="H267" s="380"/>
      <c r="I267" s="383"/>
    </row>
    <row r="268" spans="1:9" s="382" customFormat="1" ht="12.75">
      <c r="A268" s="378" t="s">
        <v>723</v>
      </c>
      <c r="B268" s="378" t="s">
        <v>724</v>
      </c>
      <c r="C268" s="379" t="s">
        <v>212</v>
      </c>
      <c r="D268" s="381"/>
      <c r="E268" s="380">
        <v>28000</v>
      </c>
      <c r="F268" s="381">
        <f t="shared" si="5"/>
        <v>-28000</v>
      </c>
      <c r="G268" s="381"/>
      <c r="H268" s="380"/>
      <c r="I268" s="383"/>
    </row>
    <row r="269" spans="1:8" s="382" customFormat="1" ht="12.75">
      <c r="A269" s="378" t="s">
        <v>725</v>
      </c>
      <c r="B269" s="378" t="s">
        <v>726</v>
      </c>
      <c r="C269" s="379" t="s">
        <v>212</v>
      </c>
      <c r="D269" s="380">
        <v>270194</v>
      </c>
      <c r="E269" s="381"/>
      <c r="F269" s="381">
        <f t="shared" si="5"/>
        <v>270194</v>
      </c>
      <c r="G269" s="381"/>
      <c r="H269" s="398"/>
    </row>
    <row r="270" spans="1:8" s="382" customFormat="1" ht="12.75">
      <c r="A270" s="378" t="s">
        <v>727</v>
      </c>
      <c r="B270" s="378" t="s">
        <v>728</v>
      </c>
      <c r="C270" s="379" t="s">
        <v>212</v>
      </c>
      <c r="D270" s="380">
        <v>0.02</v>
      </c>
      <c r="E270" s="381"/>
      <c r="F270" s="381">
        <f t="shared" si="5"/>
        <v>0.02</v>
      </c>
      <c r="G270" s="381"/>
      <c r="H270" s="398"/>
    </row>
    <row r="271" spans="1:9" s="382" customFormat="1" ht="12.75">
      <c r="A271" s="378" t="s">
        <v>729</v>
      </c>
      <c r="B271" s="378" t="s">
        <v>730</v>
      </c>
      <c r="C271" s="379" t="s">
        <v>212</v>
      </c>
      <c r="D271" s="381"/>
      <c r="E271" s="380">
        <v>262224.4</v>
      </c>
      <c r="F271" s="381">
        <f t="shared" si="5"/>
        <v>-262224.4</v>
      </c>
      <c r="G271" s="381"/>
      <c r="H271" s="380"/>
      <c r="I271" s="383"/>
    </row>
    <row r="272" spans="1:9" s="382" customFormat="1" ht="12.75">
      <c r="A272" s="378" t="s">
        <v>731</v>
      </c>
      <c r="B272" s="378" t="s">
        <v>732</v>
      </c>
      <c r="C272" s="379" t="s">
        <v>212</v>
      </c>
      <c r="D272" s="381"/>
      <c r="E272" s="380">
        <v>20000</v>
      </c>
      <c r="F272" s="381">
        <f t="shared" si="5"/>
        <v>-20000</v>
      </c>
      <c r="G272" s="381"/>
      <c r="H272" s="380"/>
      <c r="I272" s="383"/>
    </row>
    <row r="273" spans="1:8" s="382" customFormat="1" ht="12.75">
      <c r="A273" s="378" t="s">
        <v>733</v>
      </c>
      <c r="B273" s="378" t="s">
        <v>734</v>
      </c>
      <c r="C273" s="379" t="s">
        <v>212</v>
      </c>
      <c r="D273" s="380">
        <v>51840</v>
      </c>
      <c r="E273" s="381"/>
      <c r="F273" s="381">
        <f t="shared" si="5"/>
        <v>51840</v>
      </c>
      <c r="G273" s="381"/>
      <c r="H273" s="398"/>
    </row>
    <row r="274" spans="1:9" s="382" customFormat="1" ht="12.75">
      <c r="A274" s="378" t="s">
        <v>735</v>
      </c>
      <c r="B274" s="378" t="s">
        <v>736</v>
      </c>
      <c r="C274" s="379" t="s">
        <v>212</v>
      </c>
      <c r="D274" s="381"/>
      <c r="E274" s="380">
        <v>520282.64000010013</v>
      </c>
      <c r="F274" s="381">
        <f t="shared" si="5"/>
        <v>-520282.64000010013</v>
      </c>
      <c r="G274" s="381"/>
      <c r="H274" s="380"/>
      <c r="I274" s="383"/>
    </row>
    <row r="275" spans="1:9" s="382" customFormat="1" ht="12.75">
      <c r="A275" s="378" t="s">
        <v>737</v>
      </c>
      <c r="B275" s="378" t="s">
        <v>738</v>
      </c>
      <c r="C275" s="379" t="s">
        <v>212</v>
      </c>
      <c r="D275" s="381"/>
      <c r="E275" s="380">
        <v>395372.8</v>
      </c>
      <c r="F275" s="381">
        <f t="shared" si="5"/>
        <v>-395372.8</v>
      </c>
      <c r="G275" s="381"/>
      <c r="H275" s="380"/>
      <c r="I275" s="383"/>
    </row>
    <row r="276" spans="1:9" s="382" customFormat="1" ht="12.75">
      <c r="A276" s="378" t="s">
        <v>739</v>
      </c>
      <c r="B276" s="378" t="s">
        <v>740</v>
      </c>
      <c r="C276" s="379" t="s">
        <v>212</v>
      </c>
      <c r="D276" s="381"/>
      <c r="E276" s="380">
        <v>196079.99999989985</v>
      </c>
      <c r="F276" s="381">
        <f t="shared" si="5"/>
        <v>-196079.99999989985</v>
      </c>
      <c r="G276" s="381"/>
      <c r="H276" s="380"/>
      <c r="I276" s="383"/>
    </row>
    <row r="277" spans="1:9" s="382" customFormat="1" ht="12.75">
      <c r="A277" s="378" t="s">
        <v>741</v>
      </c>
      <c r="B277" s="378" t="s">
        <v>742</v>
      </c>
      <c r="C277" s="379" t="s">
        <v>212</v>
      </c>
      <c r="D277" s="381"/>
      <c r="E277" s="380">
        <v>21600</v>
      </c>
      <c r="F277" s="381">
        <f t="shared" si="5"/>
        <v>-21600</v>
      </c>
      <c r="G277" s="381"/>
      <c r="H277" s="380"/>
      <c r="I277" s="383"/>
    </row>
    <row r="278" spans="1:8" s="382" customFormat="1" ht="12.75">
      <c r="A278" s="378" t="s">
        <v>743</v>
      </c>
      <c r="B278" s="378" t="s">
        <v>744</v>
      </c>
      <c r="C278" s="379" t="s">
        <v>212</v>
      </c>
      <c r="D278" s="381"/>
      <c r="E278" s="381"/>
      <c r="F278" s="381">
        <f t="shared" si="5"/>
        <v>0</v>
      </c>
      <c r="G278" s="381"/>
      <c r="H278" s="398"/>
    </row>
    <row r="279" spans="1:8" s="382" customFormat="1" ht="12.75">
      <c r="A279" s="378" t="s">
        <v>745</v>
      </c>
      <c r="B279" s="378" t="s">
        <v>746</v>
      </c>
      <c r="C279" s="379" t="s">
        <v>212</v>
      </c>
      <c r="D279" s="381"/>
      <c r="E279" s="381"/>
      <c r="F279" s="381">
        <f t="shared" si="5"/>
        <v>0</v>
      </c>
      <c r="G279" s="381"/>
      <c r="H279" s="398"/>
    </row>
    <row r="280" spans="1:9" s="382" customFormat="1" ht="12.75">
      <c r="A280" s="378" t="s">
        <v>747</v>
      </c>
      <c r="B280" s="378" t="s">
        <v>748</v>
      </c>
      <c r="C280" s="379" t="s">
        <v>212</v>
      </c>
      <c r="D280" s="381"/>
      <c r="E280" s="380">
        <v>0.2</v>
      </c>
      <c r="F280" s="381">
        <f t="shared" si="5"/>
        <v>-0.2</v>
      </c>
      <c r="G280" s="381"/>
      <c r="H280" s="380"/>
      <c r="I280" s="383"/>
    </row>
    <row r="281" spans="1:8" s="382" customFormat="1" ht="12.75">
      <c r="A281" s="378" t="s">
        <v>749</v>
      </c>
      <c r="B281" s="378" t="s">
        <v>750</v>
      </c>
      <c r="C281" s="379" t="s">
        <v>212</v>
      </c>
      <c r="D281" s="380">
        <v>999955</v>
      </c>
      <c r="E281" s="381"/>
      <c r="F281" s="381">
        <f t="shared" si="5"/>
        <v>999955</v>
      </c>
      <c r="G281" s="381"/>
      <c r="H281" s="398"/>
    </row>
    <row r="282" spans="1:8" s="382" customFormat="1" ht="12.75">
      <c r="A282" s="378" t="s">
        <v>751</v>
      </c>
      <c r="B282" s="378" t="s">
        <v>752</v>
      </c>
      <c r="C282" s="379" t="s">
        <v>212</v>
      </c>
      <c r="D282" s="380">
        <v>1500.3999998998643</v>
      </c>
      <c r="E282" s="381"/>
      <c r="F282" s="381">
        <f t="shared" si="5"/>
        <v>1500.3999998998643</v>
      </c>
      <c r="G282" s="381"/>
      <c r="H282" s="398"/>
    </row>
    <row r="283" spans="1:9" s="382" customFormat="1" ht="12.75">
      <c r="A283" s="378" t="s">
        <v>753</v>
      </c>
      <c r="B283" s="378" t="s">
        <v>754</v>
      </c>
      <c r="C283" s="379" t="s">
        <v>212</v>
      </c>
      <c r="D283" s="381"/>
      <c r="E283" s="380">
        <v>0.2</v>
      </c>
      <c r="F283" s="381">
        <f t="shared" si="5"/>
        <v>-0.2</v>
      </c>
      <c r="G283" s="381"/>
      <c r="H283" s="380"/>
      <c r="I283" s="383"/>
    </row>
    <row r="284" spans="1:8" s="382" customFormat="1" ht="12.75">
      <c r="A284" s="378" t="s">
        <v>755</v>
      </c>
      <c r="B284" s="378" t="s">
        <v>756</v>
      </c>
      <c r="C284" s="379" t="s">
        <v>212</v>
      </c>
      <c r="D284" s="381"/>
      <c r="E284" s="381"/>
      <c r="F284" s="381">
        <f t="shared" si="5"/>
        <v>0</v>
      </c>
      <c r="G284" s="381"/>
      <c r="H284" s="398"/>
    </row>
    <row r="285" spans="1:8" s="382" customFormat="1" ht="12.75">
      <c r="A285" s="378" t="s">
        <v>757</v>
      </c>
      <c r="B285" s="378" t="s">
        <v>758</v>
      </c>
      <c r="C285" s="379" t="s">
        <v>212</v>
      </c>
      <c r="D285" s="380">
        <v>141.40007139995694</v>
      </c>
      <c r="E285" s="381"/>
      <c r="F285" s="381">
        <f t="shared" si="5"/>
        <v>141.40007139995694</v>
      </c>
      <c r="G285" s="381"/>
      <c r="H285" s="398"/>
    </row>
    <row r="286" spans="1:9" s="382" customFormat="1" ht="12.75">
      <c r="A286" s="378" t="s">
        <v>759</v>
      </c>
      <c r="B286" s="378" t="s">
        <v>760</v>
      </c>
      <c r="C286" s="379" t="s">
        <v>212</v>
      </c>
      <c r="D286" s="381"/>
      <c r="E286" s="380">
        <v>15000</v>
      </c>
      <c r="F286" s="381">
        <f t="shared" si="5"/>
        <v>-15000</v>
      </c>
      <c r="G286" s="381"/>
      <c r="H286" s="380"/>
      <c r="I286" s="383"/>
    </row>
    <row r="287" spans="1:8" s="382" customFormat="1" ht="12.75">
      <c r="A287" s="378" t="s">
        <v>761</v>
      </c>
      <c r="B287" s="378" t="s">
        <v>762</v>
      </c>
      <c r="C287" s="379" t="s">
        <v>212</v>
      </c>
      <c r="D287" s="381"/>
      <c r="E287" s="381"/>
      <c r="F287" s="381">
        <f t="shared" si="5"/>
        <v>0</v>
      </c>
      <c r="G287" s="381"/>
      <c r="H287" s="398"/>
    </row>
    <row r="288" spans="1:8" s="382" customFormat="1" ht="12.75">
      <c r="A288" s="378" t="s">
        <v>763</v>
      </c>
      <c r="B288" s="378" t="s">
        <v>764</v>
      </c>
      <c r="C288" s="379" t="s">
        <v>212</v>
      </c>
      <c r="D288" s="381"/>
      <c r="E288" s="381"/>
      <c r="F288" s="381">
        <f t="shared" si="5"/>
        <v>0</v>
      </c>
      <c r="G288" s="381"/>
      <c r="H288" s="398"/>
    </row>
    <row r="289" spans="1:9" s="382" customFormat="1" ht="12.75">
      <c r="A289" s="378" t="s">
        <v>765</v>
      </c>
      <c r="B289" s="378" t="s">
        <v>766</v>
      </c>
      <c r="C289" s="379" t="s">
        <v>212</v>
      </c>
      <c r="D289" s="381"/>
      <c r="E289" s="380">
        <v>550389</v>
      </c>
      <c r="F289" s="381">
        <f t="shared" si="5"/>
        <v>-550389</v>
      </c>
      <c r="G289" s="381"/>
      <c r="H289" s="380"/>
      <c r="I289" s="383"/>
    </row>
    <row r="290" spans="1:8" s="382" customFormat="1" ht="12.75">
      <c r="A290" s="378" t="s">
        <v>767</v>
      </c>
      <c r="B290" s="378" t="s">
        <v>768</v>
      </c>
      <c r="C290" s="379" t="s">
        <v>212</v>
      </c>
      <c r="D290" s="381"/>
      <c r="E290" s="381"/>
      <c r="F290" s="381">
        <f t="shared" si="5"/>
        <v>0</v>
      </c>
      <c r="G290" s="381"/>
      <c r="H290" s="398"/>
    </row>
    <row r="291" spans="1:9" s="382" customFormat="1" ht="12.75">
      <c r="A291" s="378" t="s">
        <v>769</v>
      </c>
      <c r="B291" s="378" t="s">
        <v>770</v>
      </c>
      <c r="C291" s="379" t="s">
        <v>212</v>
      </c>
      <c r="D291" s="381"/>
      <c r="E291" s="380">
        <v>0.39139999985694884</v>
      </c>
      <c r="F291" s="381">
        <f t="shared" si="5"/>
        <v>-0.39139999985694884</v>
      </c>
      <c r="G291" s="381">
        <f>SUM(F52:F291)</f>
        <v>-683232615.569921</v>
      </c>
      <c r="H291" s="380">
        <f>+Sheet1!E300</f>
        <v>683232615.5699209</v>
      </c>
      <c r="I291" s="383"/>
    </row>
    <row r="292" spans="1:9" s="371" customFormat="1" ht="12.75">
      <c r="A292" s="367" t="s">
        <v>771</v>
      </c>
      <c r="B292" s="367" t="s">
        <v>772</v>
      </c>
      <c r="C292" s="368" t="s">
        <v>212</v>
      </c>
      <c r="D292" s="370"/>
      <c r="E292" s="369">
        <v>390862</v>
      </c>
      <c r="F292" s="370">
        <f t="shared" si="5"/>
        <v>-390862</v>
      </c>
      <c r="G292" s="370">
        <f>+F292</f>
        <v>-390862</v>
      </c>
      <c r="H292" s="369">
        <f>+Sheet1!E301</f>
        <v>390862</v>
      </c>
      <c r="I292" s="372"/>
    </row>
    <row r="293" spans="1:8" ht="12.75">
      <c r="A293" s="258" t="s">
        <v>773</v>
      </c>
      <c r="B293" s="258" t="s">
        <v>774</v>
      </c>
      <c r="C293" s="259" t="s">
        <v>212</v>
      </c>
      <c r="F293" s="253">
        <f t="shared" si="5"/>
        <v>0</v>
      </c>
      <c r="H293" s="396"/>
    </row>
    <row r="294" spans="1:9" s="388" customFormat="1" ht="12.75">
      <c r="A294" s="384" t="s">
        <v>775</v>
      </c>
      <c r="B294" s="384" t="s">
        <v>776</v>
      </c>
      <c r="C294" s="385" t="s">
        <v>212</v>
      </c>
      <c r="D294" s="387"/>
      <c r="E294" s="386">
        <v>0.4</v>
      </c>
      <c r="F294" s="387">
        <f t="shared" si="5"/>
        <v>-0.4</v>
      </c>
      <c r="G294" s="387"/>
      <c r="H294" s="386"/>
      <c r="I294" s="389"/>
    </row>
    <row r="295" spans="1:8" s="388" customFormat="1" ht="12.75">
      <c r="A295" s="384" t="s">
        <v>777</v>
      </c>
      <c r="B295" s="384" t="s">
        <v>778</v>
      </c>
      <c r="C295" s="385" t="s">
        <v>212</v>
      </c>
      <c r="D295" s="386">
        <v>22059378.23</v>
      </c>
      <c r="E295" s="387"/>
      <c r="F295" s="387">
        <f t="shared" si="5"/>
        <v>22059378.23</v>
      </c>
      <c r="G295" s="387"/>
      <c r="H295" s="399"/>
    </row>
    <row r="296" spans="1:8" s="388" customFormat="1" ht="12.75">
      <c r="A296" s="384" t="s">
        <v>779</v>
      </c>
      <c r="B296" s="384" t="s">
        <v>780</v>
      </c>
      <c r="C296" s="385" t="s">
        <v>212</v>
      </c>
      <c r="D296" s="386">
        <v>329037.64</v>
      </c>
      <c r="E296" s="387"/>
      <c r="F296" s="387">
        <f t="shared" si="5"/>
        <v>329037.64</v>
      </c>
      <c r="G296" s="387"/>
      <c r="H296" s="399"/>
    </row>
    <row r="297" spans="1:8" s="388" customFormat="1" ht="12.75">
      <c r="A297" s="384" t="s">
        <v>781</v>
      </c>
      <c r="B297" s="384" t="s">
        <v>782</v>
      </c>
      <c r="C297" s="385" t="s">
        <v>212</v>
      </c>
      <c r="D297" s="386">
        <v>512305.15</v>
      </c>
      <c r="E297" s="387"/>
      <c r="F297" s="387">
        <f t="shared" si="5"/>
        <v>512305.15</v>
      </c>
      <c r="G297" s="387"/>
      <c r="H297" s="399"/>
    </row>
    <row r="298" spans="1:8" s="388" customFormat="1" ht="12.75">
      <c r="A298" s="384" t="s">
        <v>783</v>
      </c>
      <c r="B298" s="384" t="s">
        <v>784</v>
      </c>
      <c r="C298" s="385" t="s">
        <v>212</v>
      </c>
      <c r="D298" s="386">
        <v>766077.76</v>
      </c>
      <c r="E298" s="387"/>
      <c r="F298" s="387">
        <f t="shared" si="5"/>
        <v>766077.76</v>
      </c>
      <c r="G298" s="387"/>
      <c r="H298" s="399"/>
    </row>
    <row r="299" spans="1:8" s="388" customFormat="1" ht="12.75">
      <c r="A299" s="384" t="s">
        <v>785</v>
      </c>
      <c r="B299" s="384" t="s">
        <v>786</v>
      </c>
      <c r="C299" s="385" t="s">
        <v>212</v>
      </c>
      <c r="D299" s="386">
        <v>1485553.91</v>
      </c>
      <c r="E299" s="387"/>
      <c r="F299" s="387">
        <f t="shared" si="5"/>
        <v>1485553.91</v>
      </c>
      <c r="G299" s="387"/>
      <c r="H299" s="399"/>
    </row>
    <row r="300" spans="1:8" s="388" customFormat="1" ht="12.75">
      <c r="A300" s="384" t="s">
        <v>787</v>
      </c>
      <c r="B300" s="384" t="s">
        <v>788</v>
      </c>
      <c r="C300" s="385" t="s">
        <v>212</v>
      </c>
      <c r="D300" s="386">
        <v>14646</v>
      </c>
      <c r="E300" s="387"/>
      <c r="F300" s="387">
        <f t="shared" si="5"/>
        <v>14646</v>
      </c>
      <c r="G300" s="387"/>
      <c r="H300" s="399"/>
    </row>
    <row r="301" spans="1:8" s="388" customFormat="1" ht="12.75">
      <c r="A301" s="384" t="s">
        <v>789</v>
      </c>
      <c r="B301" s="384" t="s">
        <v>383</v>
      </c>
      <c r="C301" s="385" t="s">
        <v>212</v>
      </c>
      <c r="D301" s="386">
        <v>15850091.12</v>
      </c>
      <c r="E301" s="387"/>
      <c r="F301" s="387">
        <f t="shared" si="5"/>
        <v>15850091.12</v>
      </c>
      <c r="G301" s="387"/>
      <c r="H301" s="399"/>
    </row>
    <row r="302" spans="1:8" s="388" customFormat="1" ht="12.75">
      <c r="A302" s="384" t="s">
        <v>790</v>
      </c>
      <c r="B302" s="384" t="s">
        <v>791</v>
      </c>
      <c r="C302" s="385" t="s">
        <v>212</v>
      </c>
      <c r="D302" s="386">
        <v>14645.5</v>
      </c>
      <c r="E302" s="387"/>
      <c r="F302" s="387">
        <f t="shared" si="5"/>
        <v>14645.5</v>
      </c>
      <c r="G302" s="387"/>
      <c r="H302" s="399"/>
    </row>
    <row r="303" spans="1:8" s="388" customFormat="1" ht="12.75">
      <c r="A303" s="384" t="s">
        <v>792</v>
      </c>
      <c r="B303" s="384" t="s">
        <v>793</v>
      </c>
      <c r="C303" s="385" t="s">
        <v>212</v>
      </c>
      <c r="D303" s="386">
        <v>1930199.09</v>
      </c>
      <c r="E303" s="387"/>
      <c r="F303" s="387">
        <f t="shared" si="5"/>
        <v>1930199.09</v>
      </c>
      <c r="G303" s="387"/>
      <c r="H303" s="399"/>
    </row>
    <row r="304" spans="1:8" s="388" customFormat="1" ht="12.75">
      <c r="A304" s="384" t="s">
        <v>794</v>
      </c>
      <c r="B304" s="384" t="s">
        <v>795</v>
      </c>
      <c r="C304" s="385" t="s">
        <v>212</v>
      </c>
      <c r="D304" s="386">
        <v>5356063.22</v>
      </c>
      <c r="E304" s="387"/>
      <c r="F304" s="387">
        <f t="shared" si="5"/>
        <v>5356063.22</v>
      </c>
      <c r="G304" s="387"/>
      <c r="H304" s="399"/>
    </row>
    <row r="305" spans="1:8" s="388" customFormat="1" ht="12.75">
      <c r="A305" s="384" t="s">
        <v>796</v>
      </c>
      <c r="B305" s="384" t="s">
        <v>797</v>
      </c>
      <c r="C305" s="385" t="s">
        <v>212</v>
      </c>
      <c r="D305" s="386">
        <v>7631.75</v>
      </c>
      <c r="E305" s="387"/>
      <c r="F305" s="387">
        <f t="shared" si="5"/>
        <v>7631.75</v>
      </c>
      <c r="G305" s="387"/>
      <c r="H305" s="399"/>
    </row>
    <row r="306" spans="1:8" s="388" customFormat="1" ht="12.75">
      <c r="A306" s="384" t="s">
        <v>798</v>
      </c>
      <c r="B306" s="384" t="s">
        <v>799</v>
      </c>
      <c r="C306" s="385" t="s">
        <v>212</v>
      </c>
      <c r="D306" s="386">
        <v>5071504.11</v>
      </c>
      <c r="E306" s="387"/>
      <c r="F306" s="387">
        <f t="shared" si="5"/>
        <v>5071504.11</v>
      </c>
      <c r="G306" s="387"/>
      <c r="H306" s="399"/>
    </row>
    <row r="307" spans="1:8" s="388" customFormat="1" ht="12.75">
      <c r="A307" s="384" t="s">
        <v>800</v>
      </c>
      <c r="B307" s="384" t="s">
        <v>801</v>
      </c>
      <c r="C307" s="385" t="s">
        <v>212</v>
      </c>
      <c r="D307" s="386">
        <v>12564347.299699869</v>
      </c>
      <c r="E307" s="387"/>
      <c r="F307" s="387">
        <f t="shared" si="5"/>
        <v>12564347.299699869</v>
      </c>
      <c r="G307" s="387"/>
      <c r="H307" s="399"/>
    </row>
    <row r="308" spans="1:8" s="388" customFormat="1" ht="12.75">
      <c r="A308" s="384" t="s">
        <v>802</v>
      </c>
      <c r="B308" s="384" t="s">
        <v>803</v>
      </c>
      <c r="C308" s="385" t="s">
        <v>212</v>
      </c>
      <c r="D308" s="386">
        <v>436126322.7099988</v>
      </c>
      <c r="E308" s="387"/>
      <c r="F308" s="387">
        <f t="shared" si="5"/>
        <v>436126322.7099988</v>
      </c>
      <c r="G308" s="387"/>
      <c r="H308" s="399"/>
    </row>
    <row r="309" spans="1:8" s="388" customFormat="1" ht="12.75">
      <c r="A309" s="384" t="s">
        <v>804</v>
      </c>
      <c r="B309" s="384" t="s">
        <v>805</v>
      </c>
      <c r="C309" s="385" t="s">
        <v>212</v>
      </c>
      <c r="D309" s="386">
        <v>1032222</v>
      </c>
      <c r="E309" s="387"/>
      <c r="F309" s="387">
        <f t="shared" si="5"/>
        <v>1032222</v>
      </c>
      <c r="G309" s="387"/>
      <c r="H309" s="399"/>
    </row>
    <row r="310" spans="1:8" s="388" customFormat="1" ht="12.75">
      <c r="A310" s="384" t="s">
        <v>806</v>
      </c>
      <c r="B310" s="384" t="s">
        <v>807</v>
      </c>
      <c r="C310" s="385" t="s">
        <v>212</v>
      </c>
      <c r="D310" s="386">
        <v>540015.6</v>
      </c>
      <c r="E310" s="387"/>
      <c r="F310" s="387">
        <f t="shared" si="5"/>
        <v>540015.6</v>
      </c>
      <c r="G310" s="387"/>
      <c r="H310" s="399"/>
    </row>
    <row r="311" spans="1:8" s="388" customFormat="1" ht="12.75">
      <c r="A311" s="384" t="s">
        <v>808</v>
      </c>
      <c r="B311" s="384" t="s">
        <v>809</v>
      </c>
      <c r="C311" s="385" t="s">
        <v>212</v>
      </c>
      <c r="D311" s="386">
        <v>26361895.43999985</v>
      </c>
      <c r="E311" s="387"/>
      <c r="F311" s="387">
        <f t="shared" si="5"/>
        <v>26361895.43999985</v>
      </c>
      <c r="G311" s="387"/>
      <c r="H311" s="399"/>
    </row>
    <row r="312" spans="1:8" s="388" customFormat="1" ht="12.75">
      <c r="A312" s="384" t="s">
        <v>810</v>
      </c>
      <c r="B312" s="384" t="s">
        <v>567</v>
      </c>
      <c r="C312" s="385" t="s">
        <v>212</v>
      </c>
      <c r="D312" s="387"/>
      <c r="E312" s="387"/>
      <c r="F312" s="387">
        <f t="shared" si="5"/>
        <v>0</v>
      </c>
      <c r="G312" s="387"/>
      <c r="H312" s="399"/>
    </row>
    <row r="313" spans="1:8" s="388" customFormat="1" ht="12.75">
      <c r="A313" s="384" t="s">
        <v>811</v>
      </c>
      <c r="B313" s="384" t="s">
        <v>54</v>
      </c>
      <c r="C313" s="385" t="s">
        <v>212</v>
      </c>
      <c r="D313" s="386">
        <v>3.4</v>
      </c>
      <c r="E313" s="387"/>
      <c r="F313" s="387">
        <f t="shared" si="5"/>
        <v>3.4</v>
      </c>
      <c r="G313" s="387"/>
      <c r="H313" s="399"/>
    </row>
    <row r="314" spans="1:8" s="388" customFormat="1" ht="12.75">
      <c r="A314" s="384" t="s">
        <v>812</v>
      </c>
      <c r="B314" s="384" t="s">
        <v>813</v>
      </c>
      <c r="C314" s="385" t="s">
        <v>212</v>
      </c>
      <c r="D314" s="386">
        <v>8048187.94</v>
      </c>
      <c r="E314" s="387"/>
      <c r="F314" s="387">
        <f t="shared" si="5"/>
        <v>8048187.94</v>
      </c>
      <c r="G314" s="387"/>
      <c r="H314" s="399"/>
    </row>
    <row r="315" spans="1:8" s="388" customFormat="1" ht="12.75">
      <c r="A315" s="384" t="s">
        <v>814</v>
      </c>
      <c r="B315" s="384" t="s">
        <v>815</v>
      </c>
      <c r="C315" s="385" t="s">
        <v>212</v>
      </c>
      <c r="D315" s="386">
        <v>12164061.89</v>
      </c>
      <c r="E315" s="387"/>
      <c r="F315" s="387">
        <f t="shared" si="5"/>
        <v>12164061.89</v>
      </c>
      <c r="G315" s="387"/>
      <c r="H315" s="399"/>
    </row>
    <row r="316" spans="1:8" s="388" customFormat="1" ht="12.75">
      <c r="A316" s="384" t="s">
        <v>816</v>
      </c>
      <c r="B316" s="384" t="s">
        <v>817</v>
      </c>
      <c r="C316" s="385" t="s">
        <v>212</v>
      </c>
      <c r="D316" s="386">
        <v>667061.09</v>
      </c>
      <c r="E316" s="387"/>
      <c r="F316" s="387">
        <f t="shared" si="5"/>
        <v>667061.09</v>
      </c>
      <c r="G316" s="387"/>
      <c r="H316" s="399"/>
    </row>
    <row r="317" spans="1:8" s="388" customFormat="1" ht="12.75">
      <c r="A317" s="384" t="s">
        <v>818</v>
      </c>
      <c r="B317" s="384" t="s">
        <v>819</v>
      </c>
      <c r="C317" s="385" t="s">
        <v>212</v>
      </c>
      <c r="D317" s="386">
        <v>4611792.84</v>
      </c>
      <c r="E317" s="387"/>
      <c r="F317" s="387">
        <f t="shared" si="5"/>
        <v>4611792.84</v>
      </c>
      <c r="G317" s="387"/>
      <c r="H317" s="399"/>
    </row>
    <row r="318" spans="1:8" s="388" customFormat="1" ht="12.75">
      <c r="A318" s="384" t="s">
        <v>820</v>
      </c>
      <c r="B318" s="384" t="s">
        <v>821</v>
      </c>
      <c r="C318" s="385" t="s">
        <v>212</v>
      </c>
      <c r="D318" s="386">
        <v>9483028.75</v>
      </c>
      <c r="E318" s="387"/>
      <c r="F318" s="387">
        <f t="shared" si="5"/>
        <v>9483028.75</v>
      </c>
      <c r="G318" s="387"/>
      <c r="H318" s="399"/>
    </row>
    <row r="319" spans="1:8" s="388" customFormat="1" ht="12.75">
      <c r="A319" s="384" t="s">
        <v>822</v>
      </c>
      <c r="B319" s="384" t="s">
        <v>389</v>
      </c>
      <c r="C319" s="385" t="s">
        <v>212</v>
      </c>
      <c r="D319" s="386">
        <v>10330714.97</v>
      </c>
      <c r="E319" s="387"/>
      <c r="F319" s="387">
        <f t="shared" si="5"/>
        <v>10330714.97</v>
      </c>
      <c r="G319" s="387"/>
      <c r="H319" s="399"/>
    </row>
    <row r="320" spans="1:8" s="388" customFormat="1" ht="12.75">
      <c r="A320" s="384" t="s">
        <v>823</v>
      </c>
      <c r="B320" s="384" t="s">
        <v>824</v>
      </c>
      <c r="C320" s="385" t="s">
        <v>212</v>
      </c>
      <c r="D320" s="386">
        <v>12894203.14</v>
      </c>
      <c r="E320" s="387"/>
      <c r="F320" s="387">
        <f t="shared" si="5"/>
        <v>12894203.14</v>
      </c>
      <c r="G320" s="387"/>
      <c r="H320" s="399"/>
    </row>
    <row r="321" spans="1:8" s="388" customFormat="1" ht="12.75">
      <c r="A321" s="384" t="s">
        <v>825</v>
      </c>
      <c r="B321" s="384" t="s">
        <v>826</v>
      </c>
      <c r="C321" s="385" t="s">
        <v>212</v>
      </c>
      <c r="D321" s="386">
        <v>1955794.69</v>
      </c>
      <c r="E321" s="387"/>
      <c r="F321" s="387">
        <f t="shared" si="5"/>
        <v>1955794.69</v>
      </c>
      <c r="G321" s="387"/>
      <c r="H321" s="399"/>
    </row>
    <row r="322" spans="1:8" s="388" customFormat="1" ht="12.75">
      <c r="A322" s="384" t="s">
        <v>827</v>
      </c>
      <c r="B322" s="384" t="s">
        <v>828</v>
      </c>
      <c r="C322" s="385" t="s">
        <v>212</v>
      </c>
      <c r="D322" s="386">
        <v>6762641.76</v>
      </c>
      <c r="E322" s="387"/>
      <c r="F322" s="387">
        <f t="shared" si="5"/>
        <v>6762641.76</v>
      </c>
      <c r="G322" s="387"/>
      <c r="H322" s="399"/>
    </row>
    <row r="323" spans="1:8" s="388" customFormat="1" ht="12.75">
      <c r="A323" s="384" t="s">
        <v>829</v>
      </c>
      <c r="B323" s="384" t="s">
        <v>830</v>
      </c>
      <c r="C323" s="385" t="s">
        <v>212</v>
      </c>
      <c r="D323" s="386">
        <v>184955.96</v>
      </c>
      <c r="E323" s="387"/>
      <c r="F323" s="387">
        <f t="shared" si="5"/>
        <v>184955.96</v>
      </c>
      <c r="G323" s="387"/>
      <c r="H323" s="399"/>
    </row>
    <row r="324" spans="1:8" s="388" customFormat="1" ht="12.75">
      <c r="A324" s="384" t="s">
        <v>831</v>
      </c>
      <c r="B324" s="384" t="s">
        <v>832</v>
      </c>
      <c r="C324" s="385" t="s">
        <v>212</v>
      </c>
      <c r="D324" s="386">
        <v>1744372.08</v>
      </c>
      <c r="E324" s="387"/>
      <c r="F324" s="387">
        <f t="shared" si="5"/>
        <v>1744372.08</v>
      </c>
      <c r="G324" s="387">
        <f>SUM(F294:F324)</f>
        <v>598868754.6396987</v>
      </c>
      <c r="H324" s="399">
        <f>+Sheet1!D334</f>
        <v>598868755.0396987</v>
      </c>
    </row>
    <row r="325" spans="1:8" ht="12.75">
      <c r="A325" s="258" t="s">
        <v>833</v>
      </c>
      <c r="B325" s="258" t="s">
        <v>834</v>
      </c>
      <c r="C325" s="259" t="s">
        <v>212</v>
      </c>
      <c r="F325" s="253">
        <f t="shared" si="5"/>
        <v>0</v>
      </c>
      <c r="H325" s="396"/>
    </row>
    <row r="326" spans="1:8" ht="12.75">
      <c r="A326" s="258" t="s">
        <v>835</v>
      </c>
      <c r="B326" s="258" t="s">
        <v>836</v>
      </c>
      <c r="C326" s="259" t="s">
        <v>212</v>
      </c>
      <c r="F326" s="253">
        <f t="shared" si="5"/>
        <v>0</v>
      </c>
      <c r="H326" s="396"/>
    </row>
    <row r="327" spans="1:9" ht="12.75">
      <c r="A327" s="258" t="s">
        <v>837</v>
      </c>
      <c r="B327" s="258" t="s">
        <v>100</v>
      </c>
      <c r="C327" s="259" t="s">
        <v>212</v>
      </c>
      <c r="E327" s="261">
        <v>5909653.8</v>
      </c>
      <c r="F327" s="253">
        <f t="shared" si="5"/>
        <v>-5909653.8</v>
      </c>
      <c r="G327" s="253">
        <f>+F327</f>
        <v>-5909653.8</v>
      </c>
      <c r="H327" s="261">
        <f>+Sheet1!E337</f>
        <v>5909653.8</v>
      </c>
      <c r="I327" s="260"/>
    </row>
    <row r="328" spans="1:8" ht="12.75">
      <c r="A328" s="258" t="s">
        <v>1170</v>
      </c>
      <c r="B328" s="258" t="s">
        <v>1171</v>
      </c>
      <c r="C328" s="259" t="s">
        <v>212</v>
      </c>
      <c r="F328" s="253">
        <f t="shared" si="5"/>
        <v>0</v>
      </c>
      <c r="H328" s="396"/>
    </row>
    <row r="329" spans="1:9" ht="12.75">
      <c r="A329" s="258" t="s">
        <v>838</v>
      </c>
      <c r="B329" s="258" t="s">
        <v>97</v>
      </c>
      <c r="C329" s="259" t="s">
        <v>212</v>
      </c>
      <c r="E329" s="261">
        <v>667355</v>
      </c>
      <c r="F329" s="253">
        <f t="shared" si="5"/>
        <v>-667355</v>
      </c>
      <c r="G329" s="253">
        <f>+F329</f>
        <v>-667355</v>
      </c>
      <c r="H329" s="261">
        <f>+Sheet1!E339</f>
        <v>667355</v>
      </c>
      <c r="I329" s="260"/>
    </row>
    <row r="330" spans="1:8" ht="12.75">
      <c r="A330" s="258" t="s">
        <v>1172</v>
      </c>
      <c r="B330" s="258" t="s">
        <v>112</v>
      </c>
      <c r="C330" s="259" t="s">
        <v>212</v>
      </c>
      <c r="F330" s="253">
        <f t="shared" si="5"/>
        <v>0</v>
      </c>
      <c r="H330" s="396"/>
    </row>
    <row r="331" spans="1:9" ht="12.75">
      <c r="A331" s="258" t="s">
        <v>839</v>
      </c>
      <c r="B331" s="258" t="s">
        <v>98</v>
      </c>
      <c r="C331" s="259" t="s">
        <v>212</v>
      </c>
      <c r="E331" s="261">
        <v>548844</v>
      </c>
      <c r="F331" s="253">
        <f aca="true" t="shared" si="6" ref="F331:F355">+D331-E331</f>
        <v>-548844</v>
      </c>
      <c r="G331" s="253">
        <f>+F331</f>
        <v>-548844</v>
      </c>
      <c r="H331" s="261">
        <f>+Sheet1!E340</f>
        <v>548844</v>
      </c>
      <c r="I331" s="260"/>
    </row>
    <row r="332" spans="1:8" s="382" customFormat="1" ht="12.75">
      <c r="A332" s="378" t="s">
        <v>840</v>
      </c>
      <c r="B332" s="378" t="s">
        <v>841</v>
      </c>
      <c r="C332" s="379" t="s">
        <v>212</v>
      </c>
      <c r="D332" s="380">
        <v>1021109</v>
      </c>
      <c r="E332" s="381"/>
      <c r="F332" s="381">
        <f t="shared" si="6"/>
        <v>1021109</v>
      </c>
      <c r="G332" s="381">
        <f>+F332</f>
        <v>1021109</v>
      </c>
      <c r="H332" s="398">
        <f>+Sheet1!D341</f>
        <v>1021109</v>
      </c>
    </row>
    <row r="333" spans="1:8" s="365" customFormat="1" ht="12.75">
      <c r="A333" s="361" t="s">
        <v>842</v>
      </c>
      <c r="B333" s="361" t="s">
        <v>843</v>
      </c>
      <c r="C333" s="362" t="s">
        <v>212</v>
      </c>
      <c r="D333" s="363">
        <v>7009369</v>
      </c>
      <c r="E333" s="364"/>
      <c r="F333" s="364">
        <f t="shared" si="6"/>
        <v>7009369</v>
      </c>
      <c r="G333" s="364"/>
      <c r="H333" s="397"/>
    </row>
    <row r="334" spans="1:8" s="365" customFormat="1" ht="12.75">
      <c r="A334" s="361" t="s">
        <v>844</v>
      </c>
      <c r="B334" s="361" t="s">
        <v>845</v>
      </c>
      <c r="C334" s="362" t="s">
        <v>212</v>
      </c>
      <c r="D334" s="363">
        <v>173.15085945129394</v>
      </c>
      <c r="E334" s="364"/>
      <c r="F334" s="364">
        <f t="shared" si="6"/>
        <v>173.15085945129394</v>
      </c>
      <c r="G334" s="364"/>
      <c r="H334" s="397"/>
    </row>
    <row r="335" spans="1:9" s="365" customFormat="1" ht="12.75">
      <c r="A335" s="361" t="s">
        <v>846</v>
      </c>
      <c r="B335" s="361" t="s">
        <v>847</v>
      </c>
      <c r="C335" s="362" t="s">
        <v>212</v>
      </c>
      <c r="D335" s="364"/>
      <c r="E335" s="363">
        <v>1065.9299983978271</v>
      </c>
      <c r="F335" s="364">
        <f t="shared" si="6"/>
        <v>-1065.9299983978271</v>
      </c>
      <c r="G335" s="364"/>
      <c r="H335" s="363"/>
      <c r="I335" s="366"/>
    </row>
    <row r="336" spans="1:9" s="365" customFormat="1" ht="12.75">
      <c r="A336" s="361" t="s">
        <v>848</v>
      </c>
      <c r="B336" s="361" t="s">
        <v>849</v>
      </c>
      <c r="C336" s="362" t="s">
        <v>212</v>
      </c>
      <c r="D336" s="364"/>
      <c r="E336" s="363">
        <v>26.03540012359619</v>
      </c>
      <c r="F336" s="364">
        <f t="shared" si="6"/>
        <v>-26.03540012359619</v>
      </c>
      <c r="G336" s="364"/>
      <c r="H336" s="363"/>
      <c r="I336" s="366"/>
    </row>
    <row r="337" spans="1:8" s="365" customFormat="1" ht="12.75">
      <c r="A337" s="361" t="s">
        <v>850</v>
      </c>
      <c r="B337" s="361" t="s">
        <v>851</v>
      </c>
      <c r="C337" s="362" t="s">
        <v>212</v>
      </c>
      <c r="D337" s="364"/>
      <c r="E337" s="364"/>
      <c r="F337" s="364">
        <f t="shared" si="6"/>
        <v>0</v>
      </c>
      <c r="G337" s="364"/>
      <c r="H337" s="397"/>
    </row>
    <row r="338" spans="1:9" s="365" customFormat="1" ht="12.75">
      <c r="A338" s="361" t="s">
        <v>852</v>
      </c>
      <c r="B338" s="361" t="s">
        <v>853</v>
      </c>
      <c r="C338" s="362" t="s">
        <v>212</v>
      </c>
      <c r="D338" s="364"/>
      <c r="E338" s="363">
        <v>1196</v>
      </c>
      <c r="F338" s="364">
        <f t="shared" si="6"/>
        <v>-1196</v>
      </c>
      <c r="G338" s="364"/>
      <c r="H338" s="363"/>
      <c r="I338" s="366"/>
    </row>
    <row r="339" spans="1:9" s="365" customFormat="1" ht="12.75">
      <c r="A339" s="361" t="s">
        <v>854</v>
      </c>
      <c r="B339" s="361" t="s">
        <v>99</v>
      </c>
      <c r="C339" s="362" t="s">
        <v>212</v>
      </c>
      <c r="D339" s="364"/>
      <c r="E339" s="363">
        <v>116101.28379999995</v>
      </c>
      <c r="F339" s="364">
        <f t="shared" si="6"/>
        <v>-116101.28379999995</v>
      </c>
      <c r="G339" s="364">
        <f>SUM(F333:F339)</f>
        <v>6891152.901660929</v>
      </c>
      <c r="H339" s="363">
        <f>+Sheet1!D349</f>
        <v>6891152.901660929</v>
      </c>
      <c r="I339" s="366"/>
    </row>
    <row r="340" spans="1:8" s="388" customFormat="1" ht="12.75">
      <c r="A340" s="384" t="s">
        <v>855</v>
      </c>
      <c r="B340" s="384" t="s">
        <v>856</v>
      </c>
      <c r="C340" s="385" t="s">
        <v>212</v>
      </c>
      <c r="D340" s="386">
        <v>1531283</v>
      </c>
      <c r="E340" s="387"/>
      <c r="F340" s="387">
        <f t="shared" si="6"/>
        <v>1531283</v>
      </c>
      <c r="G340" s="387"/>
      <c r="H340" s="399"/>
    </row>
    <row r="341" spans="1:8" s="388" customFormat="1" ht="12.75">
      <c r="A341" s="384" t="s">
        <v>1173</v>
      </c>
      <c r="B341" s="384" t="s">
        <v>1174</v>
      </c>
      <c r="C341" s="385" t="s">
        <v>212</v>
      </c>
      <c r="D341" s="386">
        <v>291723</v>
      </c>
      <c r="E341" s="387"/>
      <c r="F341" s="387">
        <f t="shared" si="6"/>
        <v>291723</v>
      </c>
      <c r="G341" s="387"/>
      <c r="H341" s="399"/>
    </row>
    <row r="342" spans="1:8" s="388" customFormat="1" ht="12.75">
      <c r="A342" s="384" t="s">
        <v>857</v>
      </c>
      <c r="B342" s="384" t="s">
        <v>858</v>
      </c>
      <c r="C342" s="385" t="s">
        <v>212</v>
      </c>
      <c r="D342" s="386">
        <v>0.43</v>
      </c>
      <c r="E342" s="387"/>
      <c r="F342" s="387">
        <f t="shared" si="6"/>
        <v>0.43</v>
      </c>
      <c r="G342" s="387">
        <f>SUM(F340:F342)</f>
        <v>1823006.43</v>
      </c>
      <c r="H342" s="399">
        <f>+Sheet1!D353</f>
        <v>1823006.43</v>
      </c>
    </row>
    <row r="343" spans="1:8" s="394" customFormat="1" ht="12.75">
      <c r="A343" s="390" t="s">
        <v>859</v>
      </c>
      <c r="B343" s="390" t="s">
        <v>860</v>
      </c>
      <c r="C343" s="391" t="s">
        <v>212</v>
      </c>
      <c r="D343" s="392">
        <v>378</v>
      </c>
      <c r="E343" s="393"/>
      <c r="F343" s="393">
        <f t="shared" si="6"/>
        <v>378</v>
      </c>
      <c r="G343" s="393"/>
      <c r="H343" s="400"/>
    </row>
    <row r="344" spans="1:8" s="394" customFormat="1" ht="12.75">
      <c r="A344" s="390" t="s">
        <v>861</v>
      </c>
      <c r="B344" s="390" t="s">
        <v>862</v>
      </c>
      <c r="C344" s="391" t="s">
        <v>212</v>
      </c>
      <c r="D344" s="392">
        <v>3665432.68</v>
      </c>
      <c r="E344" s="393"/>
      <c r="F344" s="393">
        <f t="shared" si="6"/>
        <v>3665432.68</v>
      </c>
      <c r="G344" s="393">
        <f>+F344</f>
        <v>3665432.68</v>
      </c>
      <c r="H344" s="400">
        <f>+Sheet1!D354</f>
        <v>3665432.68</v>
      </c>
    </row>
    <row r="345" spans="1:8" s="394" customFormat="1" ht="12.75">
      <c r="A345" s="390" t="s">
        <v>863</v>
      </c>
      <c r="B345" s="390" t="s">
        <v>864</v>
      </c>
      <c r="C345" s="391" t="s">
        <v>212</v>
      </c>
      <c r="D345" s="392">
        <v>43000</v>
      </c>
      <c r="E345" s="393"/>
      <c r="F345" s="393">
        <f t="shared" si="6"/>
        <v>43000</v>
      </c>
      <c r="G345" s="393">
        <f>+F345</f>
        <v>43000</v>
      </c>
      <c r="H345" s="400">
        <f>+Sheet1!D355</f>
        <v>43000</v>
      </c>
    </row>
    <row r="346" spans="1:8" s="394" customFormat="1" ht="12.75">
      <c r="A346" s="390" t="s">
        <v>865</v>
      </c>
      <c r="B346" s="390" t="s">
        <v>866</v>
      </c>
      <c r="C346" s="391" t="s">
        <v>212</v>
      </c>
      <c r="D346" s="392">
        <v>12237113</v>
      </c>
      <c r="E346" s="393"/>
      <c r="F346" s="393">
        <f t="shared" si="6"/>
        <v>12237113</v>
      </c>
      <c r="G346" s="393">
        <f>+F346</f>
        <v>12237113</v>
      </c>
      <c r="H346" s="400">
        <f>+Sheet1!D356</f>
        <v>12237113</v>
      </c>
    </row>
    <row r="347" spans="1:8" s="377" customFormat="1" ht="12.75">
      <c r="A347" s="373" t="s">
        <v>867</v>
      </c>
      <c r="B347" s="373" t="s">
        <v>868</v>
      </c>
      <c r="C347" s="374" t="s">
        <v>212</v>
      </c>
      <c r="D347" s="376"/>
      <c r="E347" s="376"/>
      <c r="F347" s="376">
        <f t="shared" si="6"/>
        <v>0</v>
      </c>
      <c r="G347" s="376"/>
      <c r="H347" s="404"/>
    </row>
    <row r="348" spans="1:8" s="377" customFormat="1" ht="12.75">
      <c r="A348" s="373" t="s">
        <v>869</v>
      </c>
      <c r="B348" s="373" t="s">
        <v>870</v>
      </c>
      <c r="C348" s="374" t="s">
        <v>212</v>
      </c>
      <c r="D348" s="375">
        <v>3467753.459999695</v>
      </c>
      <c r="E348" s="376"/>
      <c r="F348" s="376">
        <f t="shared" si="6"/>
        <v>3467753.459999695</v>
      </c>
      <c r="G348" s="376"/>
      <c r="H348" s="404"/>
    </row>
    <row r="349" spans="1:8" s="377" customFormat="1" ht="12.75">
      <c r="A349" s="373" t="s">
        <v>871</v>
      </c>
      <c r="B349" s="373" t="s">
        <v>872</v>
      </c>
      <c r="C349" s="374" t="s">
        <v>212</v>
      </c>
      <c r="D349" s="375">
        <v>1931898.74</v>
      </c>
      <c r="E349" s="376"/>
      <c r="F349" s="376">
        <f t="shared" si="6"/>
        <v>1931898.74</v>
      </c>
      <c r="G349" s="376"/>
      <c r="H349" s="404"/>
    </row>
    <row r="350" spans="1:8" s="377" customFormat="1" ht="12.75">
      <c r="A350" s="373" t="s">
        <v>873</v>
      </c>
      <c r="B350" s="373" t="s">
        <v>874</v>
      </c>
      <c r="C350" s="374" t="s">
        <v>212</v>
      </c>
      <c r="D350" s="375">
        <v>9834052.1</v>
      </c>
      <c r="E350" s="376"/>
      <c r="F350" s="376">
        <f t="shared" si="6"/>
        <v>9834052.1</v>
      </c>
      <c r="G350" s="376"/>
      <c r="H350" s="404"/>
    </row>
    <row r="351" spans="1:8" s="377" customFormat="1" ht="12.75">
      <c r="A351" s="373" t="s">
        <v>875</v>
      </c>
      <c r="B351" s="373" t="s">
        <v>876</v>
      </c>
      <c r="C351" s="374" t="s">
        <v>371</v>
      </c>
      <c r="D351" s="375">
        <v>11153547.42432373</v>
      </c>
      <c r="E351" s="376"/>
      <c r="F351" s="376">
        <f t="shared" si="6"/>
        <v>11153547.42432373</v>
      </c>
      <c r="G351" s="376"/>
      <c r="H351" s="404"/>
    </row>
    <row r="352" spans="1:8" s="377" customFormat="1" ht="12.75">
      <c r="A352" s="373" t="s">
        <v>877</v>
      </c>
      <c r="B352" s="373" t="s">
        <v>878</v>
      </c>
      <c r="C352" s="374" t="s">
        <v>371</v>
      </c>
      <c r="D352" s="375">
        <v>38837.88</v>
      </c>
      <c r="E352" s="376"/>
      <c r="F352" s="376">
        <f t="shared" si="6"/>
        <v>38837.88</v>
      </c>
      <c r="G352" s="376"/>
      <c r="H352" s="404"/>
    </row>
    <row r="353" spans="1:8" s="377" customFormat="1" ht="12.75">
      <c r="A353" s="373" t="s">
        <v>879</v>
      </c>
      <c r="B353" s="373" t="s">
        <v>880</v>
      </c>
      <c r="C353" s="374" t="s">
        <v>371</v>
      </c>
      <c r="D353" s="375">
        <v>57513.557800000606</v>
      </c>
      <c r="E353" s="376"/>
      <c r="F353" s="376">
        <f t="shared" si="6"/>
        <v>57513.557800000606</v>
      </c>
      <c r="G353" s="376">
        <f>SUM(F347:F353)</f>
        <v>26483603.162123427</v>
      </c>
      <c r="H353" s="404">
        <f>+Sheet1!D364</f>
        <v>26483603.162123427</v>
      </c>
    </row>
    <row r="354" spans="1:8" ht="12.75">
      <c r="A354" s="258" t="s">
        <v>881</v>
      </c>
      <c r="B354" s="258" t="s">
        <v>882</v>
      </c>
      <c r="C354" s="259" t="s">
        <v>212</v>
      </c>
      <c r="D354" s="261">
        <v>136202</v>
      </c>
      <c r="F354" s="253">
        <f t="shared" si="6"/>
        <v>136202</v>
      </c>
      <c r="H354" s="396"/>
    </row>
    <row r="355" spans="1:8" s="266" customFormat="1" ht="13.5" thickBot="1">
      <c r="A355" s="262" t="s">
        <v>883</v>
      </c>
      <c r="B355" s="262" t="s">
        <v>884</v>
      </c>
      <c r="C355" s="263" t="s">
        <v>212</v>
      </c>
      <c r="D355" s="264">
        <v>5416.3238763427735</v>
      </c>
      <c r="E355" s="265"/>
      <c r="F355" s="265">
        <f t="shared" si="6"/>
        <v>5416.3238763427735</v>
      </c>
      <c r="G355" s="265">
        <f>SUM(F354:F355)</f>
        <v>141618.32387634277</v>
      </c>
      <c r="H355" s="401">
        <f>+Sheet1!D367</f>
        <v>141618.32387634277</v>
      </c>
    </row>
    <row r="356" spans="1:8" s="271" customFormat="1" ht="14.25" thickBot="1" thickTop="1">
      <c r="A356" s="268"/>
      <c r="B356" s="268"/>
      <c r="C356" s="269"/>
      <c r="D356" s="270">
        <f>SUM(D3:D355)</f>
        <v>888846538.9906886</v>
      </c>
      <c r="E356" s="270">
        <f>SUM(E3:E355)</f>
        <v>862032930.2402143</v>
      </c>
      <c r="F356" s="270">
        <f>SUM(F3:F355)</f>
        <v>26813608.75047372</v>
      </c>
      <c r="G356" s="402">
        <f>SUM(G10:G355)</f>
        <v>26813230.49303831</v>
      </c>
      <c r="H356" s="402"/>
    </row>
    <row r="357" spans="1:8" ht="13.5" thickTop="1">
      <c r="A357" s="258" t="s">
        <v>885</v>
      </c>
      <c r="B357" s="258" t="s">
        <v>886</v>
      </c>
      <c r="C357" s="259" t="s">
        <v>212</v>
      </c>
      <c r="D357" s="261">
        <v>3400</v>
      </c>
      <c r="F357" s="261">
        <f>+D357-E357</f>
        <v>3400</v>
      </c>
      <c r="H357" s="396"/>
    </row>
    <row r="358" spans="1:8" ht="12.75">
      <c r="A358" s="258" t="s">
        <v>887</v>
      </c>
      <c r="B358" s="258" t="s">
        <v>888</v>
      </c>
      <c r="C358" s="259" t="s">
        <v>212</v>
      </c>
      <c r="D358" s="261">
        <v>4629085.5162</v>
      </c>
      <c r="F358" s="261">
        <f aca="true" t="shared" si="7" ref="F358:F421">+D358-E358</f>
        <v>4629085.5162</v>
      </c>
      <c r="H358" s="396"/>
    </row>
    <row r="359" spans="1:9" ht="12.75">
      <c r="A359" s="258" t="s">
        <v>889</v>
      </c>
      <c r="B359" s="258" t="s">
        <v>890</v>
      </c>
      <c r="C359" s="259" t="s">
        <v>212</v>
      </c>
      <c r="E359" s="261">
        <v>14201690</v>
      </c>
      <c r="F359" s="261">
        <f t="shared" si="7"/>
        <v>-14201690</v>
      </c>
      <c r="H359" s="261"/>
      <c r="I359" s="260"/>
    </row>
    <row r="360" spans="1:8" ht="12.75">
      <c r="A360" s="258" t="s">
        <v>891</v>
      </c>
      <c r="B360" s="258" t="s">
        <v>892</v>
      </c>
      <c r="C360" s="259" t="s">
        <v>212</v>
      </c>
      <c r="D360" s="261">
        <v>3710567</v>
      </c>
      <c r="F360" s="261">
        <f t="shared" si="7"/>
        <v>3710567</v>
      </c>
      <c r="H360" s="396"/>
    </row>
    <row r="361" spans="1:8" ht="12.75">
      <c r="A361" s="258" t="s">
        <v>893</v>
      </c>
      <c r="B361" s="258" t="s">
        <v>894</v>
      </c>
      <c r="C361" s="259" t="s">
        <v>212</v>
      </c>
      <c r="D361" s="261">
        <v>1560000</v>
      </c>
      <c r="F361" s="261">
        <f t="shared" si="7"/>
        <v>1560000</v>
      </c>
      <c r="H361" s="396"/>
    </row>
    <row r="362" spans="1:8" ht="12.75">
      <c r="A362" s="258" t="s">
        <v>895</v>
      </c>
      <c r="B362" s="258" t="s">
        <v>896</v>
      </c>
      <c r="C362" s="259" t="s">
        <v>212</v>
      </c>
      <c r="D362" s="261">
        <v>924000</v>
      </c>
      <c r="F362" s="261">
        <f t="shared" si="7"/>
        <v>924000</v>
      </c>
      <c r="H362" s="396"/>
    </row>
    <row r="363" spans="1:8" ht="12.75">
      <c r="A363" s="258" t="s">
        <v>897</v>
      </c>
      <c r="B363" s="258" t="s">
        <v>898</v>
      </c>
      <c r="C363" s="259" t="s">
        <v>212</v>
      </c>
      <c r="D363" s="261">
        <v>134700</v>
      </c>
      <c r="F363" s="261">
        <f t="shared" si="7"/>
        <v>134700</v>
      </c>
      <c r="H363" s="396"/>
    </row>
    <row r="364" spans="1:8" ht="12.75">
      <c r="A364" s="258" t="s">
        <v>899</v>
      </c>
      <c r="B364" s="258" t="s">
        <v>900</v>
      </c>
      <c r="C364" s="259" t="s">
        <v>212</v>
      </c>
      <c r="D364" s="261">
        <v>1578000</v>
      </c>
      <c r="F364" s="261">
        <f t="shared" si="7"/>
        <v>1578000</v>
      </c>
      <c r="H364" s="396"/>
    </row>
    <row r="365" spans="1:8" ht="12.75">
      <c r="A365" s="258" t="s">
        <v>901</v>
      </c>
      <c r="B365" s="258" t="s">
        <v>902</v>
      </c>
      <c r="C365" s="259" t="s">
        <v>212</v>
      </c>
      <c r="D365" s="261">
        <v>832325.996</v>
      </c>
      <c r="F365" s="261">
        <f t="shared" si="7"/>
        <v>832325.996</v>
      </c>
      <c r="H365" s="396"/>
    </row>
    <row r="366" spans="1:9" ht="12.75">
      <c r="A366" s="258" t="s">
        <v>903</v>
      </c>
      <c r="B366" s="258" t="s">
        <v>904</v>
      </c>
      <c r="C366" s="259" t="s">
        <v>212</v>
      </c>
      <c r="E366" s="261">
        <v>249120.01760000002</v>
      </c>
      <c r="F366" s="261">
        <f t="shared" si="7"/>
        <v>-249120.01760000002</v>
      </c>
      <c r="H366" s="261"/>
      <c r="I366" s="260"/>
    </row>
    <row r="367" spans="1:8" ht="12.75">
      <c r="A367" s="258" t="s">
        <v>905</v>
      </c>
      <c r="B367" s="258" t="s">
        <v>906</v>
      </c>
      <c r="C367" s="259" t="s">
        <v>212</v>
      </c>
      <c r="D367" s="261">
        <v>779941493.0487999</v>
      </c>
      <c r="F367" s="261">
        <f t="shared" si="7"/>
        <v>779941493.0487999</v>
      </c>
      <c r="H367" s="396"/>
    </row>
    <row r="368" spans="1:8" ht="12.75">
      <c r="A368" s="258" t="s">
        <v>907</v>
      </c>
      <c r="B368" s="258" t="s">
        <v>908</v>
      </c>
      <c r="C368" s="259" t="s">
        <v>212</v>
      </c>
      <c r="D368" s="261">
        <v>306670438.8801</v>
      </c>
      <c r="F368" s="261">
        <f t="shared" si="7"/>
        <v>306670438.8801</v>
      </c>
      <c r="H368" s="396"/>
    </row>
    <row r="369" spans="1:8" ht="12.75">
      <c r="A369" s="258" t="s">
        <v>909</v>
      </c>
      <c r="B369" s="258" t="s">
        <v>910</v>
      </c>
      <c r="C369" s="259" t="s">
        <v>212</v>
      </c>
      <c r="D369" s="261">
        <v>34857000.76459999</v>
      </c>
      <c r="F369" s="261">
        <f t="shared" si="7"/>
        <v>34857000.76459999</v>
      </c>
      <c r="H369" s="396"/>
    </row>
    <row r="370" spans="1:8" ht="12.75">
      <c r="A370" s="258" t="s">
        <v>911</v>
      </c>
      <c r="B370" s="258" t="s">
        <v>912</v>
      </c>
      <c r="C370" s="259" t="s">
        <v>212</v>
      </c>
      <c r="D370" s="261">
        <v>42229402.43639998</v>
      </c>
      <c r="F370" s="261">
        <f t="shared" si="7"/>
        <v>42229402.43639998</v>
      </c>
      <c r="H370" s="396"/>
    </row>
    <row r="371" spans="1:8" ht="12.75">
      <c r="A371" s="258" t="s">
        <v>913</v>
      </c>
      <c r="B371" s="258" t="s">
        <v>914</v>
      </c>
      <c r="C371" s="259" t="s">
        <v>212</v>
      </c>
      <c r="D371" s="261">
        <v>97007473.76769997</v>
      </c>
      <c r="F371" s="261">
        <f t="shared" si="7"/>
        <v>97007473.76769997</v>
      </c>
      <c r="H371" s="396"/>
    </row>
    <row r="372" spans="1:8" ht="12.75">
      <c r="A372" s="258" t="s">
        <v>915</v>
      </c>
      <c r="B372" s="258" t="s">
        <v>916</v>
      </c>
      <c r="C372" s="259" t="s">
        <v>212</v>
      </c>
      <c r="D372" s="261">
        <v>6526133.0737999985</v>
      </c>
      <c r="F372" s="261">
        <f t="shared" si="7"/>
        <v>6526133.0737999985</v>
      </c>
      <c r="H372" s="396"/>
    </row>
    <row r="373" spans="1:8" ht="12.75">
      <c r="A373" s="258" t="s">
        <v>917</v>
      </c>
      <c r="B373" s="258" t="s">
        <v>918</v>
      </c>
      <c r="C373" s="259" t="s">
        <v>212</v>
      </c>
      <c r="D373" s="261">
        <v>2754157</v>
      </c>
      <c r="F373" s="261">
        <f t="shared" si="7"/>
        <v>2754157</v>
      </c>
      <c r="H373" s="396"/>
    </row>
    <row r="374" spans="1:8" ht="12.75">
      <c r="A374" s="258" t="s">
        <v>919</v>
      </c>
      <c r="B374" s="258" t="s">
        <v>920</v>
      </c>
      <c r="C374" s="259" t="s">
        <v>212</v>
      </c>
      <c r="D374" s="261">
        <v>942018</v>
      </c>
      <c r="F374" s="261">
        <f t="shared" si="7"/>
        <v>942018</v>
      </c>
      <c r="H374" s="396"/>
    </row>
    <row r="375" spans="1:8" ht="12.75">
      <c r="A375" s="258" t="s">
        <v>921</v>
      </c>
      <c r="B375" s="258" t="s">
        <v>922</v>
      </c>
      <c r="C375" s="259" t="s">
        <v>212</v>
      </c>
      <c r="D375" s="261">
        <v>628590900.07</v>
      </c>
      <c r="F375" s="261">
        <f t="shared" si="7"/>
        <v>628590900.07</v>
      </c>
      <c r="H375" s="396"/>
    </row>
    <row r="376" spans="1:8" ht="12.75">
      <c r="A376" s="258" t="s">
        <v>923</v>
      </c>
      <c r="B376" s="258" t="s">
        <v>924</v>
      </c>
      <c r="C376" s="259" t="s">
        <v>212</v>
      </c>
      <c r="D376" s="261">
        <v>6293236</v>
      </c>
      <c r="F376" s="261">
        <f t="shared" si="7"/>
        <v>6293236</v>
      </c>
      <c r="H376" s="396"/>
    </row>
    <row r="377" spans="1:8" ht="12.75">
      <c r="A377" s="258" t="s">
        <v>925</v>
      </c>
      <c r="B377" s="258" t="s">
        <v>926</v>
      </c>
      <c r="C377" s="259" t="s">
        <v>212</v>
      </c>
      <c r="D377" s="261">
        <v>3485158.04</v>
      </c>
      <c r="F377" s="261">
        <f t="shared" si="7"/>
        <v>3485158.04</v>
      </c>
      <c r="H377" s="396"/>
    </row>
    <row r="378" spans="1:8" ht="12.75">
      <c r="A378" s="258" t="s">
        <v>927</v>
      </c>
      <c r="B378" s="258" t="s">
        <v>928</v>
      </c>
      <c r="C378" s="259" t="s">
        <v>212</v>
      </c>
      <c r="D378" s="261">
        <v>650700</v>
      </c>
      <c r="F378" s="261">
        <f t="shared" si="7"/>
        <v>650700</v>
      </c>
      <c r="H378" s="396"/>
    </row>
    <row r="379" spans="1:8" ht="12.75">
      <c r="A379" s="258" t="s">
        <v>929</v>
      </c>
      <c r="B379" s="258" t="s">
        <v>930</v>
      </c>
      <c r="C379" s="259" t="s">
        <v>212</v>
      </c>
      <c r="D379" s="261">
        <v>10730802</v>
      </c>
      <c r="F379" s="261">
        <f t="shared" si="7"/>
        <v>10730802</v>
      </c>
      <c r="H379" s="396"/>
    </row>
    <row r="380" spans="1:8" ht="12.75">
      <c r="A380" s="258" t="s">
        <v>931</v>
      </c>
      <c r="B380" s="258" t="s">
        <v>932</v>
      </c>
      <c r="C380" s="259" t="s">
        <v>212</v>
      </c>
      <c r="D380" s="261">
        <v>144578.95300000004</v>
      </c>
      <c r="F380" s="261">
        <f t="shared" si="7"/>
        <v>144578.95300000004</v>
      </c>
      <c r="H380" s="396"/>
    </row>
    <row r="381" spans="1:8" ht="12.75">
      <c r="A381" s="258" t="s">
        <v>933</v>
      </c>
      <c r="B381" s="258" t="s">
        <v>934</v>
      </c>
      <c r="C381" s="259" t="s">
        <v>212</v>
      </c>
      <c r="D381" s="261">
        <v>875</v>
      </c>
      <c r="F381" s="261">
        <f t="shared" si="7"/>
        <v>875</v>
      </c>
      <c r="H381" s="396"/>
    </row>
    <row r="382" spans="1:8" ht="12.75">
      <c r="A382" s="258" t="s">
        <v>935</v>
      </c>
      <c r="B382" s="258" t="s">
        <v>936</v>
      </c>
      <c r="C382" s="259" t="s">
        <v>212</v>
      </c>
      <c r="D382" s="261">
        <v>2183103.3465</v>
      </c>
      <c r="F382" s="261">
        <f t="shared" si="7"/>
        <v>2183103.3465</v>
      </c>
      <c r="H382" s="396"/>
    </row>
    <row r="383" spans="1:8" ht="12.75">
      <c r="A383" s="258" t="s">
        <v>937</v>
      </c>
      <c r="B383" s="258" t="s">
        <v>938</v>
      </c>
      <c r="C383" s="259" t="s">
        <v>212</v>
      </c>
      <c r="D383" s="261">
        <v>141060</v>
      </c>
      <c r="F383" s="261">
        <f t="shared" si="7"/>
        <v>141060</v>
      </c>
      <c r="H383" s="396"/>
    </row>
    <row r="384" spans="1:8" ht="12.75">
      <c r="A384" s="258" t="s">
        <v>939</v>
      </c>
      <c r="B384" s="258" t="s">
        <v>940</v>
      </c>
      <c r="C384" s="259" t="s">
        <v>212</v>
      </c>
      <c r="D384" s="261">
        <v>66584677</v>
      </c>
      <c r="F384" s="261">
        <f t="shared" si="7"/>
        <v>66584677</v>
      </c>
      <c r="H384" s="396"/>
    </row>
    <row r="385" spans="1:8" ht="12.75">
      <c r="A385" s="258" t="s">
        <v>941</v>
      </c>
      <c r="B385" s="258" t="s">
        <v>942</v>
      </c>
      <c r="C385" s="259" t="s">
        <v>212</v>
      </c>
      <c r="D385" s="261">
        <v>33055984.489600006</v>
      </c>
      <c r="F385" s="261">
        <f t="shared" si="7"/>
        <v>33055984.489600006</v>
      </c>
      <c r="H385" s="396"/>
    </row>
    <row r="386" spans="1:8" ht="12.75">
      <c r="A386" s="258" t="s">
        <v>943</v>
      </c>
      <c r="B386" s="258" t="s">
        <v>944</v>
      </c>
      <c r="C386" s="259" t="s">
        <v>212</v>
      </c>
      <c r="D386" s="261">
        <v>1673803.2</v>
      </c>
      <c r="F386" s="261">
        <f t="shared" si="7"/>
        <v>1673803.2</v>
      </c>
      <c r="H386" s="396"/>
    </row>
    <row r="387" spans="1:8" ht="12.75">
      <c r="A387" s="258" t="s">
        <v>945</v>
      </c>
      <c r="B387" s="258" t="s">
        <v>946</v>
      </c>
      <c r="C387" s="259" t="s">
        <v>212</v>
      </c>
      <c r="D387" s="261">
        <v>12312027.6</v>
      </c>
      <c r="F387" s="261">
        <f t="shared" si="7"/>
        <v>12312027.6</v>
      </c>
      <c r="H387" s="396"/>
    </row>
    <row r="388" spans="1:8" ht="12.75">
      <c r="A388" s="258" t="s">
        <v>947</v>
      </c>
      <c r="B388" s="258" t="s">
        <v>948</v>
      </c>
      <c r="C388" s="259" t="s">
        <v>212</v>
      </c>
      <c r="D388" s="261">
        <v>1729790.1068000004</v>
      </c>
      <c r="F388" s="261">
        <f t="shared" si="7"/>
        <v>1729790.1068000004</v>
      </c>
      <c r="H388" s="396"/>
    </row>
    <row r="389" spans="1:8" ht="12.75">
      <c r="A389" s="258" t="s">
        <v>949</v>
      </c>
      <c r="B389" s="258" t="s">
        <v>950</v>
      </c>
      <c r="C389" s="259" t="s">
        <v>212</v>
      </c>
      <c r="D389" s="261">
        <v>379644</v>
      </c>
      <c r="F389" s="261">
        <f t="shared" si="7"/>
        <v>379644</v>
      </c>
      <c r="H389" s="396"/>
    </row>
    <row r="390" spans="1:8" ht="12.75">
      <c r="A390" s="258" t="s">
        <v>951</v>
      </c>
      <c r="B390" s="258" t="s">
        <v>952</v>
      </c>
      <c r="C390" s="259" t="s">
        <v>212</v>
      </c>
      <c r="D390" s="261">
        <v>140845</v>
      </c>
      <c r="F390" s="261">
        <f t="shared" si="7"/>
        <v>140845</v>
      </c>
      <c r="H390" s="396"/>
    </row>
    <row r="391" spans="1:8" ht="12.75">
      <c r="A391" s="258" t="s">
        <v>953</v>
      </c>
      <c r="B391" s="258" t="s">
        <v>954</v>
      </c>
      <c r="C391" s="259" t="s">
        <v>212</v>
      </c>
      <c r="D391" s="261">
        <v>400</v>
      </c>
      <c r="F391" s="261">
        <f t="shared" si="7"/>
        <v>400</v>
      </c>
      <c r="H391" s="396"/>
    </row>
    <row r="392" spans="1:8" ht="12.75">
      <c r="A392" s="258" t="s">
        <v>955</v>
      </c>
      <c r="B392" s="258" t="s">
        <v>956</v>
      </c>
      <c r="C392" s="259" t="s">
        <v>212</v>
      </c>
      <c r="D392" s="261">
        <v>1023509.12</v>
      </c>
      <c r="F392" s="261">
        <f t="shared" si="7"/>
        <v>1023509.12</v>
      </c>
      <c r="H392" s="396"/>
    </row>
    <row r="393" spans="1:8" ht="12.75">
      <c r="A393" s="258" t="s">
        <v>957</v>
      </c>
      <c r="B393" s="258" t="s">
        <v>958</v>
      </c>
      <c r="C393" s="259" t="s">
        <v>212</v>
      </c>
      <c r="D393" s="261">
        <v>3497538.455299999</v>
      </c>
      <c r="F393" s="261">
        <f t="shared" si="7"/>
        <v>3497538.455299999</v>
      </c>
      <c r="H393" s="396"/>
    </row>
    <row r="394" spans="1:8" ht="12.75">
      <c r="A394" s="258" t="s">
        <v>959</v>
      </c>
      <c r="B394" s="258" t="s">
        <v>960</v>
      </c>
      <c r="C394" s="259" t="s">
        <v>212</v>
      </c>
      <c r="D394" s="261">
        <v>283160</v>
      </c>
      <c r="F394" s="261">
        <f t="shared" si="7"/>
        <v>283160</v>
      </c>
      <c r="H394" s="396"/>
    </row>
    <row r="395" spans="1:8" ht="12.75">
      <c r="A395" s="258" t="s">
        <v>961</v>
      </c>
      <c r="B395" s="258" t="s">
        <v>962</v>
      </c>
      <c r="C395" s="259" t="s">
        <v>212</v>
      </c>
      <c r="D395" s="261">
        <v>200004</v>
      </c>
      <c r="F395" s="261">
        <f t="shared" si="7"/>
        <v>200004</v>
      </c>
      <c r="H395" s="396"/>
    </row>
    <row r="396" spans="1:8" ht="12.75">
      <c r="A396" s="258" t="s">
        <v>963</v>
      </c>
      <c r="B396" s="258" t="s">
        <v>964</v>
      </c>
      <c r="C396" s="259" t="s">
        <v>212</v>
      </c>
      <c r="D396" s="261">
        <v>240660</v>
      </c>
      <c r="F396" s="261">
        <f t="shared" si="7"/>
        <v>240660</v>
      </c>
      <c r="H396" s="396"/>
    </row>
    <row r="397" spans="1:8" ht="12.75">
      <c r="A397" s="258" t="s">
        <v>965</v>
      </c>
      <c r="B397" s="258" t="s">
        <v>966</v>
      </c>
      <c r="C397" s="259" t="s">
        <v>212</v>
      </c>
      <c r="D397" s="261">
        <v>89206.6</v>
      </c>
      <c r="F397" s="261">
        <f t="shared" si="7"/>
        <v>89206.6</v>
      </c>
      <c r="H397" s="396"/>
    </row>
    <row r="398" spans="1:8" ht="12.75">
      <c r="A398" s="258" t="s">
        <v>967</v>
      </c>
      <c r="B398" s="258" t="s">
        <v>968</v>
      </c>
      <c r="C398" s="259" t="s">
        <v>212</v>
      </c>
      <c r="D398" s="261">
        <v>4430</v>
      </c>
      <c r="F398" s="261">
        <f t="shared" si="7"/>
        <v>4430</v>
      </c>
      <c r="H398" s="396"/>
    </row>
    <row r="399" spans="1:8" ht="12.75">
      <c r="A399" s="258" t="s">
        <v>969</v>
      </c>
      <c r="B399" s="258" t="s">
        <v>970</v>
      </c>
      <c r="C399" s="259" t="s">
        <v>212</v>
      </c>
      <c r="D399" s="261">
        <v>3719210</v>
      </c>
      <c r="F399" s="261">
        <f t="shared" si="7"/>
        <v>3719210</v>
      </c>
      <c r="H399" s="396"/>
    </row>
    <row r="400" spans="1:8" ht="12.75">
      <c r="A400" s="258" t="s">
        <v>971</v>
      </c>
      <c r="B400" s="258" t="s">
        <v>972</v>
      </c>
      <c r="C400" s="259" t="s">
        <v>212</v>
      </c>
      <c r="D400" s="261">
        <v>1695061</v>
      </c>
      <c r="F400" s="261">
        <f t="shared" si="7"/>
        <v>1695061</v>
      </c>
      <c r="H400" s="396"/>
    </row>
    <row r="401" spans="1:8" ht="12.75">
      <c r="A401" s="258" t="s">
        <v>973</v>
      </c>
      <c r="B401" s="258" t="s">
        <v>974</v>
      </c>
      <c r="C401" s="259" t="s">
        <v>212</v>
      </c>
      <c r="D401" s="261">
        <v>521400</v>
      </c>
      <c r="F401" s="261">
        <f t="shared" si="7"/>
        <v>521400</v>
      </c>
      <c r="H401" s="396"/>
    </row>
    <row r="402" spans="1:8" ht="12.75">
      <c r="A402" s="258" t="s">
        <v>975</v>
      </c>
      <c r="B402" s="258" t="s">
        <v>976</v>
      </c>
      <c r="C402" s="259" t="s">
        <v>212</v>
      </c>
      <c r="D402" s="261">
        <v>84000</v>
      </c>
      <c r="F402" s="261">
        <f t="shared" si="7"/>
        <v>84000</v>
      </c>
      <c r="H402" s="396"/>
    </row>
    <row r="403" spans="1:8" ht="12.75">
      <c r="A403" s="258" t="s">
        <v>977</v>
      </c>
      <c r="B403" s="258" t="s">
        <v>978</v>
      </c>
      <c r="C403" s="259" t="s">
        <v>212</v>
      </c>
      <c r="D403" s="261">
        <v>277600</v>
      </c>
      <c r="F403" s="261">
        <f t="shared" si="7"/>
        <v>277600</v>
      </c>
      <c r="H403" s="396"/>
    </row>
    <row r="404" spans="1:8" ht="12.75">
      <c r="A404" s="258" t="s">
        <v>979</v>
      </c>
      <c r="B404" s="258" t="s">
        <v>980</v>
      </c>
      <c r="C404" s="259" t="s">
        <v>212</v>
      </c>
      <c r="D404" s="261">
        <v>552288</v>
      </c>
      <c r="F404" s="261">
        <f t="shared" si="7"/>
        <v>552288</v>
      </c>
      <c r="H404" s="396"/>
    </row>
    <row r="405" spans="1:8" ht="12.75">
      <c r="A405" s="258" t="s">
        <v>981</v>
      </c>
      <c r="B405" s="258" t="s">
        <v>982</v>
      </c>
      <c r="C405" s="259" t="s">
        <v>212</v>
      </c>
      <c r="D405" s="261">
        <v>1288260</v>
      </c>
      <c r="F405" s="261">
        <f t="shared" si="7"/>
        <v>1288260</v>
      </c>
      <c r="H405" s="396"/>
    </row>
    <row r="406" spans="1:8" ht="12.75">
      <c r="A406" s="258" t="s">
        <v>983</v>
      </c>
      <c r="B406" s="258" t="s">
        <v>984</v>
      </c>
      <c r="C406" s="259" t="s">
        <v>212</v>
      </c>
      <c r="D406" s="261">
        <v>15059</v>
      </c>
      <c r="F406" s="261">
        <f t="shared" si="7"/>
        <v>15059</v>
      </c>
      <c r="H406" s="396"/>
    </row>
    <row r="407" spans="1:8" ht="12.75">
      <c r="A407" s="258" t="s">
        <v>985</v>
      </c>
      <c r="B407" s="258" t="s">
        <v>986</v>
      </c>
      <c r="C407" s="259" t="s">
        <v>212</v>
      </c>
      <c r="D407" s="261">
        <v>5812834</v>
      </c>
      <c r="F407" s="261">
        <f t="shared" si="7"/>
        <v>5812834</v>
      </c>
      <c r="H407" s="396"/>
    </row>
    <row r="408" spans="1:8" ht="12.75">
      <c r="A408" s="258" t="s">
        <v>987</v>
      </c>
      <c r="B408" s="258" t="s">
        <v>988</v>
      </c>
      <c r="C408" s="259" t="s">
        <v>212</v>
      </c>
      <c r="D408" s="261">
        <v>6129322.3</v>
      </c>
      <c r="F408" s="261">
        <f t="shared" si="7"/>
        <v>6129322.3</v>
      </c>
      <c r="H408" s="396"/>
    </row>
    <row r="409" spans="1:8" ht="12.75">
      <c r="A409" s="258" t="s">
        <v>989</v>
      </c>
      <c r="B409" s="258" t="s">
        <v>990</v>
      </c>
      <c r="C409" s="259" t="s">
        <v>212</v>
      </c>
      <c r="D409" s="261">
        <v>3950684</v>
      </c>
      <c r="F409" s="261">
        <f t="shared" si="7"/>
        <v>3950684</v>
      </c>
      <c r="H409" s="396"/>
    </row>
    <row r="410" spans="1:8" ht="12.75">
      <c r="A410" s="258" t="s">
        <v>991</v>
      </c>
      <c r="B410" s="258" t="s">
        <v>992</v>
      </c>
      <c r="C410" s="259" t="s">
        <v>212</v>
      </c>
      <c r="D410" s="261">
        <v>1165242</v>
      </c>
      <c r="F410" s="261">
        <f t="shared" si="7"/>
        <v>1165242</v>
      </c>
      <c r="H410" s="396"/>
    </row>
    <row r="411" spans="1:8" ht="12.75">
      <c r="A411" s="258" t="s">
        <v>993</v>
      </c>
      <c r="B411" s="258" t="s">
        <v>994</v>
      </c>
      <c r="C411" s="259" t="s">
        <v>212</v>
      </c>
      <c r="D411" s="261">
        <v>3418485</v>
      </c>
      <c r="F411" s="261">
        <f t="shared" si="7"/>
        <v>3418485</v>
      </c>
      <c r="H411" s="396"/>
    </row>
    <row r="412" spans="1:8" ht="12.75">
      <c r="A412" s="258" t="s">
        <v>995</v>
      </c>
      <c r="B412" s="258" t="s">
        <v>996</v>
      </c>
      <c r="C412" s="259" t="s">
        <v>212</v>
      </c>
      <c r="D412" s="261">
        <v>6163060.76</v>
      </c>
      <c r="F412" s="261">
        <f t="shared" si="7"/>
        <v>6163060.76</v>
      </c>
      <c r="H412" s="396"/>
    </row>
    <row r="413" spans="1:8" ht="12.75">
      <c r="A413" s="258" t="s">
        <v>997</v>
      </c>
      <c r="B413" s="258" t="s">
        <v>998</v>
      </c>
      <c r="C413" s="259" t="s">
        <v>212</v>
      </c>
      <c r="D413" s="261">
        <v>7759074.6</v>
      </c>
      <c r="F413" s="261">
        <f t="shared" si="7"/>
        <v>7759074.6</v>
      </c>
      <c r="H413" s="396"/>
    </row>
    <row r="414" spans="1:8" ht="12.75">
      <c r="A414" s="258" t="s">
        <v>999</v>
      </c>
      <c r="B414" s="258" t="s">
        <v>1000</v>
      </c>
      <c r="C414" s="259" t="s">
        <v>212</v>
      </c>
      <c r="D414" s="261">
        <v>834301</v>
      </c>
      <c r="F414" s="261">
        <f t="shared" si="7"/>
        <v>834301</v>
      </c>
      <c r="H414" s="396"/>
    </row>
    <row r="415" spans="1:8" ht="12.75">
      <c r="A415" s="258" t="s">
        <v>1001</v>
      </c>
      <c r="B415" s="258" t="s">
        <v>1002</v>
      </c>
      <c r="C415" s="259" t="s">
        <v>212</v>
      </c>
      <c r="D415" s="261">
        <v>76140</v>
      </c>
      <c r="F415" s="261">
        <f t="shared" si="7"/>
        <v>76140</v>
      </c>
      <c r="H415" s="396"/>
    </row>
    <row r="416" spans="1:8" ht="12.75">
      <c r="A416" s="258" t="s">
        <v>1003</v>
      </c>
      <c r="B416" s="258" t="s">
        <v>1004</v>
      </c>
      <c r="C416" s="259" t="s">
        <v>212</v>
      </c>
      <c r="D416" s="261">
        <v>911322</v>
      </c>
      <c r="F416" s="261">
        <f t="shared" si="7"/>
        <v>911322</v>
      </c>
      <c r="H416" s="396"/>
    </row>
    <row r="417" spans="1:8" ht="12.75">
      <c r="A417" s="258" t="s">
        <v>1005</v>
      </c>
      <c r="B417" s="258" t="s">
        <v>1006</v>
      </c>
      <c r="C417" s="259" t="s">
        <v>212</v>
      </c>
      <c r="D417" s="261">
        <v>2080</v>
      </c>
      <c r="F417" s="261">
        <f t="shared" si="7"/>
        <v>2080</v>
      </c>
      <c r="H417" s="396"/>
    </row>
    <row r="418" spans="1:8" ht="12.75">
      <c r="A418" s="258" t="s">
        <v>1007</v>
      </c>
      <c r="B418" s="258" t="s">
        <v>137</v>
      </c>
      <c r="C418" s="259" t="s">
        <v>212</v>
      </c>
      <c r="D418" s="261">
        <v>91370.2</v>
      </c>
      <c r="F418" s="261">
        <f t="shared" si="7"/>
        <v>91370.2</v>
      </c>
      <c r="H418" s="396"/>
    </row>
    <row r="419" spans="1:8" ht="12.75">
      <c r="A419" s="258" t="s">
        <v>1008</v>
      </c>
      <c r="B419" s="258" t="s">
        <v>1009</v>
      </c>
      <c r="C419" s="259" t="s">
        <v>212</v>
      </c>
      <c r="D419" s="261">
        <v>1281544.17</v>
      </c>
      <c r="F419" s="261">
        <f t="shared" si="7"/>
        <v>1281544.17</v>
      </c>
      <c r="H419" s="396"/>
    </row>
    <row r="420" spans="1:8" ht="12.75">
      <c r="A420" s="258" t="s">
        <v>1010</v>
      </c>
      <c r="B420" s="258" t="s">
        <v>1011</v>
      </c>
      <c r="C420" s="259" t="s">
        <v>212</v>
      </c>
      <c r="D420" s="261">
        <v>2006721.8084</v>
      </c>
      <c r="F420" s="261">
        <f t="shared" si="7"/>
        <v>2006721.8084</v>
      </c>
      <c r="H420" s="396"/>
    </row>
    <row r="421" spans="1:8" ht="12.75">
      <c r="A421" s="258" t="s">
        <v>1012</v>
      </c>
      <c r="B421" s="258" t="s">
        <v>1013</v>
      </c>
      <c r="C421" s="259" t="s">
        <v>212</v>
      </c>
      <c r="D421" s="261">
        <v>115</v>
      </c>
      <c r="F421" s="261">
        <f t="shared" si="7"/>
        <v>115</v>
      </c>
      <c r="H421" s="396"/>
    </row>
    <row r="422" spans="1:8" ht="12.75">
      <c r="A422" s="258" t="s">
        <v>1014</v>
      </c>
      <c r="B422" s="258" t="s">
        <v>1015</v>
      </c>
      <c r="C422" s="259" t="s">
        <v>212</v>
      </c>
      <c r="D422" s="261">
        <v>1528616</v>
      </c>
      <c r="F422" s="261">
        <f aca="true" t="shared" si="8" ref="F422:F485">+D422-E422</f>
        <v>1528616</v>
      </c>
      <c r="H422" s="396"/>
    </row>
    <row r="423" spans="1:8" ht="12.75">
      <c r="A423" s="258" t="s">
        <v>1016</v>
      </c>
      <c r="B423" s="258" t="s">
        <v>1017</v>
      </c>
      <c r="C423" s="259" t="s">
        <v>212</v>
      </c>
      <c r="D423" s="261">
        <v>482452.33</v>
      </c>
      <c r="F423" s="261">
        <f t="shared" si="8"/>
        <v>482452.33</v>
      </c>
      <c r="H423" s="396"/>
    </row>
    <row r="424" spans="1:8" ht="12.75">
      <c r="A424" s="258" t="s">
        <v>1018</v>
      </c>
      <c r="B424" s="258" t="s">
        <v>1019</v>
      </c>
      <c r="C424" s="259" t="s">
        <v>212</v>
      </c>
      <c r="D424" s="261">
        <v>225536</v>
      </c>
      <c r="F424" s="261">
        <f t="shared" si="8"/>
        <v>225536</v>
      </c>
      <c r="H424" s="396"/>
    </row>
    <row r="425" spans="1:8" ht="12.75">
      <c r="A425" s="258" t="s">
        <v>1020</v>
      </c>
      <c r="B425" s="258" t="s">
        <v>1021</v>
      </c>
      <c r="C425" s="259" t="s">
        <v>212</v>
      </c>
      <c r="D425" s="261">
        <v>71789803.14</v>
      </c>
      <c r="F425" s="261">
        <f t="shared" si="8"/>
        <v>71789803.14</v>
      </c>
      <c r="H425" s="396"/>
    </row>
    <row r="426" spans="1:8" ht="12.75">
      <c r="A426" s="258" t="s">
        <v>1022</v>
      </c>
      <c r="B426" s="258" t="s">
        <v>1023</v>
      </c>
      <c r="C426" s="259" t="s">
        <v>212</v>
      </c>
      <c r="D426" s="261">
        <v>20109751.68</v>
      </c>
      <c r="F426" s="261">
        <f t="shared" si="8"/>
        <v>20109751.68</v>
      </c>
      <c r="H426" s="396"/>
    </row>
    <row r="427" spans="1:8" ht="12.75">
      <c r="A427" s="258" t="s">
        <v>1024</v>
      </c>
      <c r="B427" s="258" t="s">
        <v>1025</v>
      </c>
      <c r="C427" s="259" t="s">
        <v>212</v>
      </c>
      <c r="D427" s="261">
        <v>2946800</v>
      </c>
      <c r="F427" s="261">
        <f t="shared" si="8"/>
        <v>2946800</v>
      </c>
      <c r="H427" s="396"/>
    </row>
    <row r="428" spans="1:8" ht="12.75">
      <c r="A428" s="258" t="s">
        <v>1026</v>
      </c>
      <c r="B428" s="258" t="s">
        <v>1027</v>
      </c>
      <c r="C428" s="259" t="s">
        <v>212</v>
      </c>
      <c r="D428" s="261">
        <v>1344060</v>
      </c>
      <c r="F428" s="261">
        <f t="shared" si="8"/>
        <v>1344060</v>
      </c>
      <c r="H428" s="396"/>
    </row>
    <row r="429" spans="1:8" ht="12.75">
      <c r="A429" s="258" t="s">
        <v>1028</v>
      </c>
      <c r="B429" s="258" t="s">
        <v>1029</v>
      </c>
      <c r="C429" s="259" t="s">
        <v>212</v>
      </c>
      <c r="D429" s="261">
        <v>13062.2</v>
      </c>
      <c r="F429" s="261">
        <f t="shared" si="8"/>
        <v>13062.2</v>
      </c>
      <c r="H429" s="396"/>
    </row>
    <row r="430" spans="1:8" ht="12.75">
      <c r="A430" s="258" t="s">
        <v>1030</v>
      </c>
      <c r="B430" s="258" t="s">
        <v>1031</v>
      </c>
      <c r="C430" s="259" t="s">
        <v>212</v>
      </c>
      <c r="D430" s="261">
        <v>883186.5204</v>
      </c>
      <c r="F430" s="261">
        <f t="shared" si="8"/>
        <v>883186.5204</v>
      </c>
      <c r="H430" s="396"/>
    </row>
    <row r="431" spans="1:8" ht="12.75">
      <c r="A431" s="258" t="s">
        <v>1032</v>
      </c>
      <c r="B431" s="258" t="s">
        <v>1033</v>
      </c>
      <c r="C431" s="259" t="s">
        <v>212</v>
      </c>
      <c r="D431" s="261">
        <v>70265328</v>
      </c>
      <c r="F431" s="261">
        <f t="shared" si="8"/>
        <v>70265328</v>
      </c>
      <c r="H431" s="396"/>
    </row>
    <row r="432" spans="1:8" ht="12.75">
      <c r="A432" s="258" t="s">
        <v>1034</v>
      </c>
      <c r="B432" s="258" t="s">
        <v>112</v>
      </c>
      <c r="C432" s="259" t="s">
        <v>212</v>
      </c>
      <c r="D432" s="261">
        <v>13870867.006199999</v>
      </c>
      <c r="F432" s="261">
        <f t="shared" si="8"/>
        <v>13870867.006199999</v>
      </c>
      <c r="H432" s="396"/>
    </row>
    <row r="433" spans="1:8" ht="12.75">
      <c r="A433" s="258" t="s">
        <v>1035</v>
      </c>
      <c r="B433" s="258" t="s">
        <v>1036</v>
      </c>
      <c r="C433" s="259" t="s">
        <v>212</v>
      </c>
      <c r="D433" s="261">
        <v>1147607.2288</v>
      </c>
      <c r="F433" s="261">
        <f t="shared" si="8"/>
        <v>1147607.2288</v>
      </c>
      <c r="H433" s="396"/>
    </row>
    <row r="434" spans="1:8" ht="12.75">
      <c r="A434" s="258" t="s">
        <v>1037</v>
      </c>
      <c r="B434" s="258" t="s">
        <v>1038</v>
      </c>
      <c r="C434" s="259" t="s">
        <v>212</v>
      </c>
      <c r="D434" s="261">
        <v>16089983</v>
      </c>
      <c r="F434" s="261">
        <f t="shared" si="8"/>
        <v>16089983</v>
      </c>
      <c r="H434" s="396"/>
    </row>
    <row r="435" spans="1:8" ht="12.75">
      <c r="A435" s="258" t="s">
        <v>1039</v>
      </c>
      <c r="B435" s="258" t="s">
        <v>1040</v>
      </c>
      <c r="C435" s="259" t="s">
        <v>212</v>
      </c>
      <c r="D435" s="261">
        <v>155120</v>
      </c>
      <c r="F435" s="261">
        <f t="shared" si="8"/>
        <v>155120</v>
      </c>
      <c r="H435" s="396"/>
    </row>
    <row r="436" spans="1:8" ht="12.75">
      <c r="A436" s="258" t="s">
        <v>1041</v>
      </c>
      <c r="B436" s="258" t="s">
        <v>1042</v>
      </c>
      <c r="C436" s="259" t="s">
        <v>212</v>
      </c>
      <c r="D436" s="261">
        <v>35248.5208</v>
      </c>
      <c r="F436" s="261">
        <f t="shared" si="8"/>
        <v>35248.5208</v>
      </c>
      <c r="H436" s="396"/>
    </row>
    <row r="437" spans="1:8" ht="12.75">
      <c r="A437" s="258" t="s">
        <v>1043</v>
      </c>
      <c r="B437" s="258" t="s">
        <v>1044</v>
      </c>
      <c r="C437" s="259" t="s">
        <v>212</v>
      </c>
      <c r="D437" s="261">
        <v>28570459</v>
      </c>
      <c r="F437" s="261">
        <f t="shared" si="8"/>
        <v>28570459</v>
      </c>
      <c r="H437" s="396"/>
    </row>
    <row r="438" spans="1:8" ht="12.75">
      <c r="A438" s="258" t="s">
        <v>1045</v>
      </c>
      <c r="B438" s="258" t="s">
        <v>1046</v>
      </c>
      <c r="C438" s="259" t="s">
        <v>212</v>
      </c>
      <c r="D438" s="261">
        <v>11783454</v>
      </c>
      <c r="F438" s="261">
        <f t="shared" si="8"/>
        <v>11783454</v>
      </c>
      <c r="H438" s="396"/>
    </row>
    <row r="439" spans="1:8" ht="12.75">
      <c r="A439" s="258" t="s">
        <v>1047</v>
      </c>
      <c r="B439" s="258" t="s">
        <v>1048</v>
      </c>
      <c r="C439" s="259" t="s">
        <v>212</v>
      </c>
      <c r="D439" s="261">
        <v>3364243</v>
      </c>
      <c r="F439" s="261">
        <f t="shared" si="8"/>
        <v>3364243</v>
      </c>
      <c r="H439" s="396"/>
    </row>
    <row r="440" spans="1:8" ht="12.75">
      <c r="A440" s="258" t="s">
        <v>1049</v>
      </c>
      <c r="B440" s="258" t="s">
        <v>1050</v>
      </c>
      <c r="C440" s="259" t="s">
        <v>212</v>
      </c>
      <c r="D440" s="261">
        <v>1182949</v>
      </c>
      <c r="F440" s="261">
        <f t="shared" si="8"/>
        <v>1182949</v>
      </c>
      <c r="H440" s="396"/>
    </row>
    <row r="441" spans="1:8" ht="12.75">
      <c r="A441" s="258" t="s">
        <v>1051</v>
      </c>
      <c r="B441" s="258" t="s">
        <v>134</v>
      </c>
      <c r="C441" s="259" t="s">
        <v>212</v>
      </c>
      <c r="D441" s="261">
        <v>475642</v>
      </c>
      <c r="F441" s="261">
        <f t="shared" si="8"/>
        <v>475642</v>
      </c>
      <c r="H441" s="396"/>
    </row>
    <row r="442" spans="1:8" ht="12.75">
      <c r="A442" s="258" t="s">
        <v>1052</v>
      </c>
      <c r="B442" s="258" t="s">
        <v>1053</v>
      </c>
      <c r="C442" s="259" t="s">
        <v>212</v>
      </c>
      <c r="D442" s="261">
        <v>210795</v>
      </c>
      <c r="F442" s="261">
        <f t="shared" si="8"/>
        <v>210795</v>
      </c>
      <c r="H442" s="396"/>
    </row>
    <row r="443" spans="1:8" ht="12.75">
      <c r="A443" s="258" t="s">
        <v>1054</v>
      </c>
      <c r="B443" s="258" t="s">
        <v>136</v>
      </c>
      <c r="C443" s="259" t="s">
        <v>212</v>
      </c>
      <c r="D443" s="261">
        <v>4200</v>
      </c>
      <c r="F443" s="261">
        <f t="shared" si="8"/>
        <v>4200</v>
      </c>
      <c r="H443" s="396"/>
    </row>
    <row r="444" spans="1:8" ht="12.75">
      <c r="A444" s="258" t="s">
        <v>1055</v>
      </c>
      <c r="B444" s="258" t="s">
        <v>1056</v>
      </c>
      <c r="C444" s="259" t="s">
        <v>212</v>
      </c>
      <c r="D444" s="261">
        <v>763.6499998999998</v>
      </c>
      <c r="F444" s="261">
        <f t="shared" si="8"/>
        <v>763.6499998999998</v>
      </c>
      <c r="H444" s="396"/>
    </row>
    <row r="445" spans="1:8" ht="12.75">
      <c r="A445" s="258" t="s">
        <v>1057</v>
      </c>
      <c r="B445" s="258" t="s">
        <v>1058</v>
      </c>
      <c r="C445" s="259" t="s">
        <v>212</v>
      </c>
      <c r="D445" s="261">
        <v>3489.75</v>
      </c>
      <c r="F445" s="261">
        <f t="shared" si="8"/>
        <v>3489.75</v>
      </c>
      <c r="H445" s="396"/>
    </row>
    <row r="446" spans="1:8" ht="12.75">
      <c r="A446" s="258" t="s">
        <v>1059</v>
      </c>
      <c r="B446" s="258" t="s">
        <v>1060</v>
      </c>
      <c r="C446" s="259" t="s">
        <v>212</v>
      </c>
      <c r="D446" s="261">
        <v>2694799.2805999992</v>
      </c>
      <c r="F446" s="261">
        <f t="shared" si="8"/>
        <v>2694799.2805999992</v>
      </c>
      <c r="H446" s="396"/>
    </row>
    <row r="447" spans="1:8" ht="12.75">
      <c r="A447" s="258" t="s">
        <v>1061</v>
      </c>
      <c r="B447" s="258" t="s">
        <v>1062</v>
      </c>
      <c r="C447" s="259" t="s">
        <v>212</v>
      </c>
      <c r="D447" s="261">
        <v>962378.4748999999</v>
      </c>
      <c r="F447" s="261">
        <f t="shared" si="8"/>
        <v>962378.4748999999</v>
      </c>
      <c r="H447" s="396"/>
    </row>
    <row r="448" spans="1:8" ht="12.75">
      <c r="A448" s="258" t="s">
        <v>1063</v>
      </c>
      <c r="B448" s="258" t="s">
        <v>1064</v>
      </c>
      <c r="C448" s="259" t="s">
        <v>212</v>
      </c>
      <c r="D448" s="261">
        <v>17</v>
      </c>
      <c r="F448" s="261">
        <f t="shared" si="8"/>
        <v>17</v>
      </c>
      <c r="H448" s="396"/>
    </row>
    <row r="449" spans="1:8" ht="12.75">
      <c r="A449" s="258" t="s">
        <v>1065</v>
      </c>
      <c r="B449" s="258" t="s">
        <v>142</v>
      </c>
      <c r="C449" s="259" t="s">
        <v>212</v>
      </c>
      <c r="D449" s="261">
        <v>4008306.595272999</v>
      </c>
      <c r="F449" s="261">
        <f t="shared" si="8"/>
        <v>4008306.595272999</v>
      </c>
      <c r="H449" s="396"/>
    </row>
    <row r="450" spans="1:8" ht="12.75">
      <c r="A450" s="258" t="s">
        <v>1066</v>
      </c>
      <c r="B450" s="258" t="s">
        <v>151</v>
      </c>
      <c r="C450" s="259" t="s">
        <v>212</v>
      </c>
      <c r="D450" s="261">
        <v>727935</v>
      </c>
      <c r="F450" s="261">
        <f t="shared" si="8"/>
        <v>727935</v>
      </c>
      <c r="H450" s="396"/>
    </row>
    <row r="451" spans="1:8" ht="12.75">
      <c r="A451" s="258" t="s">
        <v>1067</v>
      </c>
      <c r="B451" s="258" t="s">
        <v>256</v>
      </c>
      <c r="C451" s="259" t="s">
        <v>212</v>
      </c>
      <c r="D451" s="261">
        <v>1385972</v>
      </c>
      <c r="F451" s="261">
        <f t="shared" si="8"/>
        <v>1385972</v>
      </c>
      <c r="H451" s="396"/>
    </row>
    <row r="452" spans="1:8" ht="12.75">
      <c r="A452" s="258" t="s">
        <v>1068</v>
      </c>
      <c r="B452" s="258" t="s">
        <v>258</v>
      </c>
      <c r="C452" s="259" t="s">
        <v>212</v>
      </c>
      <c r="D452" s="261">
        <v>515185</v>
      </c>
      <c r="F452" s="261">
        <f t="shared" si="8"/>
        <v>515185</v>
      </c>
      <c r="H452" s="396"/>
    </row>
    <row r="453" spans="1:8" ht="12.75">
      <c r="A453" s="258" t="s">
        <v>1069</v>
      </c>
      <c r="B453" s="258" t="s">
        <v>1070</v>
      </c>
      <c r="C453" s="259" t="s">
        <v>212</v>
      </c>
      <c r="D453" s="261">
        <v>71495</v>
      </c>
      <c r="F453" s="261">
        <f t="shared" si="8"/>
        <v>71495</v>
      </c>
      <c r="H453" s="396"/>
    </row>
    <row r="454" spans="1:8" ht="12.75">
      <c r="A454" s="258" t="s">
        <v>1071</v>
      </c>
      <c r="B454" s="258" t="s">
        <v>1072</v>
      </c>
      <c r="C454" s="259" t="s">
        <v>212</v>
      </c>
      <c r="D454" s="261">
        <v>913804</v>
      </c>
      <c r="F454" s="261">
        <f t="shared" si="8"/>
        <v>913804</v>
      </c>
      <c r="H454" s="396"/>
    </row>
    <row r="455" spans="1:8" ht="12.75">
      <c r="A455" s="258" t="s">
        <v>1073</v>
      </c>
      <c r="B455" s="258" t="s">
        <v>1074</v>
      </c>
      <c r="C455" s="259" t="s">
        <v>212</v>
      </c>
      <c r="D455" s="261">
        <v>2364696</v>
      </c>
      <c r="F455" s="261">
        <f t="shared" si="8"/>
        <v>2364696</v>
      </c>
      <c r="H455" s="396"/>
    </row>
    <row r="456" spans="1:8" ht="12.75">
      <c r="A456" s="258" t="s">
        <v>1075</v>
      </c>
      <c r="B456" s="258" t="s">
        <v>1076</v>
      </c>
      <c r="C456" s="259" t="s">
        <v>212</v>
      </c>
      <c r="D456" s="261">
        <v>2343713</v>
      </c>
      <c r="F456" s="261">
        <f t="shared" si="8"/>
        <v>2343713</v>
      </c>
      <c r="H456" s="396"/>
    </row>
    <row r="457" spans="1:8" ht="12.75">
      <c r="A457" s="258" t="s">
        <v>1077</v>
      </c>
      <c r="B457" s="258" t="s">
        <v>1078</v>
      </c>
      <c r="C457" s="259" t="s">
        <v>212</v>
      </c>
      <c r="D457" s="261">
        <v>167391</v>
      </c>
      <c r="F457" s="261">
        <f t="shared" si="8"/>
        <v>167391</v>
      </c>
      <c r="H457" s="396"/>
    </row>
    <row r="458" spans="1:8" ht="12.75">
      <c r="A458" s="258" t="s">
        <v>1079</v>
      </c>
      <c r="B458" s="258" t="s">
        <v>1080</v>
      </c>
      <c r="C458" s="259" t="s">
        <v>212</v>
      </c>
      <c r="D458" s="261">
        <v>610184</v>
      </c>
      <c r="F458" s="261">
        <f t="shared" si="8"/>
        <v>610184</v>
      </c>
      <c r="H458" s="396"/>
    </row>
    <row r="459" spans="1:8" ht="12.75">
      <c r="A459" s="258" t="s">
        <v>1081</v>
      </c>
      <c r="B459" s="258" t="s">
        <v>1082</v>
      </c>
      <c r="C459" s="259" t="s">
        <v>212</v>
      </c>
      <c r="D459" s="261">
        <v>1080517</v>
      </c>
      <c r="F459" s="261">
        <f t="shared" si="8"/>
        <v>1080517</v>
      </c>
      <c r="H459" s="396"/>
    </row>
    <row r="460" spans="1:8" ht="12.75">
      <c r="A460" s="258" t="s">
        <v>1083</v>
      </c>
      <c r="B460" s="258" t="s">
        <v>244</v>
      </c>
      <c r="C460" s="259" t="s">
        <v>212</v>
      </c>
      <c r="D460" s="261">
        <v>3333620</v>
      </c>
      <c r="F460" s="261">
        <f t="shared" si="8"/>
        <v>3333620</v>
      </c>
      <c r="H460" s="396"/>
    </row>
    <row r="461" spans="1:8" ht="12.75">
      <c r="A461" s="258" t="s">
        <v>1084</v>
      </c>
      <c r="B461" s="258" t="s">
        <v>1085</v>
      </c>
      <c r="C461" s="259" t="s">
        <v>212</v>
      </c>
      <c r="D461" s="261">
        <v>480932</v>
      </c>
      <c r="F461" s="261">
        <f t="shared" si="8"/>
        <v>480932</v>
      </c>
      <c r="H461" s="396"/>
    </row>
    <row r="462" spans="1:8" ht="12.75">
      <c r="A462" s="258" t="s">
        <v>1086</v>
      </c>
      <c r="B462" s="258" t="s">
        <v>1087</v>
      </c>
      <c r="C462" s="259" t="s">
        <v>212</v>
      </c>
      <c r="D462" s="261">
        <v>4324645</v>
      </c>
      <c r="F462" s="261">
        <f t="shared" si="8"/>
        <v>4324645</v>
      </c>
      <c r="H462" s="396"/>
    </row>
    <row r="463" spans="1:8" ht="12.75">
      <c r="A463" s="258" t="s">
        <v>1088</v>
      </c>
      <c r="B463" s="258" t="s">
        <v>1089</v>
      </c>
      <c r="C463" s="259" t="s">
        <v>212</v>
      </c>
      <c r="D463" s="261">
        <v>263950</v>
      </c>
      <c r="F463" s="261">
        <f t="shared" si="8"/>
        <v>263950</v>
      </c>
      <c r="H463" s="396"/>
    </row>
    <row r="464" spans="1:8" ht="12.75">
      <c r="A464" s="258" t="s">
        <v>1090</v>
      </c>
      <c r="B464" s="258" t="s">
        <v>1091</v>
      </c>
      <c r="C464" s="259" t="s">
        <v>212</v>
      </c>
      <c r="D464" s="261">
        <v>231819</v>
      </c>
      <c r="F464" s="261">
        <f t="shared" si="8"/>
        <v>231819</v>
      </c>
      <c r="H464" s="396"/>
    </row>
    <row r="465" spans="1:9" ht="12.75">
      <c r="A465" s="258" t="s">
        <v>1092</v>
      </c>
      <c r="B465" s="258" t="s">
        <v>1093</v>
      </c>
      <c r="C465" s="259" t="s">
        <v>212</v>
      </c>
      <c r="E465" s="261">
        <v>25208</v>
      </c>
      <c r="F465" s="261">
        <f t="shared" si="8"/>
        <v>-25208</v>
      </c>
      <c r="H465" s="261"/>
      <c r="I465" s="260"/>
    </row>
    <row r="466" spans="1:9" ht="12.75">
      <c r="A466" s="258" t="s">
        <v>1094</v>
      </c>
      <c r="B466" s="258" t="s">
        <v>1095</v>
      </c>
      <c r="C466" s="259" t="s">
        <v>212</v>
      </c>
      <c r="E466" s="261">
        <v>1597251898.6</v>
      </c>
      <c r="F466" s="261">
        <f t="shared" si="8"/>
        <v>-1597251898.6</v>
      </c>
      <c r="H466" s="261"/>
      <c r="I466" s="260"/>
    </row>
    <row r="467" spans="1:9" ht="12.75">
      <c r="A467" s="258" t="s">
        <v>1096</v>
      </c>
      <c r="B467" s="258" t="s">
        <v>1097</v>
      </c>
      <c r="C467" s="259" t="s">
        <v>212</v>
      </c>
      <c r="E467" s="261">
        <v>477553817</v>
      </c>
      <c r="F467" s="261">
        <f t="shared" si="8"/>
        <v>-477553817</v>
      </c>
      <c r="H467" s="261"/>
      <c r="I467" s="260"/>
    </row>
    <row r="468" spans="1:9" ht="12.75">
      <c r="A468" s="258" t="s">
        <v>1098</v>
      </c>
      <c r="B468" s="258" t="s">
        <v>1099</v>
      </c>
      <c r="C468" s="259" t="s">
        <v>212</v>
      </c>
      <c r="E468" s="261">
        <v>45568218</v>
      </c>
      <c r="F468" s="261">
        <f t="shared" si="8"/>
        <v>-45568218</v>
      </c>
      <c r="H468" s="261"/>
      <c r="I468" s="260"/>
    </row>
    <row r="469" spans="1:9" ht="12.75">
      <c r="A469" s="258" t="s">
        <v>1100</v>
      </c>
      <c r="B469" s="258" t="s">
        <v>1101</v>
      </c>
      <c r="C469" s="259" t="s">
        <v>212</v>
      </c>
      <c r="E469" s="261">
        <v>65305636.6</v>
      </c>
      <c r="F469" s="261">
        <f t="shared" si="8"/>
        <v>-65305636.6</v>
      </c>
      <c r="H469" s="261"/>
      <c r="I469" s="260"/>
    </row>
    <row r="470" spans="1:9" ht="12.75">
      <c r="A470" s="258" t="s">
        <v>1102</v>
      </c>
      <c r="B470" s="258" t="s">
        <v>1103</v>
      </c>
      <c r="C470" s="259" t="s">
        <v>212</v>
      </c>
      <c r="E470" s="261">
        <v>124993129.24</v>
      </c>
      <c r="F470" s="261">
        <f t="shared" si="8"/>
        <v>-124993129.24</v>
      </c>
      <c r="H470" s="261"/>
      <c r="I470" s="260"/>
    </row>
    <row r="471" spans="1:9" ht="12.75">
      <c r="A471" s="258" t="s">
        <v>1104</v>
      </c>
      <c r="B471" s="258" t="s">
        <v>1105</v>
      </c>
      <c r="C471" s="259" t="s">
        <v>212</v>
      </c>
      <c r="E471" s="261">
        <v>8616542</v>
      </c>
      <c r="F471" s="261">
        <f t="shared" si="8"/>
        <v>-8616542</v>
      </c>
      <c r="H471" s="261"/>
      <c r="I471" s="260"/>
    </row>
    <row r="472" spans="1:9" ht="12.75">
      <c r="A472" s="258" t="s">
        <v>1106</v>
      </c>
      <c r="B472" s="258" t="s">
        <v>1107</v>
      </c>
      <c r="C472" s="259" t="s">
        <v>212</v>
      </c>
      <c r="E472" s="261">
        <v>542250</v>
      </c>
      <c r="F472" s="261">
        <f t="shared" si="8"/>
        <v>-542250</v>
      </c>
      <c r="H472" s="261"/>
      <c r="I472" s="260"/>
    </row>
    <row r="473" spans="1:9" ht="12.75">
      <c r="A473" s="258" t="s">
        <v>1108</v>
      </c>
      <c r="B473" s="258" t="s">
        <v>1109</v>
      </c>
      <c r="C473" s="259" t="s">
        <v>212</v>
      </c>
      <c r="E473" s="261">
        <v>212077</v>
      </c>
      <c r="F473" s="261">
        <f t="shared" si="8"/>
        <v>-212077</v>
      </c>
      <c r="H473" s="261"/>
      <c r="I473" s="260"/>
    </row>
    <row r="474" spans="1:9" ht="12.75">
      <c r="A474" s="258" t="s">
        <v>1110</v>
      </c>
      <c r="B474" s="258" t="s">
        <v>1111</v>
      </c>
      <c r="C474" s="259" t="s">
        <v>212</v>
      </c>
      <c r="E474" s="261">
        <v>9487027</v>
      </c>
      <c r="F474" s="261">
        <f t="shared" si="8"/>
        <v>-9487027</v>
      </c>
      <c r="H474" s="261"/>
      <c r="I474" s="260"/>
    </row>
    <row r="475" spans="1:9" ht="12.75">
      <c r="A475" s="258" t="s">
        <v>1112</v>
      </c>
      <c r="B475" s="258" t="s">
        <v>1113</v>
      </c>
      <c r="C475" s="259" t="s">
        <v>212</v>
      </c>
      <c r="E475" s="261">
        <v>1137500</v>
      </c>
      <c r="F475" s="261">
        <f t="shared" si="8"/>
        <v>-1137500</v>
      </c>
      <c r="H475" s="261"/>
      <c r="I475" s="260"/>
    </row>
    <row r="476" spans="1:9" ht="12.75">
      <c r="A476" s="258" t="s">
        <v>1114</v>
      </c>
      <c r="B476" s="258" t="s">
        <v>1115</v>
      </c>
      <c r="C476" s="259" t="s">
        <v>212</v>
      </c>
      <c r="E476" s="261">
        <v>876900</v>
      </c>
      <c r="F476" s="261">
        <f t="shared" si="8"/>
        <v>-876900</v>
      </c>
      <c r="H476" s="261"/>
      <c r="I476" s="260"/>
    </row>
    <row r="477" spans="1:9" ht="12.75">
      <c r="A477" s="258" t="s">
        <v>1116</v>
      </c>
      <c r="B477" s="258" t="s">
        <v>1117</v>
      </c>
      <c r="C477" s="259" t="s">
        <v>212</v>
      </c>
      <c r="E477" s="261">
        <v>13823413</v>
      </c>
      <c r="F477" s="261">
        <f t="shared" si="8"/>
        <v>-13823413</v>
      </c>
      <c r="H477" s="261"/>
      <c r="I477" s="260"/>
    </row>
    <row r="478" spans="1:9" ht="12.75">
      <c r="A478" s="258" t="s">
        <v>1118</v>
      </c>
      <c r="B478" s="258" t="s">
        <v>1119</v>
      </c>
      <c r="C478" s="259" t="s">
        <v>212</v>
      </c>
      <c r="E478" s="261">
        <v>20317578.19</v>
      </c>
      <c r="F478" s="261">
        <f t="shared" si="8"/>
        <v>-20317578.19</v>
      </c>
      <c r="H478" s="261"/>
      <c r="I478" s="260"/>
    </row>
    <row r="479" spans="1:9" ht="12.75">
      <c r="A479" s="258" t="s">
        <v>1120</v>
      </c>
      <c r="B479" s="258" t="s">
        <v>1121</v>
      </c>
      <c r="C479" s="259" t="s">
        <v>212</v>
      </c>
      <c r="E479" s="261">
        <v>15783446</v>
      </c>
      <c r="F479" s="261">
        <f t="shared" si="8"/>
        <v>-15783446</v>
      </c>
      <c r="H479" s="261"/>
      <c r="I479" s="260"/>
    </row>
    <row r="480" spans="1:9" ht="12.75">
      <c r="A480" s="258" t="s">
        <v>1122</v>
      </c>
      <c r="B480" s="258" t="s">
        <v>1123</v>
      </c>
      <c r="C480" s="259" t="s">
        <v>212</v>
      </c>
      <c r="E480" s="261">
        <v>4389712</v>
      </c>
      <c r="F480" s="261">
        <f t="shared" si="8"/>
        <v>-4389712</v>
      </c>
      <c r="H480" s="261"/>
      <c r="I480" s="260"/>
    </row>
    <row r="481" spans="1:9" ht="12.75">
      <c r="A481" s="258" t="s">
        <v>1124</v>
      </c>
      <c r="B481" s="258" t="s">
        <v>1125</v>
      </c>
      <c r="C481" s="259" t="s">
        <v>212</v>
      </c>
      <c r="E481" s="261">
        <v>3292237</v>
      </c>
      <c r="F481" s="261">
        <f t="shared" si="8"/>
        <v>-3292237</v>
      </c>
      <c r="H481" s="261"/>
      <c r="I481" s="260"/>
    </row>
    <row r="482" spans="1:9" ht="12.75">
      <c r="A482" s="258" t="s">
        <v>1126</v>
      </c>
      <c r="B482" s="258" t="s">
        <v>1127</v>
      </c>
      <c r="C482" s="259" t="s">
        <v>212</v>
      </c>
      <c r="E482" s="261">
        <v>178017.22799999997</v>
      </c>
      <c r="F482" s="261">
        <f t="shared" si="8"/>
        <v>-178017.22799999997</v>
      </c>
      <c r="H482" s="261"/>
      <c r="I482" s="260"/>
    </row>
    <row r="483" spans="1:9" ht="12.75">
      <c r="A483" s="258" t="s">
        <v>1128</v>
      </c>
      <c r="B483" s="258" t="s">
        <v>1129</v>
      </c>
      <c r="C483" s="259" t="s">
        <v>212</v>
      </c>
      <c r="E483" s="261">
        <v>4100</v>
      </c>
      <c r="F483" s="261">
        <f t="shared" si="8"/>
        <v>-4100</v>
      </c>
      <c r="H483" s="261"/>
      <c r="I483" s="260"/>
    </row>
    <row r="484" spans="1:9" ht="12.75">
      <c r="A484" s="258" t="s">
        <v>1130</v>
      </c>
      <c r="B484" s="258" t="s">
        <v>1131</v>
      </c>
      <c r="C484" s="259" t="s">
        <v>212</v>
      </c>
      <c r="E484" s="261">
        <v>7680.682000000001</v>
      </c>
      <c r="F484" s="261">
        <f t="shared" si="8"/>
        <v>-7680.682000000001</v>
      </c>
      <c r="H484" s="261"/>
      <c r="I484" s="260"/>
    </row>
    <row r="485" spans="1:9" ht="12.75">
      <c r="A485" s="258" t="s">
        <v>1132</v>
      </c>
      <c r="B485" s="258" t="s">
        <v>143</v>
      </c>
      <c r="C485" s="259" t="s">
        <v>212</v>
      </c>
      <c r="E485" s="261">
        <v>1452650.9322499998</v>
      </c>
      <c r="F485" s="261">
        <f t="shared" si="8"/>
        <v>-1452650.9322499998</v>
      </c>
      <c r="H485" s="261"/>
      <c r="I485" s="260"/>
    </row>
    <row r="486" spans="1:9" s="266" customFormat="1" ht="13.5" thickBot="1">
      <c r="A486" s="262"/>
      <c r="B486" s="262"/>
      <c r="C486" s="263"/>
      <c r="D486" s="265"/>
      <c r="E486" s="264"/>
      <c r="F486" s="264"/>
      <c r="G486" s="265"/>
      <c r="H486" s="264"/>
      <c r="I486" s="267"/>
    </row>
    <row r="487" spans="3:8" s="272" customFormat="1" ht="14.25" thickBot="1" thickTop="1">
      <c r="C487" s="273"/>
      <c r="D487" s="274">
        <f>SUM(D357:D486)</f>
        <v>2378456239.680172</v>
      </c>
      <c r="E487" s="274">
        <f>SUM(E357:E486)</f>
        <v>2405269848.48985</v>
      </c>
      <c r="F487" s="274">
        <f>SUM(F357:F486)</f>
        <v>-26813608.80967751</v>
      </c>
      <c r="G487" s="403"/>
      <c r="H487" s="403"/>
    </row>
    <row r="488" ht="13.5" thickTop="1"/>
    <row r="489" spans="3:5" ht="12.75">
      <c r="C489" s="251"/>
      <c r="D489" s="256"/>
      <c r="E489" s="256"/>
    </row>
    <row r="492" spans="1:8" ht="12.75">
      <c r="A492" s="275">
        <v>41773</v>
      </c>
      <c r="B492" s="258" t="s">
        <v>1136</v>
      </c>
      <c r="H492" s="261"/>
    </row>
  </sheetData>
  <sheetProtection/>
  <printOptions/>
  <pageMargins left="0.22" right="0.25" top="0.39" bottom="0.36" header="0.3" footer="0.3"/>
  <pageSetup horizontalDpi="300" verticalDpi="3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2014-06-10T08:16:00Z</dcterms:modified>
  <cp:category/>
  <cp:version/>
  <cp:contentType/>
  <cp:contentStatus/>
</cp:coreProperties>
</file>