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 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  <sheet name="Te tjera" sheetId="7" r:id="rId7"/>
    <sheet name="Tab HF" sheetId="8" r:id="rId8"/>
    <sheet name="AAM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<sst xmlns="http://schemas.openxmlformats.org/spreadsheetml/2006/main" count="382" uniqueCount="264">
  <si>
    <t>Aktivet</t>
  </si>
  <si>
    <t>Aktivet Afatshkurtera</t>
  </si>
  <si>
    <t>Mjetet Monetare</t>
  </si>
  <si>
    <t>Investime:</t>
  </si>
  <si>
    <t>Te tjera financiare.</t>
  </si>
  <si>
    <t>Aksionet e veta</t>
  </si>
  <si>
    <t>Mallra</t>
  </si>
  <si>
    <t>Aktive totale Afatshkurtera.</t>
  </si>
  <si>
    <t>Aktive afatgjata</t>
  </si>
  <si>
    <t>Aktive financiare</t>
  </si>
  <si>
    <t>Tituj të tjerë të mbajtur si aktive afatgjata</t>
  </si>
  <si>
    <t xml:space="preserve">Tituj të huadhënies  në njësitë ekonomike ku ka interesa pjesëmarrëse </t>
  </si>
  <si>
    <t>Tituj pronësie  në njësitë ekonomike ku ka interesa pjesëmarrëse</t>
  </si>
  <si>
    <t>Tituj pronësie në njësitë ekonomike brenda grupit</t>
  </si>
  <si>
    <t>Tituj të huadhënies në njësitë ekonomike brenda grupit</t>
  </si>
  <si>
    <t>Tituj të tjerë të huadhënies</t>
  </si>
  <si>
    <t>Aktive materiale:</t>
  </si>
  <si>
    <t>Toka  dhe ndertesa</t>
  </si>
  <si>
    <t>Impiante dhe makineri</t>
  </si>
  <si>
    <t>Te tjera instalime dhe pajisje</t>
  </si>
  <si>
    <t>Aktive Biologjike</t>
  </si>
  <si>
    <t>Aktive jo materiale:</t>
  </si>
  <si>
    <t>Parapagime per AAJM</t>
  </si>
  <si>
    <t>Aktive tatimore te shtyra</t>
  </si>
  <si>
    <t>Aktive totale afatgjata</t>
  </si>
  <si>
    <t>AKTIVE TOTALE</t>
  </si>
  <si>
    <t>Pasqyra e Pozicionit Financiar (Bilanci)</t>
  </si>
  <si>
    <t>Banka</t>
  </si>
  <si>
    <t>Arka</t>
  </si>
  <si>
    <t>31.12.2015</t>
  </si>
  <si>
    <t>31.12.2014</t>
  </si>
  <si>
    <t>Ndryshimi +\-</t>
  </si>
  <si>
    <t>DETYRIMET DHE KAPITALI</t>
  </si>
  <si>
    <t>Titujt e huamarrjes</t>
  </si>
  <si>
    <t>Arkëtime në avancë për porosi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</si>
  <si>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</si>
  <si>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</si>
  <si>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</si>
  <si>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</si>
  <si>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</si>
  <si>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</si>
  <si>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</si>
  <si>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>Të ardhura të shtyra</t>
  </si>
  <si>
    <t>Provizione</t>
  </si>
  <si>
    <t>Totali i Detyrimeve afatshkurtra</t>
  </si>
  <si>
    <t>Të tjera të pagueshme</t>
  </si>
  <si>
    <t>Detyrime afatgjata:</t>
  </si>
  <si>
    <t>Detyrimet Afatshkurtera:</t>
  </si>
  <si>
    <t>Provizione:</t>
  </si>
  <si>
    <t xml:space="preserve"> Provizione  për pensionet</t>
  </si>
  <si>
    <t>Provizione të tjera</t>
  </si>
  <si>
    <t>Detyrime tatimore të shtyra</t>
  </si>
  <si>
    <t>Totali i Detyrimeve afatgjata</t>
  </si>
  <si>
    <t>Detyrime totale</t>
  </si>
  <si>
    <t>Kapitali dhe Rezervat</t>
  </si>
  <si>
    <t>Rezerva rivlerësimi</t>
  </si>
  <si>
    <t>Kapitali i Nënshkruar</t>
  </si>
  <si>
    <t>Rezerva të tjera</t>
  </si>
  <si>
    <t>Rezerva ligjore</t>
  </si>
  <si>
    <t>Rezerva statutore</t>
  </si>
  <si>
    <t>Rezerva te tjera</t>
  </si>
  <si>
    <t>Fitimi i pashpërndarë</t>
  </si>
  <si>
    <t>Fitim / Humbja e  Vitit</t>
  </si>
  <si>
    <t>Totali i Kapitalit</t>
  </si>
  <si>
    <t>TOTALI I DETYRIMEVE DHE KAPITALIT</t>
  </si>
  <si>
    <t>Detyrime ndaj institucioneve të kredisë</t>
  </si>
  <si>
    <t>Emri i Mirë</t>
  </si>
  <si>
    <t>Koncesione, patenta, liçenca, marka tregtare,  të drejta dhe aktive të ngjashme</t>
  </si>
  <si>
    <t>Parapagime për aktive materiale dhe në proces</t>
  </si>
  <si>
    <t xml:space="preserve">Të arkëtueshme nga të ardhurat e konstatuara </t>
  </si>
  <si>
    <t>Inventarët:</t>
  </si>
  <si>
    <t>Kapital i nënshkruar i papaguar</t>
  </si>
  <si>
    <t>Të tjera</t>
  </si>
  <si>
    <t>Nga  njësitë ekonomike ku ka interesa pjesëmarrëse</t>
  </si>
  <si>
    <t>Nga aktiviteti i shfrytëzimit</t>
  </si>
  <si>
    <t>Të drejta të arkëtueshme :</t>
  </si>
  <si>
    <t>Në tituj pronësie të njësive ekonomike brenda grupit</t>
  </si>
  <si>
    <t>Lëndë e parë dhe materiale të konsumueshme</t>
  </si>
  <si>
    <t>Prodhime në proces dhe gjysëmprodukte</t>
  </si>
  <si>
    <t>Produkte të gatshme</t>
  </si>
  <si>
    <t>Aktive Biologjike (Gjë e gjallë në rritje e majmëri)</t>
  </si>
  <si>
    <t>AAGJM të mbajtura për shitje</t>
  </si>
  <si>
    <t>Parapagime për inventar</t>
  </si>
  <si>
    <t>Shpenzime të shtyra</t>
  </si>
  <si>
    <t>Pershkrimi</t>
  </si>
  <si>
    <t>Ndryshimi +/-</t>
  </si>
  <si>
    <t>Totali Ardhurave nga veprimtaria</t>
  </si>
  <si>
    <t>Totali I shpenzimeve</t>
  </si>
  <si>
    <t>Norma e Fitimit.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</si>
  <si>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</si>
  <si>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</si>
  <si>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</si>
  <si>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</si>
  <si>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Puna e kryer nga njësia ekonomike dhe e kapitalizuar</t>
  </si>
  <si>
    <t>Të ardhura të tjera të shfrytëzimit</t>
  </si>
  <si>
    <t>Lënda e parë dhe materiale të konsumueshme</t>
  </si>
  <si>
    <t xml:space="preserve"> Lënda e parë dhe materiale të konsumueshme</t>
  </si>
  <si>
    <t xml:space="preserve"> Të tjera shpenzime</t>
  </si>
  <si>
    <t>Shpenzime të personelit</t>
  </si>
  <si>
    <t>Paga dhe shpërblime</t>
  </si>
  <si>
    <t>Shpenzime të sigurimeve shoqërore/shëndetsore (paraqitur veçmas nga shpenzimet për pensionet)</t>
  </si>
  <si>
    <t>Zhvlerësimi i aktiveve afatgjata materiale</t>
  </si>
  <si>
    <t>Shpenzime konsumi dhe amortizimi</t>
  </si>
  <si>
    <t>Shpenzime të tjera shfrytëzimi</t>
  </si>
  <si>
    <t>Të ardhura të tjera</t>
  </si>
  <si>
    <t>Zhvlerësimi i aktiveve  financiare dhe investimeve financiare të mbajtura si aktive afatshkurtra</t>
  </si>
  <si>
    <t>Shpenzime financiare</t>
  </si>
  <si>
    <t>Shpenzime interesi dhe shpenzime  të ngjashme (paraqitur veçmas shpenzimet për t'u paguar tek njësitë ekonomike brenda grupit)</t>
  </si>
  <si>
    <t>Shpenzime t ë tjera financiare</t>
  </si>
  <si>
    <t>Të ardhura nga njësitë ekonomike ku ka interesa pjesëmarrëse.</t>
  </si>
  <si>
    <t>Ndryshimi në inventarin e P.G dhe P.P</t>
  </si>
  <si>
    <t>Pjesa e fitimit/humbjes nga pjesëmarrjet</t>
  </si>
  <si>
    <t>Shpenzimi i tatimit mbi fitimin</t>
  </si>
  <si>
    <t>Fitimi/Humbja para tatimit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</si>
  <si>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</si>
  <si>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</si>
  <si>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</si>
  <si>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</si>
  <si>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</si>
  <si>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</si>
  <si>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</si>
  <si>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Totali</t>
  </si>
  <si>
    <t>Efekti I ndrysh.ne P.Kontabel</t>
  </si>
  <si>
    <t>Pasqyra e Ndryshimeve në Kapitalin Neto</t>
  </si>
  <si>
    <t>Pozicioni Financiar me 31/12/ 2013</t>
  </si>
  <si>
    <t>Pozicioni Financiar I rideklaruar me 01/01/ 2014</t>
  </si>
  <si>
    <t>Të ardhura totale gjithëpërfshirëse për vitin:</t>
  </si>
  <si>
    <t>Fitimi / Humbja e vitit</t>
  </si>
  <si>
    <t>Të ardhura të tjera
gjithëpërfshirëse:</t>
  </si>
  <si>
    <t>Totali i të ardhura
gjithëpërfshirëse për vitin:</t>
  </si>
  <si>
    <t>Transaksionet me pronarët e
njësisë ekonomike të njohura direkt në kapital:</t>
  </si>
  <si>
    <t>Emetimi i kapitalit të nënshkruar</t>
  </si>
  <si>
    <t>Dividendë të paguar</t>
  </si>
  <si>
    <t>Totali i transaksioneve me pronarët e njësisë ekonomike</t>
  </si>
  <si>
    <t>Pozicioni Financiar me 31/12/ 2014</t>
  </si>
  <si>
    <t>Pozicioni Financiar I rideklaruar me 01/01/ 2015</t>
  </si>
  <si>
    <t>Pozicioni Financiar me 31/12/ 2015</t>
  </si>
  <si>
    <t>Primi I lidhur me kapitalin</t>
  </si>
  <si>
    <t>PASQYRAT   FINANCIARE   INDIVIDUALE</t>
  </si>
  <si>
    <t xml:space="preserve">(  Ne zbatim te Standartit Kombetar te Kontabilitetit Nr.2 dhe </t>
  </si>
  <si>
    <t>Ligjit Nr. 9228 Date 29.04.2004 **Per Kontabilitetin dhe Pasqyrat Financiare**  )</t>
  </si>
  <si>
    <t>Veprimtaria  Kryesore</t>
  </si>
  <si>
    <t>Periudha Kontabel :</t>
  </si>
  <si>
    <t>01 Janar 2015 deri me 31.Dhjetor 2015</t>
  </si>
  <si>
    <t>Monedha e Paraqitjes:</t>
  </si>
  <si>
    <t>Lek.</t>
  </si>
  <si>
    <t>Shkalla e Rrumbullakimit:</t>
  </si>
  <si>
    <t>0,0 lek</t>
  </si>
  <si>
    <t>Fitim / Humbja  e vitit</t>
  </si>
  <si>
    <t>Fluksi i Mjeteve Monetare nga/(përdorur në) aktivitetin e shfrytëzimit</t>
  </si>
  <si>
    <t>Rregullimet për shpenzimet jomonetare:</t>
  </si>
  <si>
    <t>Shpenzimet financiare jomonetare</t>
  </si>
  <si>
    <t>Shpenzimet për tatimin mbi fitimin jomonetar</t>
  </si>
  <si>
    <t>Rënie/(rritje) në inventarë</t>
  </si>
  <si>
    <t xml:space="preserve">Fluksi i mjeteve monetare i përfshirë në aktivitetet investuese: </t>
  </si>
  <si>
    <t>Fitim nga shitja e aktiveve afatgjata materiale</t>
  </si>
  <si>
    <t>Ndryshimet në aktivet dhe detyrimet e shfrytëzimit:</t>
  </si>
  <si>
    <t>Rënie/(rritje) në të drejtat e arkëtueshme dhe të tjera</t>
  </si>
  <si>
    <t>Rritje/(rënie) në detyrimet e pagueshme</t>
  </si>
  <si>
    <t>Rritje/(rënie) në detyrime për punonjësit</t>
  </si>
  <si>
    <t>Mjete monetare neto nga/(përdorur në) aktivitetin e shfrytëzimit</t>
  </si>
  <si>
    <t>Mjete monetare neto nga/(përdorur në) aktivitetin e investimit</t>
  </si>
  <si>
    <t>Para neto të përdorura për blerjen e filialeve</t>
  </si>
  <si>
    <t xml:space="preserve">Para neto të arkëtuara nga shitja e filialeve </t>
  </si>
  <si>
    <t>Pagesa për blerjen e aktiveve afatgjata materiale</t>
  </si>
  <si>
    <t>Fluksi i Mjeteve Monetare nga/(përdorur në) aktivitetin e investimit.</t>
  </si>
  <si>
    <t xml:space="preserve">Arkëtime nga shitja e aktiveve afatgjata materiale </t>
  </si>
  <si>
    <t>Pagesa për blerjen e investimeve të tjera</t>
  </si>
  <si>
    <t xml:space="preserve">Arkëtime nga shitja e investimeve të tjera </t>
  </si>
  <si>
    <t>Dividentë të arkëtuar</t>
  </si>
  <si>
    <t>Mjete monetare neto nga/(përdorur në) aktivitetin e financimit</t>
  </si>
  <si>
    <t>Fluksi i Mjeteve Monetare nga/(përdorur në) aktivitetin e  financimit.</t>
  </si>
  <si>
    <t>Arkëtime nga emetimi i aksioneve të përdorura si kolateral.</t>
  </si>
  <si>
    <t>Hua të arkëtuara.</t>
  </si>
  <si>
    <t>Pagesa e kostove të transaksionit që lidhen me kreditë dhe huatë.</t>
  </si>
  <si>
    <t>Riblerje e aksioneve të veta.</t>
  </si>
  <si>
    <t>Pagesa e aksioneve të përdorura si kolateral.</t>
  </si>
  <si>
    <t>Pagesa e huave.</t>
  </si>
  <si>
    <t>Pagesë e detyrimeve të qirasë financiare.</t>
  </si>
  <si>
    <t>Interes i paguar.</t>
  </si>
  <si>
    <t>Dividendë të paguar.</t>
  </si>
  <si>
    <t>Pasqyra e Fluksit të Mjeteve Monetare</t>
  </si>
  <si>
    <t>Metoda Indirekte</t>
  </si>
  <si>
    <t>Metoda direkte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</si>
  <si>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</si>
  <si>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</si>
  <si>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</si>
  <si>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</si>
  <si>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Të arkëtuara nga të drejtat e arkëtueshme</t>
  </si>
  <si>
    <t>Të paguara për detyrimet e pagueshme dhe detyrimet ndaj punonjësve</t>
  </si>
  <si>
    <t>Pagesa të tjera</t>
  </si>
  <si>
    <t>Interes i paguar</t>
  </si>
  <si>
    <t>Tatim fitimi i paguar</t>
  </si>
  <si>
    <t>Të ardhura nga investimet dhe huatë e tjera pjesë e aktiveve afatgjata.</t>
  </si>
  <si>
    <t>Interesa të arkëtueshëm dhe të ardhura të tjera të ngjashme.</t>
  </si>
  <si>
    <t>E vlefshme per SHENIMET</t>
  </si>
  <si>
    <t xml:space="preserve">Te ardhura                                           </t>
  </si>
  <si>
    <t>ne  %</t>
  </si>
  <si>
    <t xml:space="preserve">Nga shitjet                        </t>
  </si>
  <si>
    <t xml:space="preserve">Te tjera                                     </t>
  </si>
  <si>
    <t xml:space="preserve">Kosto e shitjeve </t>
  </si>
  <si>
    <t>Shitje mallra e sherbime</t>
  </si>
  <si>
    <t xml:space="preserve">Fitimi nga veprimtaria                                        </t>
  </si>
  <si>
    <t xml:space="preserve">Fitimi Bruto                              </t>
  </si>
  <si>
    <t>Shpenzime te pazbritshme</t>
  </si>
  <si>
    <t>Baza llogaritjes se Tatim Fitimit</t>
  </si>
  <si>
    <t>Tatim Fitimi 15%.</t>
  </si>
  <si>
    <t>Fitimi Netto per Vitin 2015</t>
  </si>
  <si>
    <t>Caku I Fitimit</t>
  </si>
  <si>
    <t xml:space="preserve">Të ardhura të tjera financiare                   </t>
  </si>
  <si>
    <t>Arkëtime nga emetimi i kapitalit .</t>
  </si>
  <si>
    <t>TE TJERA SHENIMET</t>
  </si>
  <si>
    <t>Mjete monetare</t>
  </si>
  <si>
    <t>31 Dhjetor 2015</t>
  </si>
  <si>
    <t>31 Dhjetor 2014</t>
  </si>
  <si>
    <t>Vlera arke (Pulle Akcize)</t>
  </si>
  <si>
    <t>Detyrimet tatimore</t>
  </si>
  <si>
    <t>Kapitali</t>
  </si>
  <si>
    <t>Aksionet e pakices</t>
  </si>
  <si>
    <t>Kapitali qe i perket aksionareve te sh. meme</t>
  </si>
  <si>
    <t>Tatim mbi fitimin</t>
  </si>
  <si>
    <t>TVSH per tu paguar</t>
  </si>
  <si>
    <t>Sigurimet Shoqerore e Shendetsore</t>
  </si>
  <si>
    <t>Akcize</t>
  </si>
  <si>
    <t>Tatim mbi e ardhurat personale</t>
  </si>
  <si>
    <t>Tatime e taksa te tjera</t>
  </si>
  <si>
    <t>Inventaret</t>
  </si>
  <si>
    <t>Nga njësitë ekonomike brenda grupit</t>
  </si>
  <si>
    <t>1.Rezerva ligjore</t>
  </si>
  <si>
    <t>2.Rezerva statutore</t>
  </si>
  <si>
    <t>3.Rezerva te tjera</t>
  </si>
  <si>
    <t>E Vlefshme per SHENIMET</t>
  </si>
  <si>
    <t>Gjendja e Aktiveve te Qendrueshme ne date 31.12.2015</t>
  </si>
  <si>
    <t>Ndertime dhe instalime te pergj</t>
  </si>
  <si>
    <t>Makineri Pajisje</t>
  </si>
  <si>
    <t>Mjete transporti</t>
  </si>
  <si>
    <t>Te tjera aktive</t>
  </si>
  <si>
    <t>Gjendje 01.01.2015</t>
  </si>
  <si>
    <t xml:space="preserve">Shtesa </t>
  </si>
  <si>
    <t>Pakesime</t>
  </si>
  <si>
    <t>Gjendje 31.12.2015</t>
  </si>
  <si>
    <t>Amortizimi</t>
  </si>
  <si>
    <t>Vlera neto 01.01.2015</t>
  </si>
  <si>
    <t>Vlera neto 31.12.2015</t>
  </si>
  <si>
    <t>Të pagueshme ndaj punonjësve dhe SSHSH.</t>
  </si>
  <si>
    <t>Të pagueshme ndaj  njësive ekonomike ku ka IP.</t>
  </si>
  <si>
    <t xml:space="preserve">Tituj të huadhënies  në njësitë ekonomike ku ka IP. </t>
  </si>
  <si>
    <t>Perfaqesuesi Ligjor</t>
  </si>
  <si>
    <t>Ndertesa</t>
  </si>
  <si>
    <t>Aktive te Trupezuara</t>
  </si>
  <si>
    <t xml:space="preserve"> </t>
  </si>
  <si>
    <t>Njesia Raportuese : * BAMI *Shpk</t>
  </si>
  <si>
    <t>Numri Unik(NIPT):  J 94416206 R</t>
  </si>
  <si>
    <t>Adresa: Kameras ,Fushe Kruje.</t>
  </si>
  <si>
    <t>Kruje.</t>
  </si>
  <si>
    <t>Sherbim ne fushen e Ndertimeve</t>
  </si>
  <si>
    <t>Kontabilisti I Shoqerise.</t>
  </si>
  <si>
    <t>Natasha ZITI</t>
  </si>
  <si>
    <t>Besnik  BAMI</t>
  </si>
  <si>
    <t>Shpenzime te panjohura</t>
  </si>
  <si>
    <t>Gjoba e demshperblime tatimore.</t>
  </si>
  <si>
    <t>Klient per tu arketuar nga proceset gjyqesore.</t>
  </si>
  <si>
    <t>Shpenzime te tjera jo fiskale.</t>
  </si>
  <si>
    <t>Dhurim autovetura per Bashkine Tirane.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</si>
</sst>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_);\(#,##0.0\)"/>
    <numFmt numFmtId="167" formatCode="_(* #,##0_);_(* \(#,##0\);_(* &quot;-&quot;??_);_(@_)"/>
    <numFmt numFmtId="168" formatCode="0.000%"/>
    <numFmt numFmtId="169" formatCode="_(* #,##0.000000_);_(* \(#,##0.00000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0_);_(* \(#,##0.0000000\);_(* &quot;-&quot;??_);_(@_)"/>
    <numFmt numFmtId="174" formatCode="_(* #,##0.00000000_);_(* \(#,##0.0000000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G Times"/>
      <family val="1"/>
    </font>
    <font>
      <b/>
      <sz val="12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sz val="11"/>
      <name val="Arial Narrow"/>
      <family val="2"/>
    </font>
    <font>
      <b/>
      <sz val="9"/>
      <name val="CG Times"/>
      <family val="0"/>
    </font>
    <font>
      <b/>
      <i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sz val="10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Unicode MS"/>
      <family val="2"/>
    </font>
    <font>
      <sz val="14"/>
      <name val="Arial Unicode MS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2"/>
      <name val="Garamond"/>
      <family val="1"/>
    </font>
    <font>
      <sz val="11"/>
      <name val="Garamond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u val="single"/>
      <sz val="16"/>
      <name val="Garamond"/>
      <family val="1"/>
    </font>
    <font>
      <b/>
      <sz val="20"/>
      <name val="Arial Narrow"/>
      <family val="2"/>
    </font>
    <font>
      <sz val="10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sz val="9"/>
      <name val="Bookman Old Style"/>
      <family val="1"/>
    </font>
    <font>
      <sz val="14"/>
      <name val="Bookman Old Style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u val="single"/>
      <sz val="14"/>
      <name val="Bookman Old Style"/>
      <family val="1"/>
    </font>
    <font>
      <u val="single"/>
      <sz val="12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 horizontal="left"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6" fillId="0" borderId="10" xfId="0" applyFont="1" applyBorder="1" applyAlignment="1">
      <alignment horizontal="left"/>
    </xf>
    <xf numFmtId="0" fontId="86" fillId="0" borderId="11" xfId="0" applyFont="1" applyBorder="1" applyAlignment="1">
      <alignment/>
    </xf>
    <xf numFmtId="0" fontId="86" fillId="0" borderId="12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86" fillId="0" borderId="14" xfId="0" applyFont="1" applyBorder="1" applyAlignment="1">
      <alignment horizontal="left"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left"/>
    </xf>
    <xf numFmtId="0" fontId="89" fillId="0" borderId="10" xfId="0" applyFont="1" applyBorder="1" applyAlignment="1">
      <alignment/>
    </xf>
    <xf numFmtId="0" fontId="86" fillId="0" borderId="13" xfId="0" applyFont="1" applyBorder="1" applyAlignment="1">
      <alignment/>
    </xf>
    <xf numFmtId="0" fontId="86" fillId="0" borderId="15" xfId="0" applyFont="1" applyBorder="1" applyAlignment="1">
      <alignment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40" fontId="3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10" fillId="0" borderId="10" xfId="61" applyFont="1" applyBorder="1">
      <alignment/>
      <protection/>
    </xf>
    <xf numFmtId="0" fontId="3" fillId="0" borderId="10" xfId="61" applyFont="1" applyBorder="1">
      <alignment/>
      <protection/>
    </xf>
    <xf numFmtId="2" fontId="3" fillId="0" borderId="0" xfId="61" applyNumberFormat="1" applyFont="1">
      <alignment/>
      <protection/>
    </xf>
    <xf numFmtId="39" fontId="3" fillId="0" borderId="0" xfId="61" applyNumberFormat="1" applyFont="1">
      <alignment/>
      <protection/>
    </xf>
    <xf numFmtId="0" fontId="13" fillId="0" borderId="0" xfId="61" applyFont="1" applyAlignment="1">
      <alignment horizontal="right"/>
      <protection/>
    </xf>
    <xf numFmtId="10" fontId="8" fillId="0" borderId="16" xfId="74" applyNumberFormat="1" applyFont="1" applyBorder="1" applyAlignment="1">
      <alignment/>
    </xf>
    <xf numFmtId="40" fontId="11" fillId="0" borderId="0" xfId="61" applyNumberFormat="1" applyFont="1" applyAlignment="1">
      <alignment/>
      <protection/>
    </xf>
    <xf numFmtId="4" fontId="86" fillId="0" borderId="14" xfId="0" applyNumberFormat="1" applyFont="1" applyBorder="1" applyAlignment="1">
      <alignment/>
    </xf>
    <xf numFmtId="4" fontId="86" fillId="0" borderId="17" xfId="0" applyNumberFormat="1" applyFont="1" applyBorder="1" applyAlignment="1">
      <alignment/>
    </xf>
    <xf numFmtId="164" fontId="16" fillId="0" borderId="10" xfId="61" applyNumberFormat="1" applyFont="1" applyFill="1" applyBorder="1">
      <alignment/>
      <protection/>
    </xf>
    <xf numFmtId="164" fontId="16" fillId="0" borderId="10" xfId="61" applyNumberFormat="1" applyFont="1" applyBorder="1">
      <alignment/>
      <protection/>
    </xf>
    <xf numFmtId="164" fontId="16" fillId="0" borderId="10" xfId="46" applyNumberFormat="1" applyFont="1" applyBorder="1" applyAlignment="1">
      <alignment/>
    </xf>
    <xf numFmtId="164" fontId="13" fillId="0" borderId="10" xfId="61" applyNumberFormat="1" applyFont="1" applyFill="1" applyBorder="1">
      <alignment/>
      <protection/>
    </xf>
    <xf numFmtId="164" fontId="13" fillId="0" borderId="10" xfId="61" applyNumberFormat="1" applyFont="1" applyBorder="1">
      <alignment/>
      <protection/>
    </xf>
    <xf numFmtId="43" fontId="16" fillId="0" borderId="10" xfId="61" applyNumberFormat="1" applyFont="1" applyFill="1" applyBorder="1">
      <alignment/>
      <protection/>
    </xf>
    <xf numFmtId="0" fontId="90" fillId="0" borderId="18" xfId="0" applyFont="1" applyBorder="1" applyAlignment="1">
      <alignment horizontal="right"/>
    </xf>
    <xf numFmtId="0" fontId="90" fillId="0" borderId="10" xfId="0" applyFont="1" applyBorder="1" applyAlignment="1">
      <alignment horizontal="left"/>
    </xf>
    <xf numFmtId="0" fontId="85" fillId="0" borderId="18" xfId="0" applyFont="1" applyBorder="1" applyAlignment="1">
      <alignment/>
    </xf>
    <xf numFmtId="0" fontId="90" fillId="0" borderId="18" xfId="0" applyFont="1" applyBorder="1" applyAlignment="1">
      <alignment/>
    </xf>
    <xf numFmtId="0" fontId="90" fillId="0" borderId="10" xfId="0" applyFont="1" applyBorder="1" applyAlignment="1">
      <alignment/>
    </xf>
    <xf numFmtId="0" fontId="85" fillId="0" borderId="18" xfId="0" applyFont="1" applyBorder="1" applyAlignment="1">
      <alignment horizontal="left"/>
    </xf>
    <xf numFmtId="0" fontId="85" fillId="0" borderId="19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13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5" fillId="0" borderId="20" xfId="0" applyFont="1" applyBorder="1" applyAlignment="1">
      <alignment/>
    </xf>
    <xf numFmtId="0" fontId="22" fillId="0" borderId="10" xfId="61" applyFont="1" applyBorder="1" applyAlignment="1">
      <alignment/>
      <protection/>
    </xf>
    <xf numFmtId="0" fontId="10" fillId="0" borderId="12" xfId="61" applyFont="1" applyBorder="1">
      <alignment/>
      <protection/>
    </xf>
    <xf numFmtId="0" fontId="20" fillId="0" borderId="12" xfId="61" applyFont="1" applyBorder="1" applyAlignment="1">
      <alignment horizontal="center" vertical="center"/>
      <protection/>
    </xf>
    <xf numFmtId="0" fontId="17" fillId="0" borderId="12" xfId="61" applyFont="1" applyBorder="1">
      <alignment/>
      <protection/>
    </xf>
    <xf numFmtId="0" fontId="17" fillId="0" borderId="12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vertical="center"/>
      <protection/>
    </xf>
    <xf numFmtId="164" fontId="16" fillId="0" borderId="22" xfId="46" applyNumberFormat="1" applyFont="1" applyBorder="1" applyAlignment="1">
      <alignment/>
    </xf>
    <xf numFmtId="0" fontId="8" fillId="0" borderId="18" xfId="61" applyFont="1" applyBorder="1">
      <alignment/>
      <protection/>
    </xf>
    <xf numFmtId="0" fontId="22" fillId="0" borderId="18" xfId="61" applyFont="1" applyBorder="1">
      <alignment/>
      <protection/>
    </xf>
    <xf numFmtId="0" fontId="21" fillId="0" borderId="18" xfId="61" applyFont="1" applyBorder="1" applyAlignment="1">
      <alignment vertical="center"/>
      <protection/>
    </xf>
    <xf numFmtId="0" fontId="21" fillId="0" borderId="18" xfId="61" applyFont="1" applyBorder="1">
      <alignment/>
      <protection/>
    </xf>
    <xf numFmtId="164" fontId="16" fillId="0" borderId="22" xfId="61" applyNumberFormat="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164" fontId="16" fillId="0" borderId="24" xfId="61" applyNumberFormat="1" applyFont="1" applyBorder="1">
      <alignment/>
      <protection/>
    </xf>
    <xf numFmtId="164" fontId="16" fillId="0" borderId="25" xfId="61" applyNumberFormat="1" applyFont="1" applyBorder="1">
      <alignment/>
      <protection/>
    </xf>
    <xf numFmtId="0" fontId="21" fillId="0" borderId="10" xfId="61" applyFont="1" applyBorder="1" applyAlignment="1">
      <alignment/>
      <protection/>
    </xf>
    <xf numFmtId="0" fontId="8" fillId="0" borderId="19" xfId="61" applyFont="1" applyBorder="1">
      <alignment/>
      <protection/>
    </xf>
    <xf numFmtId="0" fontId="3" fillId="0" borderId="11" xfId="61" applyFont="1" applyBorder="1">
      <alignment/>
      <protection/>
    </xf>
    <xf numFmtId="164" fontId="13" fillId="0" borderId="11" xfId="61" applyNumberFormat="1" applyFont="1" applyBorder="1">
      <alignment/>
      <protection/>
    </xf>
    <xf numFmtId="164" fontId="16" fillId="0" borderId="11" xfId="61" applyNumberFormat="1" applyFont="1" applyBorder="1">
      <alignment/>
      <protection/>
    </xf>
    <xf numFmtId="164" fontId="16" fillId="0" borderId="26" xfId="46" applyNumberFormat="1" applyFont="1" applyBorder="1" applyAlignment="1">
      <alignment/>
    </xf>
    <xf numFmtId="40" fontId="11" fillId="0" borderId="0" xfId="61" applyNumberFormat="1" applyFont="1">
      <alignment/>
      <protection/>
    </xf>
    <xf numFmtId="40" fontId="23" fillId="0" borderId="0" xfId="61" applyNumberFormat="1" applyFont="1" applyAlignment="1">
      <alignment/>
      <protection/>
    </xf>
    <xf numFmtId="40" fontId="24" fillId="0" borderId="0" xfId="61" applyNumberFormat="1" applyFont="1" applyAlignment="1">
      <alignment/>
      <protection/>
    </xf>
    <xf numFmtId="39" fontId="24" fillId="0" borderId="0" xfId="61" applyNumberFormat="1" applyFont="1" applyAlignment="1">
      <alignment/>
      <protection/>
    </xf>
    <xf numFmtId="0" fontId="25" fillId="0" borderId="0" xfId="61" applyFont="1" applyAlignment="1">
      <alignment vertical="top" wrapText="1"/>
      <protection/>
    </xf>
    <xf numFmtId="0" fontId="4" fillId="0" borderId="0" xfId="68" applyFont="1">
      <alignment/>
      <protection/>
    </xf>
    <xf numFmtId="0" fontId="10" fillId="0" borderId="0" xfId="68" applyFont="1">
      <alignment/>
      <protection/>
    </xf>
    <xf numFmtId="0" fontId="2" fillId="0" borderId="0" xfId="68">
      <alignment/>
      <protection/>
    </xf>
    <xf numFmtId="0" fontId="24" fillId="0" borderId="0" xfId="68" applyFont="1">
      <alignment/>
      <protection/>
    </xf>
    <xf numFmtId="43" fontId="11" fillId="0" borderId="0" xfId="68" applyNumberFormat="1" applyFont="1" applyAlignment="1">
      <alignment horizontal="center"/>
      <protection/>
    </xf>
    <xf numFmtId="40" fontId="11" fillId="0" borderId="0" xfId="68" applyNumberFormat="1" applyFont="1" applyAlignment="1">
      <alignment/>
      <protection/>
    </xf>
    <xf numFmtId="0" fontId="26" fillId="0" borderId="0" xfId="68" applyFont="1">
      <alignment/>
      <protection/>
    </xf>
    <xf numFmtId="0" fontId="26" fillId="0" borderId="0" xfId="68" applyFont="1" applyAlignment="1">
      <alignment horizontal="center"/>
      <protection/>
    </xf>
    <xf numFmtId="43" fontId="26" fillId="0" borderId="0" xfId="68" applyNumberFormat="1" applyFont="1">
      <alignment/>
      <protection/>
    </xf>
    <xf numFmtId="40" fontId="16" fillId="0" borderId="0" xfId="61" applyNumberFormat="1" applyFont="1" applyAlignment="1">
      <alignment horizontal="center" vertical="center"/>
      <protection/>
    </xf>
    <xf numFmtId="40" fontId="16" fillId="0" borderId="0" xfId="61" applyNumberFormat="1" applyFont="1" applyAlignment="1">
      <alignment/>
      <protection/>
    </xf>
    <xf numFmtId="40" fontId="13" fillId="0" borderId="0" xfId="61" applyNumberFormat="1" applyFont="1" applyAlignment="1">
      <alignment horizontal="center" vertical="center" wrapText="1"/>
      <protection/>
    </xf>
    <xf numFmtId="40" fontId="13" fillId="0" borderId="27" xfId="61" applyNumberFormat="1" applyFont="1" applyBorder="1" applyAlignment="1">
      <alignment/>
      <protection/>
    </xf>
    <xf numFmtId="165" fontId="13" fillId="0" borderId="28" xfId="61" applyNumberFormat="1" applyFont="1" applyBorder="1" applyAlignment="1">
      <alignment/>
      <protection/>
    </xf>
    <xf numFmtId="165" fontId="13" fillId="0" borderId="0" xfId="61" applyNumberFormat="1" applyFont="1" applyAlignment="1">
      <alignment/>
      <protection/>
    </xf>
    <xf numFmtId="166" fontId="13" fillId="0" borderId="28" xfId="46" applyNumberFormat="1" applyFont="1" applyBorder="1" applyAlignment="1">
      <alignment/>
    </xf>
    <xf numFmtId="165" fontId="16" fillId="0" borderId="0" xfId="61" applyNumberFormat="1" applyFont="1" applyAlignment="1">
      <alignment/>
      <protection/>
    </xf>
    <xf numFmtId="166" fontId="16" fillId="0" borderId="0" xfId="46" applyNumberFormat="1" applyFont="1" applyAlignment="1">
      <alignment/>
    </xf>
    <xf numFmtId="40" fontId="13" fillId="0" borderId="27" xfId="61" applyNumberFormat="1" applyFont="1" applyBorder="1" applyAlignment="1">
      <alignment horizontal="left" vertical="top" wrapText="1"/>
      <protection/>
    </xf>
    <xf numFmtId="165" fontId="16" fillId="0" borderId="27" xfId="61" applyNumberFormat="1" applyFont="1" applyBorder="1" applyAlignment="1">
      <alignment/>
      <protection/>
    </xf>
    <xf numFmtId="40" fontId="16" fillId="0" borderId="0" xfId="61" applyNumberFormat="1" applyFont="1" applyAlignment="1">
      <alignment vertical="center" wrapText="1"/>
      <protection/>
    </xf>
    <xf numFmtId="165" fontId="13" fillId="0" borderId="0" xfId="61" applyNumberFormat="1" applyFont="1">
      <alignment/>
      <protection/>
    </xf>
    <xf numFmtId="165" fontId="13" fillId="0" borderId="28" xfId="61" applyNumberFormat="1" applyFont="1" applyBorder="1">
      <alignment/>
      <protection/>
    </xf>
    <xf numFmtId="165" fontId="13" fillId="0" borderId="0" xfId="61" applyNumberFormat="1" applyFont="1" applyBorder="1" applyAlignment="1">
      <alignment/>
      <protection/>
    </xf>
    <xf numFmtId="40" fontId="16" fillId="0" borderId="0" xfId="61" applyNumberFormat="1" applyFont="1" applyAlignment="1">
      <alignment wrapText="1"/>
      <protection/>
    </xf>
    <xf numFmtId="40" fontId="13" fillId="0" borderId="0" xfId="61" applyNumberFormat="1" applyFont="1" applyAlignment="1">
      <alignment/>
      <protection/>
    </xf>
    <xf numFmtId="40" fontId="13" fillId="0" borderId="0" xfId="61" applyNumberFormat="1" applyFont="1" applyAlignment="1">
      <alignment horizontal="left" vertical="center"/>
      <protection/>
    </xf>
    <xf numFmtId="165" fontId="16" fillId="0" borderId="0" xfId="61" applyNumberFormat="1" applyFont="1" applyBorder="1" applyAlignment="1">
      <alignment/>
      <protection/>
    </xf>
    <xf numFmtId="0" fontId="26" fillId="0" borderId="0" xfId="61" applyFont="1">
      <alignment/>
      <protection/>
    </xf>
    <xf numFmtId="0" fontId="2" fillId="0" borderId="0" xfId="61">
      <alignment/>
      <protection/>
    </xf>
    <xf numFmtId="0" fontId="29" fillId="0" borderId="0" xfId="61" applyFont="1">
      <alignment/>
      <protection/>
    </xf>
    <xf numFmtId="0" fontId="30" fillId="0" borderId="0" xfId="61" applyFont="1">
      <alignment/>
      <protection/>
    </xf>
    <xf numFmtId="0" fontId="31" fillId="0" borderId="0" xfId="61" applyFont="1">
      <alignment/>
      <protection/>
    </xf>
    <xf numFmtId="0" fontId="32" fillId="0" borderId="0" xfId="61" applyFont="1">
      <alignment/>
      <protection/>
    </xf>
    <xf numFmtId="0" fontId="33" fillId="0" borderId="0" xfId="61" applyFont="1">
      <alignment/>
      <protection/>
    </xf>
    <xf numFmtId="0" fontId="91" fillId="0" borderId="0" xfId="0" applyFont="1" applyAlignment="1">
      <alignment/>
    </xf>
    <xf numFmtId="0" fontId="20" fillId="0" borderId="0" xfId="61" applyFont="1">
      <alignment/>
      <protection/>
    </xf>
    <xf numFmtId="40" fontId="21" fillId="0" borderId="0" xfId="61" applyNumberFormat="1" applyFont="1" applyAlignment="1">
      <alignment/>
      <protection/>
    </xf>
    <xf numFmtId="0" fontId="34" fillId="0" borderId="0" xfId="68" applyFont="1" applyAlignment="1">
      <alignment horizontal="center"/>
      <protection/>
    </xf>
    <xf numFmtId="0" fontId="16" fillId="0" borderId="0" xfId="68" applyFont="1">
      <alignment/>
      <protection/>
    </xf>
    <xf numFmtId="40" fontId="16" fillId="0" borderId="0" xfId="68" applyNumberFormat="1" applyFont="1">
      <alignment/>
      <protection/>
    </xf>
    <xf numFmtId="43" fontId="16" fillId="0" borderId="0" xfId="68" applyNumberFormat="1" applyFont="1">
      <alignment/>
      <protection/>
    </xf>
    <xf numFmtId="0" fontId="13" fillId="0" borderId="27" xfId="68" applyFont="1" applyBorder="1" applyAlignment="1">
      <alignment horizontal="center"/>
      <protection/>
    </xf>
    <xf numFmtId="0" fontId="13" fillId="0" borderId="0" xfId="68" applyFont="1" applyBorder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13" fillId="0" borderId="0" xfId="68" applyFont="1">
      <alignment/>
      <protection/>
    </xf>
    <xf numFmtId="43" fontId="16" fillId="0" borderId="28" xfId="68" applyNumberFormat="1" applyFont="1" applyBorder="1">
      <alignment/>
      <protection/>
    </xf>
    <xf numFmtId="43" fontId="16" fillId="0" borderId="0" xfId="46" applyFont="1" applyAlignment="1">
      <alignment/>
    </xf>
    <xf numFmtId="0" fontId="21" fillId="0" borderId="0" xfId="68" applyFont="1">
      <alignment/>
      <protection/>
    </xf>
    <xf numFmtId="0" fontId="16" fillId="0" borderId="0" xfId="68" applyFont="1" applyAlignment="1">
      <alignment/>
      <protection/>
    </xf>
    <xf numFmtId="43" fontId="21" fillId="0" borderId="0" xfId="46" applyFont="1" applyAlignment="1">
      <alignment/>
    </xf>
    <xf numFmtId="43" fontId="16" fillId="0" borderId="29" xfId="46" applyFont="1" applyBorder="1" applyAlignment="1">
      <alignment/>
    </xf>
    <xf numFmtId="43" fontId="16" fillId="0" borderId="0" xfId="46" applyFont="1" applyBorder="1" applyAlignment="1">
      <alignment/>
    </xf>
    <xf numFmtId="0" fontId="13" fillId="0" borderId="0" xfId="68" applyFont="1" applyAlignment="1">
      <alignment/>
      <protection/>
    </xf>
    <xf numFmtId="43" fontId="16" fillId="0" borderId="29" xfId="46" applyNumberFormat="1" applyFont="1" applyBorder="1" applyAlignment="1">
      <alignment/>
    </xf>
    <xf numFmtId="43" fontId="13" fillId="33" borderId="27" xfId="46" applyFont="1" applyFill="1" applyBorder="1" applyAlignment="1">
      <alignment/>
    </xf>
    <xf numFmtId="43" fontId="13" fillId="0" borderId="0" xfId="46" applyFont="1" applyBorder="1" applyAlignment="1">
      <alignment/>
    </xf>
    <xf numFmtId="43" fontId="13" fillId="33" borderId="28" xfId="46" applyFont="1" applyFill="1" applyBorder="1" applyAlignment="1">
      <alignment/>
    </xf>
    <xf numFmtId="40" fontId="35" fillId="0" borderId="0" xfId="68" applyNumberFormat="1" applyFont="1">
      <alignment/>
      <protection/>
    </xf>
    <xf numFmtId="39" fontId="13" fillId="0" borderId="27" xfId="68" applyNumberFormat="1" applyFont="1" applyBorder="1">
      <alignment/>
      <protection/>
    </xf>
    <xf numFmtId="43" fontId="13" fillId="0" borderId="28" xfId="46" applyFont="1" applyBorder="1" applyAlignment="1">
      <alignment/>
    </xf>
    <xf numFmtId="43" fontId="16" fillId="0" borderId="28" xfId="46" applyFont="1" applyBorder="1" applyAlignment="1">
      <alignment/>
    </xf>
    <xf numFmtId="40" fontId="16" fillId="0" borderId="28" xfId="68" applyNumberFormat="1" applyFont="1" applyBorder="1">
      <alignment/>
      <protection/>
    </xf>
    <xf numFmtId="43" fontId="16" fillId="0" borderId="27" xfId="46" applyFont="1" applyBorder="1" applyAlignment="1">
      <alignment/>
    </xf>
    <xf numFmtId="40" fontId="36" fillId="0" borderId="0" xfId="68" applyNumberFormat="1" applyFont="1">
      <alignment/>
      <protection/>
    </xf>
    <xf numFmtId="0" fontId="89" fillId="0" borderId="10" xfId="0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88" fillId="0" borderId="18" xfId="0" applyFont="1" applyBorder="1" applyAlignment="1">
      <alignment horizontal="right"/>
    </xf>
    <xf numFmtId="0" fontId="88" fillId="0" borderId="18" xfId="0" applyFont="1" applyBorder="1" applyAlignment="1">
      <alignment/>
    </xf>
    <xf numFmtId="43" fontId="86" fillId="0" borderId="10" xfId="0" applyNumberFormat="1" applyFont="1" applyBorder="1" applyAlignment="1">
      <alignment/>
    </xf>
    <xf numFmtId="43" fontId="86" fillId="0" borderId="22" xfId="0" applyNumberFormat="1" applyFont="1" applyBorder="1" applyAlignment="1">
      <alignment/>
    </xf>
    <xf numFmtId="43" fontId="89" fillId="0" borderId="10" xfId="0" applyNumberFormat="1" applyFont="1" applyBorder="1" applyAlignment="1">
      <alignment/>
    </xf>
    <xf numFmtId="43" fontId="89" fillId="0" borderId="22" xfId="0" applyNumberFormat="1" applyFont="1" applyBorder="1" applyAlignment="1">
      <alignment/>
    </xf>
    <xf numFmtId="43" fontId="86" fillId="0" borderId="11" xfId="0" applyNumberFormat="1" applyFont="1" applyBorder="1" applyAlignment="1">
      <alignment/>
    </xf>
    <xf numFmtId="43" fontId="86" fillId="0" borderId="26" xfId="0" applyNumberFormat="1" applyFont="1" applyBorder="1" applyAlignment="1">
      <alignment/>
    </xf>
    <xf numFmtId="43" fontId="86" fillId="0" borderId="13" xfId="0" applyNumberFormat="1" applyFont="1" applyBorder="1" applyAlignment="1">
      <alignment/>
    </xf>
    <xf numFmtId="43" fontId="86" fillId="0" borderId="15" xfId="0" applyNumberFormat="1" applyFont="1" applyBorder="1" applyAlignment="1">
      <alignment/>
    </xf>
    <xf numFmtId="43" fontId="86" fillId="0" borderId="12" xfId="0" applyNumberFormat="1" applyFont="1" applyBorder="1" applyAlignment="1">
      <alignment/>
    </xf>
    <xf numFmtId="43" fontId="86" fillId="0" borderId="21" xfId="0" applyNumberFormat="1" applyFont="1" applyBorder="1" applyAlignment="1">
      <alignment/>
    </xf>
    <xf numFmtId="43" fontId="88" fillId="0" borderId="10" xfId="0" applyNumberFormat="1" applyFont="1" applyBorder="1" applyAlignment="1">
      <alignment/>
    </xf>
    <xf numFmtId="43" fontId="88" fillId="0" borderId="22" xfId="0" applyNumberFormat="1" applyFont="1" applyBorder="1" applyAlignment="1">
      <alignment/>
    </xf>
    <xf numFmtId="0" fontId="21" fillId="0" borderId="18" xfId="61" applyFont="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168" fontId="10" fillId="0" borderId="0" xfId="74" applyNumberFormat="1" applyFont="1" applyAlignment="1">
      <alignment/>
    </xf>
    <xf numFmtId="40" fontId="10" fillId="0" borderId="0" xfId="61" applyNumberFormat="1" applyFont="1">
      <alignment/>
      <protection/>
    </xf>
    <xf numFmtId="43" fontId="10" fillId="0" borderId="0" xfId="61" applyNumberFormat="1" applyFont="1">
      <alignment/>
      <protection/>
    </xf>
    <xf numFmtId="164" fontId="10" fillId="0" borderId="0" xfId="61" applyNumberFormat="1" applyFont="1">
      <alignment/>
      <protection/>
    </xf>
    <xf numFmtId="43" fontId="3" fillId="0" borderId="0" xfId="61" applyNumberFormat="1" applyFont="1">
      <alignment/>
      <protection/>
    </xf>
    <xf numFmtId="0" fontId="16" fillId="0" borderId="28" xfId="68" applyFont="1" applyBorder="1" applyAlignment="1">
      <alignment/>
      <protection/>
    </xf>
    <xf numFmtId="0" fontId="21" fillId="0" borderId="28" xfId="68" applyFont="1" applyBorder="1">
      <alignment/>
      <protection/>
    </xf>
    <xf numFmtId="0" fontId="16" fillId="0" borderId="28" xfId="68" applyFont="1" applyBorder="1">
      <alignment/>
      <protection/>
    </xf>
    <xf numFmtId="39" fontId="24" fillId="0" borderId="0" xfId="69" applyNumberFormat="1" applyFont="1">
      <alignment/>
      <protection/>
    </xf>
    <xf numFmtId="0" fontId="13" fillId="0" borderId="27" xfId="69" applyFont="1" applyBorder="1">
      <alignment/>
      <protection/>
    </xf>
    <xf numFmtId="0" fontId="16" fillId="0" borderId="0" xfId="69" applyFont="1" applyBorder="1">
      <alignment/>
      <protection/>
    </xf>
    <xf numFmtId="0" fontId="13" fillId="0" borderId="0" xfId="61" applyFont="1">
      <alignment/>
      <protection/>
    </xf>
    <xf numFmtId="0" fontId="16" fillId="0" borderId="0" xfId="61" applyFont="1">
      <alignment/>
      <protection/>
    </xf>
    <xf numFmtId="0" fontId="21" fillId="0" borderId="29" xfId="61" applyFont="1" applyBorder="1" applyAlignment="1">
      <alignment horizontal="center"/>
      <protection/>
    </xf>
    <xf numFmtId="0" fontId="21" fillId="0" borderId="0" xfId="61" applyFont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164" fontId="16" fillId="0" borderId="0" xfId="46" applyNumberFormat="1" applyFont="1" applyAlignment="1">
      <alignment/>
    </xf>
    <xf numFmtId="167" fontId="16" fillId="0" borderId="0" xfId="46" applyNumberFormat="1" applyFont="1" applyAlignment="1">
      <alignment/>
    </xf>
    <xf numFmtId="43" fontId="13" fillId="0" borderId="0" xfId="46" applyFont="1" applyAlignment="1">
      <alignment/>
    </xf>
    <xf numFmtId="10" fontId="16" fillId="0" borderId="0" xfId="74" applyNumberFormat="1" applyFont="1" applyAlignment="1">
      <alignment/>
    </xf>
    <xf numFmtId="0" fontId="37" fillId="0" borderId="0" xfId="69" applyFont="1">
      <alignment/>
      <protection/>
    </xf>
    <xf numFmtId="0" fontId="2" fillId="0" borderId="0" xfId="69">
      <alignment/>
      <protection/>
    </xf>
    <xf numFmtId="38" fontId="24" fillId="0" borderId="0" xfId="69" applyNumberFormat="1" applyFont="1">
      <alignment/>
      <protection/>
    </xf>
    <xf numFmtId="40" fontId="24" fillId="0" borderId="0" xfId="69" applyNumberFormat="1" applyFont="1">
      <alignment/>
      <protection/>
    </xf>
    <xf numFmtId="38" fontId="38" fillId="0" borderId="0" xfId="69" applyNumberFormat="1" applyFont="1" applyBorder="1" applyAlignment="1">
      <alignment horizontal="center" vertical="center"/>
      <protection/>
    </xf>
    <xf numFmtId="40" fontId="38" fillId="0" borderId="0" xfId="69" applyNumberFormat="1" applyFont="1" applyBorder="1" applyAlignment="1">
      <alignment horizontal="center" vertical="center" wrapText="1"/>
      <protection/>
    </xf>
    <xf numFmtId="38" fontId="39" fillId="0" borderId="0" xfId="69" applyNumberFormat="1" applyFont="1" applyBorder="1">
      <alignment/>
      <protection/>
    </xf>
    <xf numFmtId="164" fontId="38" fillId="0" borderId="0" xfId="69" applyNumberFormat="1" applyFont="1" applyBorder="1">
      <alignment/>
      <protection/>
    </xf>
    <xf numFmtId="38" fontId="38" fillId="0" borderId="0" xfId="69" applyNumberFormat="1" applyFont="1" applyBorder="1">
      <alignment/>
      <protection/>
    </xf>
    <xf numFmtId="164" fontId="38" fillId="0" borderId="0" xfId="49" applyNumberFormat="1" applyFont="1" applyBorder="1" applyAlignment="1">
      <alignment/>
    </xf>
    <xf numFmtId="164" fontId="40" fillId="0" borderId="28" xfId="69" applyNumberFormat="1" applyFont="1" applyBorder="1">
      <alignment/>
      <protection/>
    </xf>
    <xf numFmtId="164" fontId="40" fillId="0" borderId="0" xfId="69" applyNumberFormat="1" applyFont="1" applyBorder="1">
      <alignment/>
      <protection/>
    </xf>
    <xf numFmtId="164" fontId="40" fillId="0" borderId="28" xfId="49" applyNumberFormat="1" applyFont="1" applyBorder="1" applyAlignment="1">
      <alignment/>
    </xf>
    <xf numFmtId="164" fontId="40" fillId="0" borderId="0" xfId="49" applyNumberFormat="1" applyFont="1" applyBorder="1" applyAlignment="1">
      <alignment/>
    </xf>
    <xf numFmtId="38" fontId="10" fillId="0" borderId="0" xfId="69" applyNumberFormat="1" applyFont="1">
      <alignment/>
      <protection/>
    </xf>
    <xf numFmtId="40" fontId="10" fillId="0" borderId="0" xfId="69" applyNumberFormat="1" applyFont="1">
      <alignment/>
      <protection/>
    </xf>
    <xf numFmtId="0" fontId="14" fillId="0" borderId="0" xfId="69" applyFont="1">
      <alignment/>
      <protection/>
    </xf>
    <xf numFmtId="0" fontId="43" fillId="0" borderId="0" xfId="0" applyFont="1" applyAlignment="1">
      <alignment/>
    </xf>
    <xf numFmtId="40" fontId="11" fillId="0" borderId="0" xfId="0" applyNumberFormat="1" applyFont="1" applyAlignment="1">
      <alignment horizontal="center"/>
    </xf>
    <xf numFmtId="40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5" fillId="0" borderId="0" xfId="65" applyNumberFormat="1" applyFill="1" applyBorder="1" applyAlignment="1" applyProtection="1">
      <alignment/>
      <protection/>
    </xf>
    <xf numFmtId="40" fontId="0" fillId="0" borderId="0" xfId="0" applyNumberFormat="1" applyAlignment="1">
      <alignment/>
    </xf>
    <xf numFmtId="164" fontId="14" fillId="0" borderId="0" xfId="69" applyNumberFormat="1" applyFont="1">
      <alignment/>
      <protection/>
    </xf>
    <xf numFmtId="167" fontId="16" fillId="0" borderId="0" xfId="68" applyNumberFormat="1" applyFont="1">
      <alignment/>
      <protection/>
    </xf>
    <xf numFmtId="38" fontId="16" fillId="0" borderId="0" xfId="68" applyNumberFormat="1" applyFont="1">
      <alignment/>
      <protection/>
    </xf>
    <xf numFmtId="169" fontId="0" fillId="0" borderId="0" xfId="0" applyNumberFormat="1" applyAlignment="1">
      <alignment/>
    </xf>
    <xf numFmtId="39" fontId="13" fillId="0" borderId="0" xfId="69" applyNumberFormat="1" applyFont="1">
      <alignment/>
      <protection/>
    </xf>
    <xf numFmtId="39" fontId="13" fillId="0" borderId="27" xfId="69" applyNumberFormat="1" applyFont="1" applyBorder="1">
      <alignment/>
      <protection/>
    </xf>
    <xf numFmtId="39" fontId="16" fillId="0" borderId="0" xfId="69" applyNumberFormat="1" applyFont="1">
      <alignment/>
      <protection/>
    </xf>
    <xf numFmtId="39" fontId="13" fillId="0" borderId="0" xfId="69" applyNumberFormat="1" applyFont="1" applyAlignment="1">
      <alignment horizontal="center"/>
      <protection/>
    </xf>
    <xf numFmtId="39" fontId="16" fillId="0" borderId="0" xfId="69" applyNumberFormat="1" applyFont="1" applyAlignment="1">
      <alignment horizontal="left"/>
      <protection/>
    </xf>
    <xf numFmtId="0" fontId="44" fillId="0" borderId="27" xfId="65" applyFont="1" applyBorder="1" applyAlignment="1">
      <alignment vertical="center"/>
      <protection/>
    </xf>
    <xf numFmtId="39" fontId="13" fillId="0" borderId="27" xfId="69" applyNumberFormat="1" applyFont="1" applyBorder="1" applyAlignment="1">
      <alignment horizontal="left"/>
      <protection/>
    </xf>
    <xf numFmtId="0" fontId="13" fillId="0" borderId="27" xfId="69" applyFont="1" applyBorder="1" applyAlignment="1">
      <alignment horizontal="center"/>
      <protection/>
    </xf>
    <xf numFmtId="0" fontId="21" fillId="0" borderId="0" xfId="69" applyFont="1" applyBorder="1" applyAlignment="1">
      <alignment horizontal="left"/>
      <protection/>
    </xf>
    <xf numFmtId="39" fontId="10" fillId="0" borderId="0" xfId="69" applyNumberFormat="1" applyFont="1">
      <alignment/>
      <protection/>
    </xf>
    <xf numFmtId="0" fontId="10" fillId="0" borderId="0" xfId="69" applyFont="1">
      <alignment/>
      <protection/>
    </xf>
    <xf numFmtId="0" fontId="11" fillId="0" borderId="0" xfId="69" applyNumberFormat="1" applyFont="1">
      <alignment/>
      <protection/>
    </xf>
    <xf numFmtId="164" fontId="21" fillId="0" borderId="27" xfId="69" applyNumberFormat="1" applyFont="1" applyBorder="1">
      <alignment/>
      <protection/>
    </xf>
    <xf numFmtId="164" fontId="16" fillId="0" borderId="0" xfId="69" applyNumberFormat="1" applyFont="1">
      <alignment/>
      <protection/>
    </xf>
    <xf numFmtId="164" fontId="21" fillId="0" borderId="0" xfId="69" applyNumberFormat="1" applyFont="1">
      <alignment/>
      <protection/>
    </xf>
    <xf numFmtId="164" fontId="21" fillId="0" borderId="27" xfId="69" applyNumberFormat="1" applyFont="1" applyBorder="1" applyAlignment="1">
      <alignment horizontal="center"/>
      <protection/>
    </xf>
    <xf numFmtId="164" fontId="13" fillId="0" borderId="28" xfId="69" applyNumberFormat="1" applyFont="1" applyBorder="1">
      <alignment/>
      <protection/>
    </xf>
    <xf numFmtId="164" fontId="13" fillId="0" borderId="0" xfId="69" applyNumberFormat="1" applyFont="1">
      <alignment/>
      <protection/>
    </xf>
    <xf numFmtId="164" fontId="16" fillId="0" borderId="0" xfId="69" applyNumberFormat="1" applyFont="1" applyBorder="1">
      <alignment/>
      <protection/>
    </xf>
    <xf numFmtId="164" fontId="13" fillId="0" borderId="0" xfId="69" applyNumberFormat="1" applyFont="1" applyBorder="1">
      <alignment/>
      <protection/>
    </xf>
    <xf numFmtId="164" fontId="21" fillId="0" borderId="0" xfId="69" applyNumberFormat="1" applyFont="1" applyAlignment="1">
      <alignment horizontal="center"/>
      <protection/>
    </xf>
    <xf numFmtId="164" fontId="16" fillId="0" borderId="0" xfId="49" applyNumberFormat="1" applyFont="1" applyAlignment="1">
      <alignment/>
    </xf>
    <xf numFmtId="43" fontId="15" fillId="0" borderId="0" xfId="65" applyNumberFormat="1" applyFill="1" applyBorder="1" applyAlignment="1" applyProtection="1">
      <alignment/>
      <protection/>
    </xf>
    <xf numFmtId="38" fontId="2" fillId="0" borderId="0" xfId="69" applyNumberFormat="1" applyFont="1">
      <alignment/>
      <protection/>
    </xf>
    <xf numFmtId="164" fontId="2" fillId="0" borderId="0" xfId="69" applyNumberFormat="1" applyFont="1">
      <alignment/>
      <protection/>
    </xf>
    <xf numFmtId="43" fontId="2" fillId="0" borderId="0" xfId="69" applyNumberFormat="1">
      <alignment/>
      <protection/>
    </xf>
    <xf numFmtId="167" fontId="2" fillId="0" borderId="0" xfId="69" applyNumberFormat="1">
      <alignment/>
      <protection/>
    </xf>
    <xf numFmtId="0" fontId="86" fillId="0" borderId="27" xfId="0" applyFont="1" applyBorder="1" applyAlignment="1">
      <alignment/>
    </xf>
    <xf numFmtId="0" fontId="87" fillId="0" borderId="0" xfId="0" applyFont="1" applyAlignment="1">
      <alignment/>
    </xf>
    <xf numFmtId="43" fontId="7" fillId="0" borderId="27" xfId="46" applyFont="1" applyBorder="1" applyAlignment="1">
      <alignment/>
    </xf>
    <xf numFmtId="43" fontId="16" fillId="0" borderId="0" xfId="46" applyNumberFormat="1" applyFont="1" applyAlignment="1">
      <alignment/>
    </xf>
    <xf numFmtId="173" fontId="3" fillId="0" borderId="0" xfId="61" applyNumberFormat="1" applyFont="1">
      <alignment/>
      <protection/>
    </xf>
    <xf numFmtId="174" fontId="10" fillId="0" borderId="0" xfId="61" applyNumberFormat="1" applyFont="1">
      <alignment/>
      <protection/>
    </xf>
    <xf numFmtId="0" fontId="28" fillId="0" borderId="0" xfId="61" applyFont="1" applyBorder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85" fillId="0" borderId="18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92" fillId="0" borderId="0" xfId="0" applyFont="1" applyAlignment="1">
      <alignment horizontal="center"/>
    </xf>
    <xf numFmtId="0" fontId="85" fillId="0" borderId="30" xfId="0" applyFont="1" applyBorder="1" applyAlignment="1">
      <alignment horizontal="left"/>
    </xf>
    <xf numFmtId="0" fontId="85" fillId="0" borderId="13" xfId="0" applyFont="1" applyBorder="1" applyAlignment="1">
      <alignment horizontal="left"/>
    </xf>
    <xf numFmtId="0" fontId="85" fillId="0" borderId="31" xfId="0" applyFont="1" applyBorder="1" applyAlignment="1">
      <alignment horizontal="left"/>
    </xf>
    <xf numFmtId="0" fontId="85" fillId="0" borderId="14" xfId="0" applyFont="1" applyBorder="1" applyAlignment="1">
      <alignment horizontal="left"/>
    </xf>
    <xf numFmtId="40" fontId="11" fillId="0" borderId="0" xfId="0" applyNumberFormat="1" applyFont="1" applyAlignment="1">
      <alignment horizontal="center"/>
    </xf>
    <xf numFmtId="0" fontId="85" fillId="0" borderId="32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85" fillId="0" borderId="33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40" fontId="11" fillId="0" borderId="0" xfId="61" applyNumberFormat="1" applyFont="1" applyAlignment="1">
      <alignment horizontal="center"/>
      <protection/>
    </xf>
    <xf numFmtId="3" fontId="16" fillId="0" borderId="18" xfId="61" applyNumberFormat="1" applyFont="1" applyBorder="1" applyAlignment="1">
      <alignment horizontal="left" vertical="center" wrapText="1"/>
      <protection/>
    </xf>
    <xf numFmtId="3" fontId="16" fillId="0" borderId="10" xfId="61" applyNumberFormat="1" applyFont="1" applyBorder="1" applyAlignment="1">
      <alignment horizontal="left" vertical="center" wrapText="1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21" fillId="0" borderId="10" xfId="61" applyFont="1" applyBorder="1" applyAlignment="1">
      <alignment horizontal="left" wrapText="1"/>
      <protection/>
    </xf>
    <xf numFmtId="0" fontId="21" fillId="0" borderId="10" xfId="61" applyFont="1" applyBorder="1" applyAlignment="1">
      <alignment horizontal="left"/>
      <protection/>
    </xf>
    <xf numFmtId="0" fontId="8" fillId="0" borderId="18" xfId="61" applyFont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7" fillId="0" borderId="18" xfId="61" applyFont="1" applyBorder="1" applyAlignment="1">
      <alignment horizontal="left"/>
      <protection/>
    </xf>
    <xf numFmtId="0" fontId="7" fillId="0" borderId="10" xfId="61" applyFont="1" applyBorder="1" applyAlignment="1">
      <alignment horizontal="left"/>
      <protection/>
    </xf>
    <xf numFmtId="0" fontId="8" fillId="0" borderId="32" xfId="61" applyFont="1" applyBorder="1" applyAlignment="1">
      <alignment horizontal="center"/>
      <protection/>
    </xf>
    <xf numFmtId="0" fontId="8" fillId="0" borderId="34" xfId="61" applyFont="1" applyBorder="1" applyAlignment="1">
      <alignment horizontal="center"/>
      <protection/>
    </xf>
    <xf numFmtId="0" fontId="8" fillId="0" borderId="20" xfId="61" applyFont="1" applyBorder="1" applyAlignment="1">
      <alignment horizontal="center"/>
      <protection/>
    </xf>
    <xf numFmtId="0" fontId="7" fillId="0" borderId="32" xfId="61" applyFont="1" applyBorder="1" applyAlignment="1">
      <alignment horizontal="center"/>
      <protection/>
    </xf>
    <xf numFmtId="0" fontId="7" fillId="0" borderId="34" xfId="61" applyFont="1" applyBorder="1" applyAlignment="1">
      <alignment horizontal="center"/>
      <protection/>
    </xf>
    <xf numFmtId="0" fontId="7" fillId="0" borderId="20" xfId="61" applyFont="1" applyBorder="1" applyAlignment="1">
      <alignment horizontal="center"/>
      <protection/>
    </xf>
    <xf numFmtId="0" fontId="10" fillId="0" borderId="18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22" fillId="0" borderId="10" xfId="61" applyFont="1" applyBorder="1" applyAlignment="1">
      <alignment horizontal="left"/>
      <protection/>
    </xf>
    <xf numFmtId="0" fontId="17" fillId="0" borderId="10" xfId="61" applyFont="1" applyBorder="1" applyAlignment="1">
      <alignment horizontal="right"/>
      <protection/>
    </xf>
    <xf numFmtId="0" fontId="21" fillId="0" borderId="35" xfId="61" applyFont="1" applyBorder="1" applyAlignment="1">
      <alignment horizontal="left" vertical="top" wrapText="1"/>
      <protection/>
    </xf>
    <xf numFmtId="0" fontId="21" fillId="0" borderId="20" xfId="61" applyFont="1" applyBorder="1" applyAlignment="1">
      <alignment horizontal="left" vertical="top" wrapText="1"/>
      <protection/>
    </xf>
    <xf numFmtId="0" fontId="9" fillId="0" borderId="33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left" wrapText="1"/>
      <protection/>
    </xf>
    <xf numFmtId="0" fontId="7" fillId="0" borderId="10" xfId="61" applyFont="1" applyBorder="1" applyAlignment="1">
      <alignment horizontal="left" wrapText="1"/>
      <protection/>
    </xf>
    <xf numFmtId="0" fontId="12" fillId="0" borderId="10" xfId="61" applyFont="1" applyBorder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7" fillId="0" borderId="32" xfId="61" applyFont="1" applyBorder="1" applyAlignment="1">
      <alignment horizontal="left"/>
      <protection/>
    </xf>
    <xf numFmtId="0" fontId="7" fillId="0" borderId="34" xfId="61" applyFont="1" applyBorder="1" applyAlignment="1">
      <alignment horizontal="left"/>
      <protection/>
    </xf>
    <xf numFmtId="0" fontId="7" fillId="0" borderId="20" xfId="61" applyFont="1" applyBorder="1" applyAlignment="1">
      <alignment horizontal="left"/>
      <protection/>
    </xf>
    <xf numFmtId="0" fontId="21" fillId="0" borderId="35" xfId="61" applyFont="1" applyBorder="1" applyAlignment="1">
      <alignment horizontal="left" vertical="top"/>
      <protection/>
    </xf>
    <xf numFmtId="0" fontId="21" fillId="0" borderId="20" xfId="61" applyFont="1" applyBorder="1" applyAlignment="1">
      <alignment horizontal="left" vertical="top"/>
      <protection/>
    </xf>
    <xf numFmtId="0" fontId="21" fillId="0" borderId="35" xfId="61" applyFont="1" applyBorder="1" applyAlignment="1">
      <alignment horizontal="left"/>
      <protection/>
    </xf>
    <xf numFmtId="0" fontId="21" fillId="0" borderId="20" xfId="61" applyFont="1" applyBorder="1" applyAlignment="1">
      <alignment horizontal="left"/>
      <protection/>
    </xf>
    <xf numFmtId="0" fontId="21" fillId="0" borderId="36" xfId="61" applyFont="1" applyBorder="1" applyAlignment="1">
      <alignment horizontal="left"/>
      <protection/>
    </xf>
    <xf numFmtId="0" fontId="21" fillId="0" borderId="37" xfId="61" applyFont="1" applyBorder="1" applyAlignment="1">
      <alignment horizontal="left"/>
      <protection/>
    </xf>
    <xf numFmtId="0" fontId="12" fillId="0" borderId="32" xfId="61" applyFont="1" applyBorder="1" applyAlignment="1">
      <alignment horizontal="center"/>
      <protection/>
    </xf>
    <xf numFmtId="0" fontId="12" fillId="0" borderId="34" xfId="61" applyFont="1" applyBorder="1" applyAlignment="1">
      <alignment horizontal="center"/>
      <protection/>
    </xf>
    <xf numFmtId="0" fontId="12" fillId="0" borderId="20" xfId="61" applyFont="1" applyBorder="1" applyAlignment="1">
      <alignment horizontal="center"/>
      <protection/>
    </xf>
    <xf numFmtId="40" fontId="27" fillId="0" borderId="0" xfId="61" applyNumberFormat="1" applyFont="1" applyAlignment="1">
      <alignment horizontal="center"/>
      <protection/>
    </xf>
    <xf numFmtId="0" fontId="42" fillId="0" borderId="0" xfId="68" applyFont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40" fontId="11" fillId="0" borderId="0" xfId="68" applyNumberFormat="1" applyFont="1" applyAlignment="1">
      <alignment horizontal="center"/>
      <protection/>
    </xf>
    <xf numFmtId="0" fontId="16" fillId="0" borderId="0" xfId="68" applyFont="1" applyAlignment="1">
      <alignment horizontal="left"/>
      <protection/>
    </xf>
    <xf numFmtId="0" fontId="13" fillId="0" borderId="0" xfId="68" applyFont="1" applyAlignment="1">
      <alignment horizontal="left"/>
      <protection/>
    </xf>
    <xf numFmtId="38" fontId="24" fillId="0" borderId="0" xfId="69" applyNumberFormat="1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4 2" xfId="66"/>
    <cellStyle name="Normal 5" xfId="67"/>
    <cellStyle name="Normal 6" xfId="68"/>
    <cellStyle name="Normal 7" xfId="69"/>
    <cellStyle name="Normale_BILANCIO FKT 1997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28575</xdr:rowOff>
    </xdr:from>
    <xdr:to>
      <xdr:col>11</xdr:col>
      <xdr:colOff>266700</xdr:colOff>
      <xdr:row>60</xdr:row>
      <xdr:rowOff>142875</xdr:rowOff>
    </xdr:to>
    <xdr:sp>
      <xdr:nvSpPr>
        <xdr:cNvPr id="1" name="Bevel 1"/>
        <xdr:cNvSpPr>
          <a:spLocks/>
        </xdr:cNvSpPr>
      </xdr:nvSpPr>
      <xdr:spPr>
        <a:xfrm>
          <a:off x="200025" y="219075"/>
          <a:ext cx="5724525" cy="11315700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ce\AppData\Local\Temp\Evid-AktBAMI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(2)"/>
      <sheetName val="A.411-467"/>
      <sheetName val="Stoku"/>
      <sheetName val="AAMB"/>
      <sheetName val="DASH"/>
      <sheetName val="DAGJ"/>
      <sheetName val="SHTe"/>
      <sheetName val="A.furnitur"/>
      <sheetName val="DIpf"/>
      <sheetName val="Fdp tat fitimi"/>
      <sheetName val="DAGJ (2)"/>
    </sheetNames>
    <sheetDataSet>
      <sheetData sheetId="3">
        <row r="8">
          <cell r="E8">
            <v>2865170</v>
          </cell>
          <cell r="F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E9">
            <v>59632189.6</v>
          </cell>
          <cell r="F9">
            <v>0</v>
          </cell>
          <cell r="G9">
            <v>0</v>
          </cell>
          <cell r="I9">
            <v>14643494.315480893</v>
          </cell>
          <cell r="J9">
            <v>2249434.7642259556</v>
          </cell>
          <cell r="K9">
            <v>0</v>
          </cell>
        </row>
        <row r="10">
          <cell r="E10">
            <v>205292866.06308997</v>
          </cell>
          <cell r="F10">
            <v>13729731.09</v>
          </cell>
          <cell r="G10">
            <v>41918975.7</v>
          </cell>
          <cell r="I10">
            <v>99172201.04164986</v>
          </cell>
          <cell r="J10">
            <v>19990574.92256898</v>
          </cell>
          <cell r="K10">
            <v>29919819.814187523</v>
          </cell>
        </row>
        <row r="11">
          <cell r="E11">
            <v>109223401.832</v>
          </cell>
          <cell r="F11">
            <v>4100884.666</v>
          </cell>
          <cell r="G11">
            <v>5412528</v>
          </cell>
          <cell r="I11">
            <v>59419613.81393254</v>
          </cell>
          <cell r="J11">
            <v>9869674.199530294</v>
          </cell>
          <cell r="K11">
            <v>2848830.1305856006</v>
          </cell>
        </row>
        <row r="12">
          <cell r="E12">
            <v>3536456.83</v>
          </cell>
          <cell r="F12">
            <v>236533.33000000002</v>
          </cell>
          <cell r="G12">
            <v>0</v>
          </cell>
          <cell r="I12">
            <v>1404708.6838069332</v>
          </cell>
          <cell r="J12">
            <v>433462.03286528</v>
          </cell>
          <cell r="K12">
            <v>0</v>
          </cell>
        </row>
        <row r="13">
          <cell r="E13">
            <v>1930389.6733333329</v>
          </cell>
          <cell r="F13">
            <v>302600.66000000003</v>
          </cell>
          <cell r="G13">
            <v>0</v>
          </cell>
          <cell r="I13">
            <v>1574994.1910122423</v>
          </cell>
          <cell r="J13">
            <v>92452.38620527268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44"/>
  <sheetViews>
    <sheetView zoomScalePageLayoutView="0" workbookViewId="0" topLeftCell="A43">
      <selection activeCell="J17" sqref="J17"/>
    </sheetView>
  </sheetViews>
  <sheetFormatPr defaultColWidth="7.7109375" defaultRowHeight="15"/>
  <cols>
    <col min="1" max="16384" width="7.7109375" style="103" customWidth="1"/>
  </cols>
  <sheetData>
    <row r="8" spans="4:6" ht="14.25">
      <c r="D8" s="102" t="s">
        <v>251</v>
      </c>
      <c r="E8" s="102"/>
      <c r="F8" s="102"/>
    </row>
    <row r="9" spans="4:6" ht="14.25">
      <c r="D9" s="102" t="s">
        <v>252</v>
      </c>
      <c r="E9" s="102"/>
      <c r="F9" s="102"/>
    </row>
    <row r="10" spans="4:6" ht="14.25">
      <c r="D10" s="102" t="s">
        <v>253</v>
      </c>
      <c r="E10" s="102"/>
      <c r="F10" s="102"/>
    </row>
    <row r="11" spans="4:6" ht="14.25">
      <c r="D11" s="102" t="s">
        <v>254</v>
      </c>
      <c r="E11" s="102"/>
      <c r="F11" s="102"/>
    </row>
    <row r="12" ht="14.25">
      <c r="D12" s="102"/>
    </row>
    <row r="26" spans="2:11" ht="25.5">
      <c r="B26" s="238" t="s">
        <v>138</v>
      </c>
      <c r="C26" s="238"/>
      <c r="D26" s="238"/>
      <c r="E26" s="238"/>
      <c r="F26" s="238"/>
      <c r="G26" s="238"/>
      <c r="H26" s="238"/>
      <c r="I26" s="238"/>
      <c r="J26" s="238"/>
      <c r="K26" s="238"/>
    </row>
    <row r="27" spans="3:10" ht="11.25">
      <c r="C27" s="239" t="s">
        <v>139</v>
      </c>
      <c r="D27" s="240"/>
      <c r="E27" s="240"/>
      <c r="F27" s="240"/>
      <c r="G27" s="240"/>
      <c r="H27" s="240"/>
      <c r="I27" s="240"/>
      <c r="J27" s="240"/>
    </row>
    <row r="28" spans="3:10" ht="11.25">
      <c r="C28" s="240" t="s">
        <v>140</v>
      </c>
      <c r="D28" s="240"/>
      <c r="E28" s="240"/>
      <c r="F28" s="240"/>
      <c r="G28" s="240"/>
      <c r="H28" s="240"/>
      <c r="I28" s="240"/>
      <c r="J28" s="240"/>
    </row>
    <row r="35" ht="15">
      <c r="D35" s="104" t="s">
        <v>141</v>
      </c>
    </row>
    <row r="36" ht="15">
      <c r="F36" s="195" t="s">
        <v>255</v>
      </c>
    </row>
    <row r="37" ht="15">
      <c r="F37" s="105"/>
    </row>
    <row r="39" spans="4:9" ht="15">
      <c r="D39" s="104" t="s">
        <v>142</v>
      </c>
      <c r="E39" s="106"/>
      <c r="F39" s="106"/>
      <c r="G39" s="106"/>
      <c r="H39" s="106"/>
      <c r="I39" s="106"/>
    </row>
    <row r="40" spans="4:9" ht="15">
      <c r="D40" s="106"/>
      <c r="E40" s="106"/>
      <c r="F40" s="105" t="s">
        <v>143</v>
      </c>
      <c r="G40" s="107"/>
      <c r="H40" s="107"/>
      <c r="I40" s="107"/>
    </row>
    <row r="41" spans="4:9" ht="12.75">
      <c r="D41" s="106"/>
      <c r="E41" s="106"/>
      <c r="F41" s="106"/>
      <c r="G41" s="106"/>
      <c r="H41" s="106"/>
      <c r="I41" s="106"/>
    </row>
    <row r="42" spans="4:9" ht="15">
      <c r="D42" s="104" t="s">
        <v>144</v>
      </c>
      <c r="E42" s="106"/>
      <c r="F42" s="106"/>
      <c r="G42" s="105" t="s">
        <v>145</v>
      </c>
      <c r="H42" s="106"/>
      <c r="I42" s="106"/>
    </row>
    <row r="43" spans="4:9" ht="15">
      <c r="D43" s="106"/>
      <c r="E43" s="106"/>
      <c r="F43" s="106"/>
      <c r="G43" s="104"/>
      <c r="H43" s="106"/>
      <c r="I43" s="106"/>
    </row>
    <row r="44" spans="4:9" ht="15">
      <c r="D44" s="108" t="s">
        <v>146</v>
      </c>
      <c r="E44" s="106"/>
      <c r="F44" s="106"/>
      <c r="G44" s="105" t="s">
        <v>147</v>
      </c>
      <c r="H44" s="106"/>
      <c r="I44" s="106"/>
    </row>
  </sheetData>
  <sheetProtection/>
  <mergeCells count="3">
    <mergeCell ref="B26:K26"/>
    <mergeCell ref="C27:J27"/>
    <mergeCell ref="C28:J28"/>
  </mergeCells>
  <printOptions/>
  <pageMargins left="0.7" right="0.47" top="0.45" bottom="0.39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.8515625" style="0" customWidth="1"/>
    <col min="2" max="2" width="52.421875" style="0" customWidth="1"/>
    <col min="3" max="3" width="4.421875" style="0" customWidth="1"/>
    <col min="4" max="5" width="15.57421875" style="0" customWidth="1"/>
    <col min="6" max="6" width="14.8515625" style="0" customWidth="1"/>
    <col min="7" max="7" width="8.28125" style="0" customWidth="1"/>
  </cols>
  <sheetData>
    <row r="1" ht="15.75">
      <c r="A1" s="109" t="str">
        <f>'Sheet1 '!D8</f>
        <v>Njesia Raportuese : * BAMI *Shpk</v>
      </c>
    </row>
    <row r="2" ht="15.75">
      <c r="A2" s="109" t="str">
        <f>'Sheet1 '!D9</f>
        <v>Numri Unik(NIPT):  J 94416206 R</v>
      </c>
    </row>
    <row r="3" spans="1:6" ht="18">
      <c r="A3" s="243" t="s">
        <v>26</v>
      </c>
      <c r="B3" s="243"/>
      <c r="C3" s="243"/>
      <c r="D3" s="243"/>
      <c r="E3" s="243"/>
      <c r="F3" s="243"/>
    </row>
    <row r="4" ht="15.75" thickBot="1"/>
    <row r="5" spans="1:6" ht="17.25" thickBot="1">
      <c r="A5" s="244" t="s">
        <v>0</v>
      </c>
      <c r="B5" s="245"/>
      <c r="C5" s="8"/>
      <c r="D5" s="44" t="s">
        <v>29</v>
      </c>
      <c r="E5" s="44" t="s">
        <v>30</v>
      </c>
      <c r="F5" s="45" t="s">
        <v>31</v>
      </c>
    </row>
    <row r="6" spans="1:6" ht="14.25" customHeight="1">
      <c r="A6" s="246" t="s">
        <v>1</v>
      </c>
      <c r="B6" s="247"/>
      <c r="C6" s="9"/>
      <c r="D6" s="28"/>
      <c r="E6" s="28"/>
      <c r="F6" s="29"/>
    </row>
    <row r="7" spans="1:6" ht="14.25" customHeight="1">
      <c r="A7" s="241" t="s">
        <v>2</v>
      </c>
      <c r="B7" s="242"/>
      <c r="C7" s="5"/>
      <c r="D7" s="143">
        <f>SUM(D8:D9)</f>
        <v>12003573.879999997</v>
      </c>
      <c r="E7" s="143">
        <f>SUM(E8:E9)</f>
        <v>398465.5690000248</v>
      </c>
      <c r="F7" s="144">
        <f>D7-E7</f>
        <v>11605108.310999973</v>
      </c>
    </row>
    <row r="8" spans="1:6" ht="14.25" customHeight="1">
      <c r="A8" s="36">
        <v>1</v>
      </c>
      <c r="B8" s="37" t="s">
        <v>27</v>
      </c>
      <c r="C8" s="5"/>
      <c r="D8" s="145">
        <f>11794404.54+91889.2+23107.61</f>
        <v>11909401.349999998</v>
      </c>
      <c r="E8" s="145">
        <v>249294.92</v>
      </c>
      <c r="F8" s="146">
        <f>D8-E8</f>
        <v>11660106.429999998</v>
      </c>
    </row>
    <row r="9" spans="1:6" ht="14.25" customHeight="1">
      <c r="A9" s="36">
        <v>2</v>
      </c>
      <c r="B9" s="37" t="s">
        <v>28</v>
      </c>
      <c r="C9" s="5"/>
      <c r="D9" s="145">
        <v>94172.53</v>
      </c>
      <c r="E9" s="145">
        <v>149170.6490000248</v>
      </c>
      <c r="F9" s="146">
        <f>D9-E9</f>
        <v>-54998.1190000248</v>
      </c>
    </row>
    <row r="10" spans="1:6" ht="9.75" customHeight="1">
      <c r="A10" s="38"/>
      <c r="B10" s="1"/>
      <c r="C10" s="3"/>
      <c r="D10" s="143"/>
      <c r="E10" s="143"/>
      <c r="F10" s="144"/>
    </row>
    <row r="11" spans="1:6" ht="14.25" customHeight="1">
      <c r="A11" s="241" t="s">
        <v>3</v>
      </c>
      <c r="B11" s="242"/>
      <c r="C11" s="5"/>
      <c r="D11" s="143">
        <f>SUM(D12:D14)</f>
        <v>0</v>
      </c>
      <c r="E11" s="143">
        <f>SUM(E12:E14)</f>
        <v>0</v>
      </c>
      <c r="F11" s="144">
        <f>E11-D11</f>
        <v>0</v>
      </c>
    </row>
    <row r="12" spans="1:6" ht="14.25" customHeight="1">
      <c r="A12" s="39">
        <v>1</v>
      </c>
      <c r="B12" s="40" t="s">
        <v>76</v>
      </c>
      <c r="C12" s="3"/>
      <c r="D12" s="145">
        <v>0</v>
      </c>
      <c r="E12" s="145">
        <v>0</v>
      </c>
      <c r="F12" s="146">
        <f>D12-E12</f>
        <v>0</v>
      </c>
    </row>
    <row r="13" spans="1:6" ht="14.25" customHeight="1">
      <c r="A13" s="39">
        <v>2</v>
      </c>
      <c r="B13" s="40" t="s">
        <v>5</v>
      </c>
      <c r="C13" s="3"/>
      <c r="D13" s="145">
        <v>0</v>
      </c>
      <c r="E13" s="145">
        <v>0</v>
      </c>
      <c r="F13" s="146">
        <f>D13-E13</f>
        <v>0</v>
      </c>
    </row>
    <row r="14" spans="1:6" ht="14.25" customHeight="1">
      <c r="A14" s="39">
        <v>3</v>
      </c>
      <c r="B14" s="40" t="s">
        <v>4</v>
      </c>
      <c r="C14" s="3"/>
      <c r="D14" s="145">
        <v>0</v>
      </c>
      <c r="E14" s="145">
        <v>0</v>
      </c>
      <c r="F14" s="146">
        <f>D14-E14</f>
        <v>0</v>
      </c>
    </row>
    <row r="15" spans="1:6" ht="9.75" customHeight="1">
      <c r="A15" s="38"/>
      <c r="B15" s="1"/>
      <c r="C15" s="3"/>
      <c r="D15" s="143"/>
      <c r="E15" s="143"/>
      <c r="F15" s="144"/>
    </row>
    <row r="16" spans="1:6" ht="14.25" customHeight="1">
      <c r="A16" s="241" t="s">
        <v>75</v>
      </c>
      <c r="B16" s="242"/>
      <c r="C16" s="5"/>
      <c r="D16" s="143">
        <f>SUM(D17:D21)</f>
        <v>480336939.74</v>
      </c>
      <c r="E16" s="143">
        <f>SUM(E17:E21)</f>
        <v>450598305.14</v>
      </c>
      <c r="F16" s="144">
        <f aca="true" t="shared" si="0" ref="F16:F21">D16-E16</f>
        <v>29738634.600000024</v>
      </c>
    </row>
    <row r="17" spans="1:6" ht="14.25" customHeight="1">
      <c r="A17" s="39">
        <v>1</v>
      </c>
      <c r="B17" s="40" t="s">
        <v>74</v>
      </c>
      <c r="C17" s="3"/>
      <c r="D17" s="145">
        <v>472259885.74</v>
      </c>
      <c r="E17" s="145">
        <v>446218968.14</v>
      </c>
      <c r="F17" s="146">
        <f t="shared" si="0"/>
        <v>26040917.600000024</v>
      </c>
    </row>
    <row r="18" spans="1:6" ht="14.25" customHeight="1">
      <c r="A18" s="39">
        <v>2</v>
      </c>
      <c r="B18" s="40" t="s">
        <v>227</v>
      </c>
      <c r="C18" s="3"/>
      <c r="D18" s="145">
        <v>0</v>
      </c>
      <c r="E18" s="145">
        <v>0</v>
      </c>
      <c r="F18" s="146">
        <f t="shared" si="0"/>
        <v>0</v>
      </c>
    </row>
    <row r="19" spans="1:6" ht="14.25" customHeight="1">
      <c r="A19" s="39">
        <v>3</v>
      </c>
      <c r="B19" s="40" t="s">
        <v>73</v>
      </c>
      <c r="C19" s="3"/>
      <c r="D19" s="145">
        <v>0</v>
      </c>
      <c r="E19" s="145">
        <v>0</v>
      </c>
      <c r="F19" s="146">
        <f t="shared" si="0"/>
        <v>0</v>
      </c>
    </row>
    <row r="20" spans="1:6" ht="14.25" customHeight="1">
      <c r="A20" s="39">
        <v>4</v>
      </c>
      <c r="B20" s="40" t="s">
        <v>72</v>
      </c>
      <c r="C20" s="3"/>
      <c r="D20" s="145">
        <f>802141+1348123+500000+4204200+490590+332000+400000</f>
        <v>8077054</v>
      </c>
      <c r="E20" s="145">
        <v>4379337</v>
      </c>
      <c r="F20" s="146">
        <f t="shared" si="0"/>
        <v>3697717</v>
      </c>
    </row>
    <row r="21" spans="1:6" ht="14.25" customHeight="1">
      <c r="A21" s="39">
        <v>5</v>
      </c>
      <c r="B21" s="40" t="s">
        <v>71</v>
      </c>
      <c r="C21" s="3"/>
      <c r="D21" s="145">
        <v>0</v>
      </c>
      <c r="E21" s="145">
        <v>0</v>
      </c>
      <c r="F21" s="146">
        <f t="shared" si="0"/>
        <v>0</v>
      </c>
    </row>
    <row r="22" spans="1:6" ht="9.75" customHeight="1">
      <c r="A22" s="38"/>
      <c r="B22" s="1"/>
      <c r="C22" s="3"/>
      <c r="D22" s="143"/>
      <c r="E22" s="143"/>
      <c r="F22" s="144"/>
    </row>
    <row r="23" spans="1:6" ht="14.25" customHeight="1">
      <c r="A23" s="241" t="s">
        <v>70</v>
      </c>
      <c r="B23" s="242"/>
      <c r="C23" s="5"/>
      <c r="D23" s="143">
        <f>SUM(D24:D30)</f>
        <v>48297367.69</v>
      </c>
      <c r="E23" s="143">
        <f>SUM(E24:E30)</f>
        <v>14291565.069999998</v>
      </c>
      <c r="F23" s="144">
        <f>D23-E23</f>
        <v>34005802.62</v>
      </c>
    </row>
    <row r="24" spans="1:6" ht="14.25" customHeight="1">
      <c r="A24" s="39">
        <v>1</v>
      </c>
      <c r="B24" s="40" t="s">
        <v>77</v>
      </c>
      <c r="C24" s="3"/>
      <c r="D24" s="145">
        <f>6696110.52+2023990.51+410600</f>
        <v>9130701.03</v>
      </c>
      <c r="E24" s="145">
        <v>14291565.069999998</v>
      </c>
      <c r="F24" s="146">
        <f aca="true" t="shared" si="1" ref="F24:F30">D24-E24</f>
        <v>-5160864.039999999</v>
      </c>
    </row>
    <row r="25" spans="1:6" ht="14.25" customHeight="1">
      <c r="A25" s="39">
        <v>2</v>
      </c>
      <c r="B25" s="40" t="s">
        <v>78</v>
      </c>
      <c r="C25" s="3"/>
      <c r="D25" s="145">
        <v>0</v>
      </c>
      <c r="E25" s="145">
        <v>0</v>
      </c>
      <c r="F25" s="146">
        <f t="shared" si="1"/>
        <v>0</v>
      </c>
    </row>
    <row r="26" spans="1:6" ht="14.25" customHeight="1">
      <c r="A26" s="39">
        <v>3</v>
      </c>
      <c r="B26" s="40" t="s">
        <v>79</v>
      </c>
      <c r="C26" s="3"/>
      <c r="D26" s="145">
        <v>0</v>
      </c>
      <c r="E26" s="145">
        <v>0</v>
      </c>
      <c r="F26" s="146">
        <f t="shared" si="1"/>
        <v>0</v>
      </c>
    </row>
    <row r="27" spans="1:6" ht="14.25" customHeight="1">
      <c r="A27" s="39">
        <v>4</v>
      </c>
      <c r="B27" s="40" t="s">
        <v>6</v>
      </c>
      <c r="C27" s="3"/>
      <c r="D27" s="145">
        <v>0</v>
      </c>
      <c r="E27" s="145">
        <v>0</v>
      </c>
      <c r="F27" s="146">
        <f t="shared" si="1"/>
        <v>0</v>
      </c>
    </row>
    <row r="28" spans="1:6" ht="14.25" customHeight="1">
      <c r="A28" s="39">
        <v>5</v>
      </c>
      <c r="B28" s="40" t="s">
        <v>80</v>
      </c>
      <c r="C28" s="3"/>
      <c r="D28" s="145">
        <v>0</v>
      </c>
      <c r="E28" s="145">
        <v>0</v>
      </c>
      <c r="F28" s="146">
        <f t="shared" si="1"/>
        <v>0</v>
      </c>
    </row>
    <row r="29" spans="1:6" ht="14.25" customHeight="1">
      <c r="A29" s="39">
        <v>6</v>
      </c>
      <c r="B29" s="40" t="s">
        <v>81</v>
      </c>
      <c r="C29" s="3"/>
      <c r="D29" s="145">
        <v>0</v>
      </c>
      <c r="E29" s="145">
        <v>0</v>
      </c>
      <c r="F29" s="146">
        <f t="shared" si="1"/>
        <v>0</v>
      </c>
    </row>
    <row r="30" spans="1:6" ht="14.25" customHeight="1">
      <c r="A30" s="39">
        <v>7</v>
      </c>
      <c r="B30" s="40" t="s">
        <v>82</v>
      </c>
      <c r="C30" s="3"/>
      <c r="D30" s="145">
        <v>39166666.66</v>
      </c>
      <c r="E30" s="145">
        <v>0</v>
      </c>
      <c r="F30" s="146">
        <f t="shared" si="1"/>
        <v>39166666.66</v>
      </c>
    </row>
    <row r="31" spans="1:6" ht="9.75" customHeight="1">
      <c r="A31" s="38"/>
      <c r="B31" s="1"/>
      <c r="C31" s="3"/>
      <c r="D31" s="143"/>
      <c r="E31" s="143"/>
      <c r="F31" s="144"/>
    </row>
    <row r="32" spans="1:6" ht="14.25" customHeight="1">
      <c r="A32" s="241" t="s">
        <v>83</v>
      </c>
      <c r="B32" s="242"/>
      <c r="C32" s="5"/>
      <c r="D32" s="143">
        <v>0</v>
      </c>
      <c r="E32" s="143">
        <v>0</v>
      </c>
      <c r="F32" s="144">
        <f>D32-E32</f>
        <v>0</v>
      </c>
    </row>
    <row r="33" spans="1:6" ht="14.25" customHeight="1">
      <c r="A33" s="241" t="s">
        <v>69</v>
      </c>
      <c r="B33" s="242"/>
      <c r="C33" s="5"/>
      <c r="D33" s="143">
        <v>0</v>
      </c>
      <c r="E33" s="143">
        <v>0</v>
      </c>
      <c r="F33" s="144">
        <f>D33-E33</f>
        <v>0</v>
      </c>
    </row>
    <row r="34" spans="1:6" ht="9.75" customHeight="1">
      <c r="A34" s="38"/>
      <c r="B34" s="1"/>
      <c r="C34" s="3"/>
      <c r="D34" s="143"/>
      <c r="E34" s="143"/>
      <c r="F34" s="144"/>
    </row>
    <row r="35" spans="1:6" ht="14.25" customHeight="1">
      <c r="A35" s="241" t="s">
        <v>7</v>
      </c>
      <c r="B35" s="242"/>
      <c r="C35" s="5"/>
      <c r="D35" s="143">
        <f>D7+D11+D16+D23+D32+D33</f>
        <v>540637881.31</v>
      </c>
      <c r="E35" s="143">
        <f>E7+E11+E16+E23+E32+E33</f>
        <v>465288335.779</v>
      </c>
      <c r="F35" s="144">
        <f>D35-E35</f>
        <v>75349545.53099996</v>
      </c>
    </row>
    <row r="36" spans="1:6" ht="9.75" customHeight="1">
      <c r="A36" s="41"/>
      <c r="B36" s="2"/>
      <c r="C36" s="5"/>
      <c r="D36" s="143"/>
      <c r="E36" s="143"/>
      <c r="F36" s="144"/>
    </row>
    <row r="37" spans="1:6" ht="14.25" customHeight="1">
      <c r="A37" s="241" t="s">
        <v>8</v>
      </c>
      <c r="B37" s="242"/>
      <c r="C37" s="5"/>
      <c r="D37" s="143"/>
      <c r="E37" s="143"/>
      <c r="F37" s="144">
        <f>D37-E37</f>
        <v>0</v>
      </c>
    </row>
    <row r="38" spans="1:6" ht="9.75" customHeight="1">
      <c r="A38" s="41"/>
      <c r="B38" s="2"/>
      <c r="C38" s="5"/>
      <c r="D38" s="143"/>
      <c r="E38" s="143"/>
      <c r="F38" s="144"/>
    </row>
    <row r="39" spans="1:6" ht="14.25" customHeight="1">
      <c r="A39" s="241" t="s">
        <v>9</v>
      </c>
      <c r="B39" s="242"/>
      <c r="C39" s="5"/>
      <c r="D39" s="143">
        <f>SUM(D40:D45)</f>
        <v>0</v>
      </c>
      <c r="E39" s="143">
        <f>SUM(E40:E45)</f>
        <v>0</v>
      </c>
      <c r="F39" s="144">
        <f>E39-D39</f>
        <v>0</v>
      </c>
    </row>
    <row r="40" spans="1:6" ht="14.25" customHeight="1">
      <c r="A40" s="39">
        <v>1</v>
      </c>
      <c r="B40" s="40" t="s">
        <v>13</v>
      </c>
      <c r="C40" s="3"/>
      <c r="D40" s="145">
        <v>0</v>
      </c>
      <c r="E40" s="145">
        <v>0</v>
      </c>
      <c r="F40" s="146">
        <f aca="true" t="shared" si="2" ref="F40:F45">D40-E40</f>
        <v>0</v>
      </c>
    </row>
    <row r="41" spans="1:6" ht="14.25" customHeight="1">
      <c r="A41" s="39">
        <f>A40+1</f>
        <v>2</v>
      </c>
      <c r="B41" s="40" t="s">
        <v>14</v>
      </c>
      <c r="C41" s="3"/>
      <c r="D41" s="145">
        <v>0</v>
      </c>
      <c r="E41" s="145">
        <v>0</v>
      </c>
      <c r="F41" s="146">
        <f t="shared" si="2"/>
        <v>0</v>
      </c>
    </row>
    <row r="42" spans="1:6" ht="14.25" customHeight="1">
      <c r="A42" s="39">
        <f>A41+1</f>
        <v>3</v>
      </c>
      <c r="B42" s="10" t="s">
        <v>12</v>
      </c>
      <c r="C42" s="3"/>
      <c r="D42" s="145">
        <v>0</v>
      </c>
      <c r="E42" s="145">
        <v>0</v>
      </c>
      <c r="F42" s="146">
        <f t="shared" si="2"/>
        <v>0</v>
      </c>
    </row>
    <row r="43" spans="1:6" ht="14.25" customHeight="1">
      <c r="A43" s="39">
        <f>A42+1</f>
        <v>4</v>
      </c>
      <c r="B43" s="12" t="s">
        <v>11</v>
      </c>
      <c r="C43" s="3"/>
      <c r="D43" s="145">
        <v>0</v>
      </c>
      <c r="E43" s="145">
        <v>0</v>
      </c>
      <c r="F43" s="146">
        <f t="shared" si="2"/>
        <v>0</v>
      </c>
    </row>
    <row r="44" spans="1:6" ht="14.25" customHeight="1">
      <c r="A44" s="39">
        <f>A43+1</f>
        <v>5</v>
      </c>
      <c r="B44" s="40" t="s">
        <v>10</v>
      </c>
      <c r="C44" s="3"/>
      <c r="D44" s="145">
        <v>0</v>
      </c>
      <c r="E44" s="145">
        <v>0</v>
      </c>
      <c r="F44" s="146">
        <f t="shared" si="2"/>
        <v>0</v>
      </c>
    </row>
    <row r="45" spans="1:6" ht="14.25" customHeight="1">
      <c r="A45" s="39">
        <f>A44+1</f>
        <v>6</v>
      </c>
      <c r="B45" s="40" t="s">
        <v>15</v>
      </c>
      <c r="C45" s="3"/>
      <c r="D45" s="145">
        <v>0</v>
      </c>
      <c r="E45" s="145">
        <v>0</v>
      </c>
      <c r="F45" s="146">
        <f t="shared" si="2"/>
        <v>0</v>
      </c>
    </row>
    <row r="46" spans="1:6" ht="9.75" customHeight="1">
      <c r="A46" s="38"/>
      <c r="B46" s="1"/>
      <c r="C46" s="3"/>
      <c r="D46" s="143"/>
      <c r="E46" s="143"/>
      <c r="F46" s="144"/>
    </row>
    <row r="47" spans="1:6" ht="14.25" customHeight="1">
      <c r="A47" s="241" t="s">
        <v>16</v>
      </c>
      <c r="B47" s="242"/>
      <c r="C47" s="5"/>
      <c r="D47" s="143">
        <f>SUM(D48:D51)</f>
        <v>177436760.23000002</v>
      </c>
      <c r="E47" s="143">
        <f>SUM(E48:E51)</f>
        <v>206265463.32</v>
      </c>
      <c r="F47" s="144">
        <f>D47-E47</f>
        <v>-28828703.089999974</v>
      </c>
    </row>
    <row r="48" spans="1:6" ht="14.25" customHeight="1">
      <c r="A48" s="39">
        <v>1</v>
      </c>
      <c r="B48" s="40" t="s">
        <v>17</v>
      </c>
      <c r="C48" s="3"/>
      <c r="D48" s="145">
        <f>2865170+5310498+42697731+11623961-16892929</f>
        <v>45604431</v>
      </c>
      <c r="E48" s="145">
        <v>47853866</v>
      </c>
      <c r="F48" s="146">
        <f>D48-E48</f>
        <v>-2249435</v>
      </c>
    </row>
    <row r="49" spans="1:6" ht="14.25" customHeight="1">
      <c r="A49" s="39">
        <v>2</v>
      </c>
      <c r="B49" s="40" t="s">
        <v>18</v>
      </c>
      <c r="C49" s="3"/>
      <c r="D49" s="145">
        <f>177103621.58-89242956</f>
        <v>87860665.58000001</v>
      </c>
      <c r="E49" s="145">
        <v>106064000</v>
      </c>
      <c r="F49" s="146">
        <f>D49-E49</f>
        <v>-18203334.419999987</v>
      </c>
    </row>
    <row r="50" spans="1:6" ht="14.25" customHeight="1">
      <c r="A50" s="39">
        <v>3</v>
      </c>
      <c r="B50" s="40" t="s">
        <v>19</v>
      </c>
      <c r="C50" s="3"/>
      <c r="D50" s="145">
        <f>107911758.66-66440458+3772989.33-1838171+2232990.66-1667446</f>
        <v>43971663.64999999</v>
      </c>
      <c r="E50" s="145">
        <v>52347597.32</v>
      </c>
      <c r="F50" s="146">
        <f>D50-E50</f>
        <v>-8375933.670000009</v>
      </c>
    </row>
    <row r="51" spans="1:6" ht="14.25" customHeight="1">
      <c r="A51" s="39">
        <v>4</v>
      </c>
      <c r="B51" s="40" t="s">
        <v>68</v>
      </c>
      <c r="C51" s="3"/>
      <c r="D51" s="145">
        <v>0</v>
      </c>
      <c r="E51" s="145">
        <v>0</v>
      </c>
      <c r="F51" s="146">
        <f>D51-E51</f>
        <v>0</v>
      </c>
    </row>
    <row r="52" spans="1:6" ht="9.75" customHeight="1">
      <c r="A52" s="38"/>
      <c r="B52" s="1"/>
      <c r="C52" s="3"/>
      <c r="D52" s="143"/>
      <c r="E52" s="143"/>
      <c r="F52" s="144"/>
    </row>
    <row r="53" spans="1:6" ht="14.25" customHeight="1">
      <c r="A53" s="241" t="s">
        <v>20</v>
      </c>
      <c r="B53" s="242"/>
      <c r="C53" s="5"/>
      <c r="D53" s="143"/>
      <c r="E53" s="143"/>
      <c r="F53" s="144">
        <f>D53-E53</f>
        <v>0</v>
      </c>
    </row>
    <row r="54" spans="1:6" ht="9.75" customHeight="1">
      <c r="A54" s="38"/>
      <c r="B54" s="1"/>
      <c r="C54" s="3"/>
      <c r="D54" s="143"/>
      <c r="E54" s="143"/>
      <c r="F54" s="144"/>
    </row>
    <row r="55" spans="1:6" ht="14.25" customHeight="1">
      <c r="A55" s="241" t="s">
        <v>21</v>
      </c>
      <c r="B55" s="242"/>
      <c r="C55" s="5"/>
      <c r="D55" s="143">
        <f>SUM(D56:D58)</f>
        <v>0</v>
      </c>
      <c r="E55" s="143">
        <f>SUM(E56:E58)</f>
        <v>0</v>
      </c>
      <c r="F55" s="144">
        <f>D55-E55</f>
        <v>0</v>
      </c>
    </row>
    <row r="56" spans="1:6" ht="14.25" customHeight="1">
      <c r="A56" s="39">
        <v>1</v>
      </c>
      <c r="B56" s="12" t="s">
        <v>67</v>
      </c>
      <c r="C56" s="4"/>
      <c r="D56" s="145">
        <v>0</v>
      </c>
      <c r="E56" s="145">
        <v>0</v>
      </c>
      <c r="F56" s="146">
        <f>D56-E56</f>
        <v>0</v>
      </c>
    </row>
    <row r="57" spans="1:6" ht="14.25" customHeight="1">
      <c r="A57" s="39">
        <v>2</v>
      </c>
      <c r="B57" s="40" t="s">
        <v>66</v>
      </c>
      <c r="C57" s="3"/>
      <c r="D57" s="145">
        <v>0</v>
      </c>
      <c r="E57" s="145">
        <v>0</v>
      </c>
      <c r="F57" s="146">
        <f>D57-E57</f>
        <v>0</v>
      </c>
    </row>
    <row r="58" spans="1:6" ht="14.25" customHeight="1">
      <c r="A58" s="39">
        <v>3</v>
      </c>
      <c r="B58" s="40" t="s">
        <v>22</v>
      </c>
      <c r="C58" s="3"/>
      <c r="D58" s="145">
        <v>0</v>
      </c>
      <c r="E58" s="145">
        <v>0</v>
      </c>
      <c r="F58" s="146">
        <f>D58-E58</f>
        <v>0</v>
      </c>
    </row>
    <row r="59" spans="1:6" ht="9.75" customHeight="1">
      <c r="A59" s="38"/>
      <c r="B59" s="1"/>
      <c r="C59" s="3"/>
      <c r="D59" s="143"/>
      <c r="E59" s="143"/>
      <c r="F59" s="144"/>
    </row>
    <row r="60" spans="1:6" ht="14.25" customHeight="1">
      <c r="A60" s="241" t="s">
        <v>23</v>
      </c>
      <c r="B60" s="242"/>
      <c r="C60" s="5"/>
      <c r="D60" s="143">
        <v>0</v>
      </c>
      <c r="E60" s="143">
        <v>0</v>
      </c>
      <c r="F60" s="144">
        <f>D60-E60</f>
        <v>0</v>
      </c>
    </row>
    <row r="61" spans="1:6" ht="9.75" customHeight="1">
      <c r="A61" s="38"/>
      <c r="B61" s="1"/>
      <c r="C61" s="3"/>
      <c r="D61" s="143"/>
      <c r="E61" s="143"/>
      <c r="F61" s="144"/>
    </row>
    <row r="62" spans="1:6" ht="14.25" customHeight="1">
      <c r="A62" s="241" t="s">
        <v>24</v>
      </c>
      <c r="B62" s="242"/>
      <c r="C62" s="5"/>
      <c r="D62" s="143">
        <f>D39+D47+D53+D55+D60</f>
        <v>177436760.23000002</v>
      </c>
      <c r="E62" s="143">
        <f>E39+E47+E53+E55+E60</f>
        <v>206265463.32</v>
      </c>
      <c r="F62" s="144">
        <f>D62-E62</f>
        <v>-28828703.089999974</v>
      </c>
    </row>
    <row r="63" spans="1:6" ht="9.75" customHeight="1" thickBot="1">
      <c r="A63" s="42"/>
      <c r="B63" s="43"/>
      <c r="C63" s="6"/>
      <c r="D63" s="147"/>
      <c r="E63" s="147"/>
      <c r="F63" s="148"/>
    </row>
    <row r="64" spans="1:6" ht="19.5" customHeight="1" thickBot="1">
      <c r="A64" s="244" t="s">
        <v>25</v>
      </c>
      <c r="B64" s="245"/>
      <c r="C64" s="8"/>
      <c r="D64" s="149">
        <f>D35+D62</f>
        <v>718074641.54</v>
      </c>
      <c r="E64" s="149">
        <f>E35+E62</f>
        <v>671553799.099</v>
      </c>
      <c r="F64" s="150">
        <f>D64-E64</f>
        <v>46520842.440999985</v>
      </c>
    </row>
    <row r="66" spans="2:6" ht="15.75">
      <c r="B66" s="196" t="s">
        <v>256</v>
      </c>
      <c r="C66" s="197"/>
      <c r="D66" s="197"/>
      <c r="E66" s="248" t="s">
        <v>247</v>
      </c>
      <c r="F66" s="248"/>
    </row>
    <row r="67" spans="2:6" ht="15.75">
      <c r="B67" s="198"/>
      <c r="C67" s="197"/>
      <c r="D67" s="199"/>
      <c r="E67" s="199"/>
      <c r="F67" s="199"/>
    </row>
    <row r="68" spans="2:6" ht="15.75">
      <c r="B68" s="196" t="s">
        <v>257</v>
      </c>
      <c r="C68" s="197"/>
      <c r="D68" s="197"/>
      <c r="E68" s="248" t="s">
        <v>258</v>
      </c>
      <c r="F68" s="248"/>
    </row>
  </sheetData>
  <sheetProtection/>
  <mergeCells count="20">
    <mergeCell ref="A5:B5"/>
    <mergeCell ref="A6:B6"/>
    <mergeCell ref="A7:B7"/>
    <mergeCell ref="E66:F66"/>
    <mergeCell ref="E68:F68"/>
    <mergeCell ref="A53:B53"/>
    <mergeCell ref="A55:B55"/>
    <mergeCell ref="A60:B60"/>
    <mergeCell ref="A62:B62"/>
    <mergeCell ref="A64:B64"/>
    <mergeCell ref="A39:B39"/>
    <mergeCell ref="A47:B47"/>
    <mergeCell ref="A11:B11"/>
    <mergeCell ref="A16:B16"/>
    <mergeCell ref="A23:B23"/>
    <mergeCell ref="A3:F3"/>
    <mergeCell ref="A32:B32"/>
    <mergeCell ref="A33:B33"/>
    <mergeCell ref="A35:B35"/>
    <mergeCell ref="A37:B37"/>
  </mergeCells>
  <printOptions/>
  <pageMargins left="0.7" right="0.7" top="0.51" bottom="0.56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3.8515625" style="0" customWidth="1"/>
    <col min="2" max="2" width="57.57421875" style="0" customWidth="1"/>
    <col min="3" max="3" width="3.57421875" style="0" customWidth="1"/>
    <col min="4" max="4" width="16.140625" style="0" customWidth="1"/>
    <col min="5" max="5" width="15.57421875" style="0" customWidth="1"/>
    <col min="6" max="6" width="14.8515625" style="0" customWidth="1"/>
    <col min="8" max="8" width="11.57421875" style="0" customWidth="1"/>
  </cols>
  <sheetData>
    <row r="1" ht="15.75">
      <c r="A1" s="109" t="str">
        <f>'Sheet1 '!D8</f>
        <v>Njesia Raportuese : * BAMI *Shpk</v>
      </c>
    </row>
    <row r="2" ht="15.75">
      <c r="A2" s="109" t="str">
        <f>'Sheet1 '!D9</f>
        <v>Numri Unik(NIPT):  J 94416206 R</v>
      </c>
    </row>
    <row r="3" spans="1:6" ht="18">
      <c r="A3" s="243" t="s">
        <v>26</v>
      </c>
      <c r="B3" s="243"/>
      <c r="C3" s="243"/>
      <c r="D3" s="243"/>
      <c r="E3" s="243"/>
      <c r="F3" s="243"/>
    </row>
    <row r="4" ht="15.75" thickBot="1"/>
    <row r="5" spans="1:6" ht="17.25" thickBot="1">
      <c r="A5" s="244" t="s">
        <v>32</v>
      </c>
      <c r="B5" s="245"/>
      <c r="C5" s="8"/>
      <c r="D5" s="13" t="str">
        <f>Aktivi!D5</f>
        <v>31.12.2015</v>
      </c>
      <c r="E5" s="13" t="str">
        <f>Aktivi!E5</f>
        <v>31.12.2014</v>
      </c>
      <c r="F5" s="14" t="s">
        <v>31</v>
      </c>
    </row>
    <row r="6" spans="1:6" ht="14.25" customHeight="1">
      <c r="A6" s="251" t="s">
        <v>47</v>
      </c>
      <c r="B6" s="252"/>
      <c r="C6" s="7"/>
      <c r="D6" s="151">
        <f>SUM(D7:D16)</f>
        <v>509315162.89000005</v>
      </c>
      <c r="E6" s="151">
        <f>SUM(E7:E16)</f>
        <v>475506940.20000005</v>
      </c>
      <c r="F6" s="152">
        <f>SUM(F7:F16)</f>
        <v>33808222.69000002</v>
      </c>
    </row>
    <row r="7" spans="1:6" ht="14.25" customHeight="1">
      <c r="A7" s="141">
        <v>1</v>
      </c>
      <c r="B7" s="11" t="s">
        <v>33</v>
      </c>
      <c r="C7" s="140"/>
      <c r="D7" s="145"/>
      <c r="E7" s="145">
        <v>0</v>
      </c>
      <c r="F7" s="146">
        <f>D7-E7</f>
        <v>0</v>
      </c>
    </row>
    <row r="8" spans="1:6" ht="14.25" customHeight="1">
      <c r="A8" s="141">
        <f>A7+1</f>
        <v>2</v>
      </c>
      <c r="B8" s="11" t="s">
        <v>65</v>
      </c>
      <c r="C8" s="140"/>
      <c r="D8" s="145">
        <v>0</v>
      </c>
      <c r="E8" s="145">
        <v>0</v>
      </c>
      <c r="F8" s="146">
        <f aca="true" t="shared" si="0" ref="F8:F16">D8-E8</f>
        <v>0</v>
      </c>
    </row>
    <row r="9" spans="1:6" ht="14.25" customHeight="1">
      <c r="A9" s="141">
        <f aca="true" t="shared" si="1" ref="A9:A15">A8+1</f>
        <v>3</v>
      </c>
      <c r="B9" s="11" t="s">
        <v>34</v>
      </c>
      <c r="C9" s="140"/>
      <c r="D9" s="145">
        <v>0</v>
      </c>
      <c r="E9" s="145">
        <v>0</v>
      </c>
      <c r="F9" s="146">
        <f t="shared" si="0"/>
        <v>0</v>
      </c>
    </row>
    <row r="10" spans="1:6" ht="14.25" customHeight="1">
      <c r="A10" s="141">
        <f t="shared" si="1"/>
        <v>4</v>
      </c>
      <c r="B10" s="11" t="s">
        <v>35</v>
      </c>
      <c r="C10" s="140"/>
      <c r="D10" s="145">
        <f>432395915.22+372702.93</f>
        <v>432768618.15000004</v>
      </c>
      <c r="E10" s="145">
        <v>446326116.8</v>
      </c>
      <c r="F10" s="146">
        <f t="shared" si="0"/>
        <v>-13557498.649999976</v>
      </c>
    </row>
    <row r="11" spans="1:6" ht="14.25" customHeight="1">
      <c r="A11" s="141">
        <f t="shared" si="1"/>
        <v>5</v>
      </c>
      <c r="B11" s="11" t="s">
        <v>36</v>
      </c>
      <c r="C11" s="140"/>
      <c r="D11" s="145">
        <v>0</v>
      </c>
      <c r="E11" s="145">
        <v>0</v>
      </c>
      <c r="F11" s="146">
        <f t="shared" si="0"/>
        <v>0</v>
      </c>
    </row>
    <row r="12" spans="1:6" ht="14.25" customHeight="1">
      <c r="A12" s="141">
        <f t="shared" si="1"/>
        <v>6</v>
      </c>
      <c r="B12" s="11" t="s">
        <v>37</v>
      </c>
      <c r="C12" s="140"/>
      <c r="D12" s="145">
        <v>0</v>
      </c>
      <c r="E12" s="145">
        <v>0</v>
      </c>
      <c r="F12" s="146">
        <f t="shared" si="0"/>
        <v>0</v>
      </c>
    </row>
    <row r="13" spans="1:6" ht="14.25" customHeight="1">
      <c r="A13" s="141">
        <f t="shared" si="1"/>
        <v>7</v>
      </c>
      <c r="B13" s="11" t="s">
        <v>38</v>
      </c>
      <c r="C13" s="140"/>
      <c r="D13" s="145">
        <v>0</v>
      </c>
      <c r="E13" s="145">
        <v>0</v>
      </c>
      <c r="F13" s="146">
        <f t="shared" si="0"/>
        <v>0</v>
      </c>
    </row>
    <row r="14" spans="1:6" ht="14.25" customHeight="1">
      <c r="A14" s="141">
        <f t="shared" si="1"/>
        <v>8</v>
      </c>
      <c r="B14" s="11" t="s">
        <v>39</v>
      </c>
      <c r="C14" s="140"/>
      <c r="D14" s="145">
        <f>6199553+842493</f>
        <v>7042046</v>
      </c>
      <c r="E14" s="145">
        <v>5691298.6</v>
      </c>
      <c r="F14" s="146">
        <f t="shared" si="0"/>
        <v>1350747.4000000004</v>
      </c>
    </row>
    <row r="15" spans="1:6" ht="14.25" customHeight="1">
      <c r="A15" s="141">
        <f t="shared" si="1"/>
        <v>9</v>
      </c>
      <c r="B15" s="11" t="s">
        <v>40</v>
      </c>
      <c r="C15" s="140"/>
      <c r="D15" s="145">
        <f>71550+(7508497-5306288)+('A- ShSKK'!E41-3141024)</f>
        <v>3754237</v>
      </c>
      <c r="E15" s="145">
        <v>3062832</v>
      </c>
      <c r="F15" s="146">
        <f t="shared" si="0"/>
        <v>691405</v>
      </c>
    </row>
    <row r="16" spans="1:6" ht="14.25" customHeight="1">
      <c r="A16" s="141">
        <v>10</v>
      </c>
      <c r="B16" s="11" t="s">
        <v>45</v>
      </c>
      <c r="C16" s="139"/>
      <c r="D16" s="145">
        <f>52007761.74+1000000+1400000+10510500+500000+332000</f>
        <v>65750261.74</v>
      </c>
      <c r="E16" s="145">
        <v>20426692.8</v>
      </c>
      <c r="F16" s="146">
        <f t="shared" si="0"/>
        <v>45323568.94</v>
      </c>
    </row>
    <row r="17" spans="1:6" ht="9.75" customHeight="1">
      <c r="A17" s="38"/>
      <c r="B17" s="1"/>
      <c r="C17" s="3"/>
      <c r="D17" s="143"/>
      <c r="E17" s="143"/>
      <c r="F17" s="144"/>
    </row>
    <row r="18" spans="1:6" ht="14.25" customHeight="1">
      <c r="A18" s="241" t="s">
        <v>41</v>
      </c>
      <c r="B18" s="242"/>
      <c r="C18" s="5"/>
      <c r="D18" s="143">
        <v>0</v>
      </c>
      <c r="E18" s="143">
        <v>0</v>
      </c>
      <c r="F18" s="144">
        <f>D18-E18</f>
        <v>0</v>
      </c>
    </row>
    <row r="19" spans="1:6" ht="14.25" customHeight="1">
      <c r="A19" s="249" t="s">
        <v>42</v>
      </c>
      <c r="B19" s="250"/>
      <c r="C19" s="3"/>
      <c r="D19" s="143">
        <v>0</v>
      </c>
      <c r="E19" s="143">
        <v>0</v>
      </c>
      <c r="F19" s="144">
        <f>D19-E19</f>
        <v>0</v>
      </c>
    </row>
    <row r="20" spans="1:6" ht="14.25" customHeight="1">
      <c r="A20" s="249" t="s">
        <v>43</v>
      </c>
      <c r="B20" s="250"/>
      <c r="C20" s="3"/>
      <c r="D20" s="143">
        <v>0</v>
      </c>
      <c r="E20" s="143">
        <v>0</v>
      </c>
      <c r="F20" s="144">
        <f>D20-E20</f>
        <v>0</v>
      </c>
    </row>
    <row r="21" spans="1:6" ht="9.75" customHeight="1">
      <c r="A21" s="38"/>
      <c r="B21" s="1"/>
      <c r="C21" s="3"/>
      <c r="D21" s="143"/>
      <c r="E21" s="143"/>
      <c r="F21" s="144"/>
    </row>
    <row r="22" spans="1:6" ht="14.25" customHeight="1">
      <c r="A22" s="241" t="s">
        <v>44</v>
      </c>
      <c r="B22" s="242"/>
      <c r="C22" s="5"/>
      <c r="D22" s="143">
        <f>D6+D18+D19+D20</f>
        <v>509315162.89000005</v>
      </c>
      <c r="E22" s="143">
        <f>E6+E18+E19+E20</f>
        <v>475506940.20000005</v>
      </c>
      <c r="F22" s="144">
        <f>D22-E22</f>
        <v>33808222.69</v>
      </c>
    </row>
    <row r="23" spans="1:6" ht="9.75" customHeight="1">
      <c r="A23" s="38"/>
      <c r="B23" s="1"/>
      <c r="C23" s="3"/>
      <c r="D23" s="143"/>
      <c r="E23" s="143"/>
      <c r="F23" s="144"/>
    </row>
    <row r="24" spans="1:6" ht="14.25" customHeight="1">
      <c r="A24" s="249" t="s">
        <v>46</v>
      </c>
      <c r="B24" s="250"/>
      <c r="C24" s="3"/>
      <c r="D24" s="143">
        <f>SUM(D25:D33)</f>
        <v>643200.73</v>
      </c>
      <c r="E24" s="143">
        <f>SUM(E25:E33)</f>
        <v>10380321.67</v>
      </c>
      <c r="F24" s="144">
        <f>SUM(F25:F33)</f>
        <v>-9737120.94</v>
      </c>
    </row>
    <row r="25" spans="1:6" ht="14.25" customHeight="1">
      <c r="A25" s="142">
        <v>1</v>
      </c>
      <c r="B25" s="11" t="s">
        <v>33</v>
      </c>
      <c r="C25" s="3"/>
      <c r="D25" s="145">
        <v>643200.73</v>
      </c>
      <c r="E25" s="145">
        <v>10380321.67</v>
      </c>
      <c r="F25" s="146">
        <f aca="true" t="shared" si="2" ref="F25:F32">D25-E25</f>
        <v>-9737120.94</v>
      </c>
    </row>
    <row r="26" spans="1:6" ht="14.25" customHeight="1">
      <c r="A26" s="142">
        <f>A25+1</f>
        <v>2</v>
      </c>
      <c r="B26" s="11" t="s">
        <v>65</v>
      </c>
      <c r="C26" s="3"/>
      <c r="D26" s="145">
        <v>0</v>
      </c>
      <c r="E26" s="145">
        <v>0</v>
      </c>
      <c r="F26" s="146">
        <f t="shared" si="2"/>
        <v>0</v>
      </c>
    </row>
    <row r="27" spans="1:6" ht="14.25" customHeight="1">
      <c r="A27" s="142">
        <f aca="true" t="shared" si="3" ref="A27:A32">A26+1</f>
        <v>3</v>
      </c>
      <c r="B27" s="11" t="s">
        <v>34</v>
      </c>
      <c r="C27" s="3"/>
      <c r="D27" s="145">
        <v>0</v>
      </c>
      <c r="E27" s="145">
        <v>0</v>
      </c>
      <c r="F27" s="146">
        <f t="shared" si="2"/>
        <v>0</v>
      </c>
    </row>
    <row r="28" spans="1:6" ht="14.25" customHeight="1">
      <c r="A28" s="142">
        <f t="shared" si="3"/>
        <v>4</v>
      </c>
      <c r="B28" s="11" t="s">
        <v>35</v>
      </c>
      <c r="C28" s="3"/>
      <c r="D28" s="145">
        <v>0</v>
      </c>
      <c r="E28" s="145">
        <v>0</v>
      </c>
      <c r="F28" s="146">
        <f t="shared" si="2"/>
        <v>0</v>
      </c>
    </row>
    <row r="29" spans="1:6" ht="14.25" customHeight="1">
      <c r="A29" s="142">
        <f t="shared" si="3"/>
        <v>5</v>
      </c>
      <c r="B29" s="11" t="s">
        <v>36</v>
      </c>
      <c r="C29" s="3"/>
      <c r="D29" s="145">
        <v>0</v>
      </c>
      <c r="E29" s="145">
        <v>0</v>
      </c>
      <c r="F29" s="146">
        <f t="shared" si="2"/>
        <v>0</v>
      </c>
    </row>
    <row r="30" spans="1:6" ht="14.25" customHeight="1">
      <c r="A30" s="142">
        <f t="shared" si="3"/>
        <v>6</v>
      </c>
      <c r="B30" s="11" t="s">
        <v>37</v>
      </c>
      <c r="C30" s="3"/>
      <c r="D30" s="145">
        <v>0</v>
      </c>
      <c r="E30" s="145">
        <v>0</v>
      </c>
      <c r="F30" s="146">
        <f t="shared" si="2"/>
        <v>0</v>
      </c>
    </row>
    <row r="31" spans="1:6" ht="14.25" customHeight="1">
      <c r="A31" s="142">
        <f t="shared" si="3"/>
        <v>7</v>
      </c>
      <c r="B31" s="11" t="s">
        <v>38</v>
      </c>
      <c r="C31" s="3"/>
      <c r="D31" s="145">
        <v>0</v>
      </c>
      <c r="E31" s="145">
        <v>0</v>
      </c>
      <c r="F31" s="146">
        <f t="shared" si="2"/>
        <v>0</v>
      </c>
    </row>
    <row r="32" spans="1:6" ht="14.25" customHeight="1">
      <c r="A32" s="142">
        <f t="shared" si="3"/>
        <v>8</v>
      </c>
      <c r="B32" s="10" t="s">
        <v>45</v>
      </c>
      <c r="C32" s="3"/>
      <c r="D32" s="145">
        <v>0</v>
      </c>
      <c r="E32" s="145">
        <v>0</v>
      </c>
      <c r="F32" s="146">
        <f t="shared" si="2"/>
        <v>0</v>
      </c>
    </row>
    <row r="33" spans="1:6" ht="14.25" customHeight="1">
      <c r="A33" s="38"/>
      <c r="B33" s="1"/>
      <c r="C33" s="3"/>
      <c r="D33" s="153"/>
      <c r="E33" s="153"/>
      <c r="F33" s="154"/>
    </row>
    <row r="34" spans="1:6" ht="9.75" customHeight="1">
      <c r="A34" s="38"/>
      <c r="B34" s="1"/>
      <c r="C34" s="3"/>
      <c r="D34" s="143"/>
      <c r="E34" s="143"/>
      <c r="F34" s="144"/>
    </row>
    <row r="35" spans="1:6" ht="14.25" customHeight="1">
      <c r="A35" s="241" t="s">
        <v>41</v>
      </c>
      <c r="B35" s="242"/>
      <c r="C35" s="5"/>
      <c r="D35" s="143">
        <v>0</v>
      </c>
      <c r="E35" s="143">
        <v>0</v>
      </c>
      <c r="F35" s="144">
        <f aca="true" t="shared" si="4" ref="F35:F40">D35-E35</f>
        <v>0</v>
      </c>
    </row>
    <row r="36" spans="1:6" ht="14.25" customHeight="1">
      <c r="A36" s="249" t="s">
        <v>42</v>
      </c>
      <c r="B36" s="250"/>
      <c r="C36" s="3"/>
      <c r="D36" s="143">
        <v>0</v>
      </c>
      <c r="E36" s="143">
        <v>0</v>
      </c>
      <c r="F36" s="144">
        <f t="shared" si="4"/>
        <v>0</v>
      </c>
    </row>
    <row r="37" spans="1:6" ht="14.25" customHeight="1">
      <c r="A37" s="249" t="s">
        <v>48</v>
      </c>
      <c r="B37" s="250"/>
      <c r="C37" s="3"/>
      <c r="D37" s="143">
        <f>SUM(D38:D39)</f>
        <v>0</v>
      </c>
      <c r="E37" s="143">
        <f>SUM(E38:E39)</f>
        <v>0</v>
      </c>
      <c r="F37" s="144">
        <f t="shared" si="4"/>
        <v>0</v>
      </c>
    </row>
    <row r="38" spans="1:6" ht="14.25" customHeight="1">
      <c r="A38" s="142">
        <v>1</v>
      </c>
      <c r="B38" s="10" t="s">
        <v>49</v>
      </c>
      <c r="C38" s="3"/>
      <c r="D38" s="145">
        <v>0</v>
      </c>
      <c r="E38" s="145">
        <v>0</v>
      </c>
      <c r="F38" s="146">
        <f t="shared" si="4"/>
        <v>0</v>
      </c>
    </row>
    <row r="39" spans="1:6" ht="14.25" customHeight="1">
      <c r="A39" s="142">
        <v>2</v>
      </c>
      <c r="B39" s="10" t="s">
        <v>50</v>
      </c>
      <c r="C39" s="3"/>
      <c r="D39" s="145">
        <v>0</v>
      </c>
      <c r="E39" s="145">
        <v>0</v>
      </c>
      <c r="F39" s="146">
        <f t="shared" si="4"/>
        <v>0</v>
      </c>
    </row>
    <row r="40" spans="1:6" ht="14.25" customHeight="1">
      <c r="A40" s="249" t="s">
        <v>51</v>
      </c>
      <c r="B40" s="250"/>
      <c r="C40" s="3"/>
      <c r="D40" s="143">
        <v>0</v>
      </c>
      <c r="E40" s="143">
        <v>0</v>
      </c>
      <c r="F40" s="144">
        <f t="shared" si="4"/>
        <v>0</v>
      </c>
    </row>
    <row r="41" spans="1:6" ht="9.75" customHeight="1">
      <c r="A41" s="38"/>
      <c r="B41" s="1"/>
      <c r="C41" s="3"/>
      <c r="D41" s="143"/>
      <c r="E41" s="143"/>
      <c r="F41" s="144"/>
    </row>
    <row r="42" spans="1:6" ht="14.25" customHeight="1">
      <c r="A42" s="249" t="s">
        <v>52</v>
      </c>
      <c r="B42" s="250"/>
      <c r="C42" s="3"/>
      <c r="D42" s="143">
        <f>D24+D35+D36+D37+D40</f>
        <v>643200.73</v>
      </c>
      <c r="E42" s="143">
        <f>E24+E35+E36+E37+E40</f>
        <v>10380321.67</v>
      </c>
      <c r="F42" s="144">
        <f>D42-E42</f>
        <v>-9737120.94</v>
      </c>
    </row>
    <row r="43" spans="1:6" ht="9.75" customHeight="1">
      <c r="A43" s="38"/>
      <c r="B43" s="46"/>
      <c r="C43" s="3"/>
      <c r="D43" s="143"/>
      <c r="E43" s="143"/>
      <c r="F43" s="144"/>
    </row>
    <row r="44" spans="1:6" ht="14.25" customHeight="1">
      <c r="A44" s="249" t="s">
        <v>53</v>
      </c>
      <c r="B44" s="250"/>
      <c r="C44" s="3"/>
      <c r="D44" s="143">
        <f>D42+D22</f>
        <v>509958363.62000006</v>
      </c>
      <c r="E44" s="143">
        <f>E42+E22</f>
        <v>485887261.87000006</v>
      </c>
      <c r="F44" s="144">
        <f>D44-E44</f>
        <v>24071101.75</v>
      </c>
    </row>
    <row r="45" spans="1:6" ht="9.75" customHeight="1">
      <c r="A45" s="38"/>
      <c r="B45" s="1"/>
      <c r="C45" s="3"/>
      <c r="D45" s="143"/>
      <c r="E45" s="143"/>
      <c r="F45" s="144"/>
    </row>
    <row r="46" spans="1:6" ht="14.25" customHeight="1">
      <c r="A46" s="241" t="s">
        <v>54</v>
      </c>
      <c r="B46" s="242"/>
      <c r="C46" s="5"/>
      <c r="D46" s="143"/>
      <c r="E46" s="143"/>
      <c r="F46" s="144"/>
    </row>
    <row r="47" spans="1:6" ht="14.25" customHeight="1">
      <c r="A47" s="241" t="s">
        <v>56</v>
      </c>
      <c r="B47" s="242"/>
      <c r="C47" s="5"/>
      <c r="D47" s="143">
        <v>15600000</v>
      </c>
      <c r="E47" s="143">
        <v>15600000</v>
      </c>
      <c r="F47" s="144">
        <f aca="true" t="shared" si="5" ref="F47:F55">D47-E47</f>
        <v>0</v>
      </c>
    </row>
    <row r="48" spans="1:6" ht="14.25" customHeight="1">
      <c r="A48" s="241" t="s">
        <v>137</v>
      </c>
      <c r="B48" s="242"/>
      <c r="C48" s="5"/>
      <c r="D48" s="143">
        <v>0</v>
      </c>
      <c r="E48" s="143">
        <v>0</v>
      </c>
      <c r="F48" s="144">
        <f t="shared" si="5"/>
        <v>0</v>
      </c>
    </row>
    <row r="49" spans="1:6" ht="14.25" customHeight="1">
      <c r="A49" s="241" t="s">
        <v>55</v>
      </c>
      <c r="B49" s="242"/>
      <c r="C49" s="5"/>
      <c r="D49" s="143">
        <v>0</v>
      </c>
      <c r="E49" s="143">
        <v>0</v>
      </c>
      <c r="F49" s="144">
        <f t="shared" si="5"/>
        <v>0</v>
      </c>
    </row>
    <row r="50" spans="1:8" ht="14.25" customHeight="1">
      <c r="A50" s="241" t="s">
        <v>57</v>
      </c>
      <c r="B50" s="242"/>
      <c r="C50" s="5"/>
      <c r="D50" s="143">
        <f>160658581.7+9407955.6</f>
        <v>170066537.29999998</v>
      </c>
      <c r="E50" s="143">
        <f>E51+E52+E53</f>
        <v>160658581.66899994</v>
      </c>
      <c r="F50" s="144">
        <f t="shared" si="5"/>
        <v>9407955.631000042</v>
      </c>
      <c r="H50" s="204"/>
    </row>
    <row r="51" spans="1:6" ht="14.25" customHeight="1">
      <c r="A51" s="142">
        <v>1</v>
      </c>
      <c r="B51" s="10" t="s">
        <v>58</v>
      </c>
      <c r="C51" s="3"/>
      <c r="D51" s="145">
        <v>0</v>
      </c>
      <c r="E51" s="145">
        <v>0</v>
      </c>
      <c r="F51" s="146">
        <f t="shared" si="5"/>
        <v>0</v>
      </c>
    </row>
    <row r="52" spans="1:6" ht="14.25" customHeight="1">
      <c r="A52" s="142">
        <f>A51+1</f>
        <v>2</v>
      </c>
      <c r="B52" s="10" t="s">
        <v>59</v>
      </c>
      <c r="C52" s="3"/>
      <c r="D52" s="145">
        <v>0</v>
      </c>
      <c r="E52" s="145">
        <v>0</v>
      </c>
      <c r="F52" s="146">
        <f t="shared" si="5"/>
        <v>0</v>
      </c>
    </row>
    <row r="53" spans="1:6" ht="14.25" customHeight="1">
      <c r="A53" s="142">
        <f>A52+1</f>
        <v>3</v>
      </c>
      <c r="B53" s="10" t="s">
        <v>60</v>
      </c>
      <c r="C53" s="3"/>
      <c r="D53" s="145">
        <v>170066537.22899997</v>
      </c>
      <c r="E53" s="145">
        <v>160658581.66899994</v>
      </c>
      <c r="F53" s="146">
        <f t="shared" si="5"/>
        <v>9407955.560000032</v>
      </c>
    </row>
    <row r="54" spans="1:6" ht="14.25" customHeight="1">
      <c r="A54" s="241" t="s">
        <v>61</v>
      </c>
      <c r="B54" s="242"/>
      <c r="C54" s="5"/>
      <c r="D54" s="143">
        <v>0</v>
      </c>
      <c r="E54" s="143">
        <v>0</v>
      </c>
      <c r="F54" s="144">
        <f t="shared" si="5"/>
        <v>0</v>
      </c>
    </row>
    <row r="55" spans="1:6" ht="14.25" customHeight="1">
      <c r="A55" s="249" t="s">
        <v>62</v>
      </c>
      <c r="B55" s="250"/>
      <c r="C55" s="3"/>
      <c r="D55" s="143">
        <f>'A- ShSKK'!E45</f>
        <v>22449740.620000023</v>
      </c>
      <c r="E55" s="143">
        <v>9407955.560000047</v>
      </c>
      <c r="F55" s="144">
        <f t="shared" si="5"/>
        <v>13041785.059999976</v>
      </c>
    </row>
    <row r="56" spans="1:6" ht="9.75" customHeight="1">
      <c r="A56" s="38"/>
      <c r="B56" s="1"/>
      <c r="C56" s="3"/>
      <c r="D56" s="143"/>
      <c r="E56" s="143"/>
      <c r="F56" s="144"/>
    </row>
    <row r="57" spans="1:6" ht="14.25" customHeight="1">
      <c r="A57" s="249" t="s">
        <v>63</v>
      </c>
      <c r="B57" s="250"/>
      <c r="C57" s="3"/>
      <c r="D57" s="143">
        <f>D47+D48+D49+D50+D54+D55</f>
        <v>208116277.92000002</v>
      </c>
      <c r="E57" s="143">
        <f>E47+E48+E49+E50+E54+E55</f>
        <v>185666537.22899997</v>
      </c>
      <c r="F57" s="144">
        <f>D57-E57</f>
        <v>22449740.691000044</v>
      </c>
    </row>
    <row r="58" spans="1:6" ht="9.75" customHeight="1" thickBot="1">
      <c r="A58" s="38"/>
      <c r="B58" s="1"/>
      <c r="C58" s="3"/>
      <c r="D58" s="143"/>
      <c r="E58" s="143"/>
      <c r="F58" s="144"/>
    </row>
    <row r="59" spans="1:6" ht="17.25" thickBot="1">
      <c r="A59" s="244" t="s">
        <v>64</v>
      </c>
      <c r="B59" s="245"/>
      <c r="C59" s="8"/>
      <c r="D59" s="149">
        <f>D44+D57</f>
        <v>718074641.5400001</v>
      </c>
      <c r="E59" s="149">
        <f>E44+E57</f>
        <v>671553799.099</v>
      </c>
      <c r="F59" s="150">
        <f>E59-D59</f>
        <v>-46520842.441000104</v>
      </c>
    </row>
    <row r="61" spans="2:6" ht="15.75">
      <c r="B61" s="196" t="str">
        <f>Aktivi!B66</f>
        <v>Kontabilisti I Shoqerise.</v>
      </c>
      <c r="C61" s="197"/>
      <c r="D61" s="204">
        <f>Aktivi!D64-Pasivi!D59</f>
        <v>0</v>
      </c>
      <c r="E61" s="248" t="str">
        <f>Aktivi!E66</f>
        <v>Perfaqesuesi Ligjor</v>
      </c>
      <c r="F61" s="248"/>
    </row>
    <row r="62" spans="2:6" ht="15.75">
      <c r="B62" s="198"/>
      <c r="C62" s="197"/>
      <c r="D62" s="227">
        <f>Aktivi!E64-Pasivi!E59</f>
        <v>0</v>
      </c>
      <c r="E62" s="199"/>
      <c r="F62" s="199"/>
    </row>
    <row r="63" spans="2:6" ht="15.75">
      <c r="B63" s="196" t="str">
        <f>Aktivi!B68</f>
        <v>Natasha ZITI</v>
      </c>
      <c r="C63" s="197"/>
      <c r="D63" s="197"/>
      <c r="E63" s="248" t="str">
        <f>Aktivi!E68</f>
        <v>Besnik  BAMI</v>
      </c>
      <c r="F63" s="248"/>
    </row>
    <row r="64" spans="2:6" ht="15">
      <c r="B64" s="200"/>
      <c r="C64" s="200"/>
      <c r="D64" s="200"/>
      <c r="E64" s="200"/>
      <c r="F64" s="200"/>
    </row>
    <row r="65" ht="15">
      <c r="D65" s="204"/>
    </row>
  </sheetData>
  <sheetProtection/>
  <mergeCells count="25">
    <mergeCell ref="E63:F63"/>
    <mergeCell ref="A6:B6"/>
    <mergeCell ref="A18:B18"/>
    <mergeCell ref="A40:B40"/>
    <mergeCell ref="A44:B44"/>
    <mergeCell ref="A42:B42"/>
    <mergeCell ref="A22:B22"/>
    <mergeCell ref="A35:B35"/>
    <mergeCell ref="A49:B49"/>
    <mergeCell ref="A54:B54"/>
    <mergeCell ref="A55:B55"/>
    <mergeCell ref="A57:B57"/>
    <mergeCell ref="A3:F3"/>
    <mergeCell ref="E61:F61"/>
    <mergeCell ref="A59:B59"/>
    <mergeCell ref="A19:B19"/>
    <mergeCell ref="A20:B20"/>
    <mergeCell ref="A24:B24"/>
    <mergeCell ref="A36:B36"/>
    <mergeCell ref="A37:B37"/>
    <mergeCell ref="A46:B46"/>
    <mergeCell ref="A47:B47"/>
    <mergeCell ref="A48:B48"/>
    <mergeCell ref="A50:B50"/>
    <mergeCell ref="A5:B5"/>
  </mergeCells>
  <printOptions/>
  <pageMargins left="0.7" right="0.52" top="0.32" bottom="0.56" header="0.18" footer="0.3"/>
  <pageSetup horizontalDpi="600" verticalDpi="600" orientation="portrait" scale="83" r:id="rId1"/>
  <ignoredErrors>
    <ignoredError sqref="D37:E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9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38.57421875" style="15" customWidth="1"/>
    <col min="4" max="4" width="2.8515625" style="15" customWidth="1"/>
    <col min="5" max="5" width="14.7109375" style="17" customWidth="1"/>
    <col min="6" max="6" width="1.8515625" style="15" customWidth="1"/>
    <col min="7" max="7" width="14.57421875" style="15" customWidth="1"/>
    <col min="8" max="8" width="2.00390625" style="15" customWidth="1"/>
    <col min="9" max="9" width="15.7109375" style="15" customWidth="1"/>
    <col min="10" max="10" width="9.140625" style="15" customWidth="1"/>
    <col min="11" max="11" width="13.28125" style="15" customWidth="1"/>
    <col min="12" max="12" width="11.140625" style="15" bestFit="1" customWidth="1"/>
    <col min="13" max="16384" width="9.140625" style="15" customWidth="1"/>
  </cols>
  <sheetData>
    <row r="1" ht="15.75">
      <c r="A1" s="110" t="str">
        <f>'Sheet1 '!D8</f>
        <v>Njesia Raportuese : * BAMI *Shpk</v>
      </c>
    </row>
    <row r="2" spans="1:2" ht="15.75">
      <c r="A2" s="110" t="str">
        <f>'Sheet1 '!D9</f>
        <v>Numri Unik(NIPT):  J 94416206 R</v>
      </c>
      <c r="B2" s="16"/>
    </row>
    <row r="3" spans="2:7" ht="20.25">
      <c r="B3" s="16"/>
      <c r="C3" s="281" t="s">
        <v>89</v>
      </c>
      <c r="D3" s="281"/>
      <c r="E3" s="281"/>
      <c r="F3" s="281"/>
      <c r="G3" s="281"/>
    </row>
    <row r="4" spans="2:7" ht="16.5" customHeight="1">
      <c r="B4" s="18"/>
      <c r="C4" s="282" t="s">
        <v>90</v>
      </c>
      <c r="D4" s="282"/>
      <c r="E4" s="282"/>
      <c r="F4" s="282"/>
      <c r="G4" s="282"/>
    </row>
    <row r="5" spans="2:9" ht="20.25" customHeight="1">
      <c r="B5" s="19"/>
      <c r="C5" s="282" t="s">
        <v>91</v>
      </c>
      <c r="D5" s="282"/>
      <c r="E5" s="282"/>
      <c r="F5" s="282"/>
      <c r="G5" s="282"/>
      <c r="I5" s="20"/>
    </row>
    <row r="6" ht="12.75" thickBot="1"/>
    <row r="7" spans="1:9" ht="30" customHeight="1">
      <c r="A7" s="276" t="s">
        <v>84</v>
      </c>
      <c r="B7" s="277"/>
      <c r="C7" s="277"/>
      <c r="D7" s="48"/>
      <c r="E7" s="49" t="str">
        <f>Aktivi!D5</f>
        <v>31.12.2015</v>
      </c>
      <c r="F7" s="50"/>
      <c r="G7" s="49" t="str">
        <f>Aktivi!E5</f>
        <v>31.12.2014</v>
      </c>
      <c r="H7" s="51"/>
      <c r="I7" s="52" t="s">
        <v>85</v>
      </c>
    </row>
    <row r="8" spans="1:9" ht="15" customHeight="1">
      <c r="A8" s="262" t="s">
        <v>92</v>
      </c>
      <c r="B8" s="263"/>
      <c r="C8" s="263"/>
      <c r="D8" s="21"/>
      <c r="E8" s="30">
        <f>92311699+390460027.08+6300090+373901.5</f>
        <v>489445717.58</v>
      </c>
      <c r="F8" s="31"/>
      <c r="G8" s="31">
        <v>311404369.62</v>
      </c>
      <c r="H8" s="32"/>
      <c r="I8" s="53">
        <f>+E8-G8</f>
        <v>178041347.95999998</v>
      </c>
    </row>
    <row r="9" spans="1:9" ht="15" customHeight="1">
      <c r="A9" s="262" t="s">
        <v>110</v>
      </c>
      <c r="B9" s="263"/>
      <c r="C9" s="263"/>
      <c r="D9" s="21"/>
      <c r="E9" s="30">
        <v>0</v>
      </c>
      <c r="F9" s="31"/>
      <c r="G9" s="31">
        <v>0</v>
      </c>
      <c r="H9" s="32"/>
      <c r="I9" s="53">
        <f>+E9-G9</f>
        <v>0</v>
      </c>
    </row>
    <row r="10" spans="1:9" ht="15" customHeight="1">
      <c r="A10" s="262" t="s">
        <v>93</v>
      </c>
      <c r="B10" s="263"/>
      <c r="C10" s="263"/>
      <c r="D10" s="21"/>
      <c r="E10" s="30">
        <v>0</v>
      </c>
      <c r="F10" s="31"/>
      <c r="G10" s="31">
        <v>0</v>
      </c>
      <c r="H10" s="32"/>
      <c r="I10" s="53">
        <f>+E10-G10</f>
        <v>0</v>
      </c>
    </row>
    <row r="11" spans="1:9" ht="15" customHeight="1">
      <c r="A11" s="278" t="s">
        <v>94</v>
      </c>
      <c r="B11" s="279"/>
      <c r="C11" s="279"/>
      <c r="D11" s="21"/>
      <c r="E11" s="30">
        <v>17513301</v>
      </c>
      <c r="F11" s="31"/>
      <c r="G11" s="31">
        <v>0</v>
      </c>
      <c r="H11" s="32"/>
      <c r="I11" s="53">
        <f>+E11-G11</f>
        <v>17513301</v>
      </c>
    </row>
    <row r="12" spans="1:9" ht="15.75">
      <c r="A12" s="54"/>
      <c r="B12" s="273" t="s">
        <v>86</v>
      </c>
      <c r="C12" s="273"/>
      <c r="D12" s="21"/>
      <c r="E12" s="33">
        <f>E8+E9+E10+E11</f>
        <v>506959018.58</v>
      </c>
      <c r="F12" s="31"/>
      <c r="G12" s="34">
        <f>G8+G9+G10+G11</f>
        <v>311404369.62</v>
      </c>
      <c r="H12" s="32"/>
      <c r="I12" s="53">
        <f>+E12-G12</f>
        <v>195554648.95999998</v>
      </c>
    </row>
    <row r="13" spans="1:9" ht="12.75">
      <c r="A13" s="54"/>
      <c r="B13" s="21"/>
      <c r="C13" s="21"/>
      <c r="D13" s="21"/>
      <c r="E13" s="30"/>
      <c r="F13" s="31"/>
      <c r="G13" s="31"/>
      <c r="H13" s="32"/>
      <c r="I13" s="53"/>
    </row>
    <row r="14" spans="1:9" ht="15" customHeight="1">
      <c r="A14" s="262" t="s">
        <v>95</v>
      </c>
      <c r="B14" s="263"/>
      <c r="C14" s="263"/>
      <c r="D14" s="21"/>
      <c r="E14" s="35">
        <f>(E15+E16)</f>
        <v>-363099716.72999996</v>
      </c>
      <c r="F14" s="31"/>
      <c r="G14" s="31">
        <f>(G15+G16)</f>
        <v>-253283681.61</v>
      </c>
      <c r="H14" s="32"/>
      <c r="I14" s="53">
        <f aca="true" t="shared" si="0" ref="I14:I24">+E14-G14</f>
        <v>-109816035.11999995</v>
      </c>
    </row>
    <row r="15" spans="1:9" ht="16.5">
      <c r="A15" s="55">
        <v>1</v>
      </c>
      <c r="B15" s="272" t="s">
        <v>96</v>
      </c>
      <c r="C15" s="272"/>
      <c r="D15" s="21"/>
      <c r="E15" s="35">
        <f>-(150858833.28+195251419.39+3058858.63+2102005.44+5533337.33+6295262.66)</f>
        <v>-363099716.72999996</v>
      </c>
      <c r="F15" s="31"/>
      <c r="G15" s="30">
        <v>-253283681.61</v>
      </c>
      <c r="H15" s="32"/>
      <c r="I15" s="53">
        <f t="shared" si="0"/>
        <v>-109816035.11999995</v>
      </c>
    </row>
    <row r="16" spans="1:9" ht="16.5">
      <c r="A16" s="55">
        <v>2</v>
      </c>
      <c r="B16" s="272" t="s">
        <v>97</v>
      </c>
      <c r="C16" s="272"/>
      <c r="D16" s="21"/>
      <c r="E16" s="35">
        <v>0</v>
      </c>
      <c r="F16" s="31"/>
      <c r="G16" s="31">
        <v>0</v>
      </c>
      <c r="H16" s="32"/>
      <c r="I16" s="53">
        <f t="shared" si="0"/>
        <v>0</v>
      </c>
    </row>
    <row r="17" spans="1:11" ht="8.25" customHeight="1">
      <c r="A17" s="270"/>
      <c r="B17" s="271"/>
      <c r="C17" s="271"/>
      <c r="D17" s="21"/>
      <c r="E17" s="30"/>
      <c r="F17" s="31"/>
      <c r="G17" s="31"/>
      <c r="H17" s="32"/>
      <c r="I17" s="53">
        <f t="shared" si="0"/>
        <v>0</v>
      </c>
      <c r="K17" s="23"/>
    </row>
    <row r="18" spans="1:9" ht="15" customHeight="1">
      <c r="A18" s="262" t="s">
        <v>98</v>
      </c>
      <c r="B18" s="263"/>
      <c r="C18" s="263"/>
      <c r="D18" s="21"/>
      <c r="E18" s="30">
        <f>E19+E20</f>
        <v>-41076159</v>
      </c>
      <c r="F18" s="31"/>
      <c r="G18" s="31">
        <f>G19+G20</f>
        <v>-32868084</v>
      </c>
      <c r="H18" s="32"/>
      <c r="I18" s="53">
        <f t="shared" si="0"/>
        <v>-8208075</v>
      </c>
    </row>
    <row r="19" spans="1:9" ht="15" customHeight="1">
      <c r="A19" s="55">
        <v>1</v>
      </c>
      <c r="B19" s="272" t="s">
        <v>99</v>
      </c>
      <c r="C19" s="272"/>
      <c r="D19" s="21"/>
      <c r="E19" s="30">
        <v>-35306677</v>
      </c>
      <c r="F19" s="31"/>
      <c r="G19" s="30">
        <v>-28301500</v>
      </c>
      <c r="H19" s="32"/>
      <c r="I19" s="53">
        <f t="shared" si="0"/>
        <v>-7005177</v>
      </c>
    </row>
    <row r="20" spans="1:9" ht="15" customHeight="1">
      <c r="A20" s="55">
        <v>2</v>
      </c>
      <c r="B20" s="63" t="s">
        <v>100</v>
      </c>
      <c r="C20" s="47"/>
      <c r="D20" s="21"/>
      <c r="E20" s="30">
        <v>-5769482</v>
      </c>
      <c r="F20" s="31"/>
      <c r="G20" s="31">
        <v>-4566584</v>
      </c>
      <c r="H20" s="32"/>
      <c r="I20" s="53">
        <f t="shared" si="0"/>
        <v>-1202898</v>
      </c>
    </row>
    <row r="21" spans="1:9" ht="8.25" customHeight="1">
      <c r="A21" s="54"/>
      <c r="B21" s="271"/>
      <c r="C21" s="271"/>
      <c r="D21" s="21"/>
      <c r="E21" s="30"/>
      <c r="F21" s="31"/>
      <c r="G21" s="31"/>
      <c r="H21" s="32"/>
      <c r="I21" s="53"/>
    </row>
    <row r="22" spans="1:9" ht="15" customHeight="1">
      <c r="A22" s="262" t="s">
        <v>101</v>
      </c>
      <c r="B22" s="263"/>
      <c r="C22" s="263"/>
      <c r="D22" s="21"/>
      <c r="E22" s="30">
        <v>0</v>
      </c>
      <c r="F22" s="31"/>
      <c r="G22" s="31">
        <v>0</v>
      </c>
      <c r="H22" s="32"/>
      <c r="I22" s="53">
        <f t="shared" si="0"/>
        <v>0</v>
      </c>
    </row>
    <row r="23" spans="1:9" ht="16.5">
      <c r="A23" s="262" t="s">
        <v>102</v>
      </c>
      <c r="B23" s="263"/>
      <c r="C23" s="263"/>
      <c r="D23" s="21"/>
      <c r="E23" s="30">
        <v>-32635598</v>
      </c>
      <c r="F23" s="31"/>
      <c r="G23" s="31">
        <v>-10321198</v>
      </c>
      <c r="H23" s="32"/>
      <c r="I23" s="53">
        <f t="shared" si="0"/>
        <v>-22314400</v>
      </c>
    </row>
    <row r="24" spans="1:9" ht="16.5">
      <c r="A24" s="262" t="s">
        <v>103</v>
      </c>
      <c r="B24" s="263"/>
      <c r="C24" s="263"/>
      <c r="D24" s="21"/>
      <c r="E24" s="30">
        <f>-(2698988.86+394000+1250306.61+149600+3737100+1920670.73+416666.66+14467582.16+2999635+4974099.94+486450+869435.83+111344+516966.81+652890+1181065+3727614.36+14562854+11158.74)</f>
        <v>-55128428.7</v>
      </c>
      <c r="F24" s="31"/>
      <c r="G24" s="31">
        <v>-13641259.56</v>
      </c>
      <c r="H24" s="32"/>
      <c r="I24" s="53">
        <f t="shared" si="0"/>
        <v>-41487169.14</v>
      </c>
    </row>
    <row r="25" spans="1:9" ht="15" customHeight="1">
      <c r="A25" s="54"/>
      <c r="B25" s="263" t="s">
        <v>87</v>
      </c>
      <c r="C25" s="263"/>
      <c r="D25" s="21"/>
      <c r="E25" s="34">
        <f>E14+E18+E22+E23+E24</f>
        <v>-491939902.42999995</v>
      </c>
      <c r="F25" s="31"/>
      <c r="G25" s="34">
        <f>G14+G18+G22+G23+G24</f>
        <v>-310114223.17</v>
      </c>
      <c r="H25" s="32"/>
      <c r="I25" s="53">
        <f aca="true" t="shared" si="1" ref="I25:I30">+E25-G25</f>
        <v>-181825679.25999993</v>
      </c>
    </row>
    <row r="26" spans="1:9" ht="12.75">
      <c r="A26" s="54"/>
      <c r="B26" s="280"/>
      <c r="C26" s="280"/>
      <c r="D26" s="21"/>
      <c r="E26" s="34">
        <f>E12+E25</f>
        <v>15019116.150000036</v>
      </c>
      <c r="F26" s="31"/>
      <c r="G26" s="34">
        <f>G12+G25</f>
        <v>1290146.449999988</v>
      </c>
      <c r="H26" s="32"/>
      <c r="I26" s="53">
        <f t="shared" si="1"/>
        <v>13728969.700000048</v>
      </c>
    </row>
    <row r="27" spans="1:9" ht="16.5">
      <c r="A27" s="262" t="s">
        <v>104</v>
      </c>
      <c r="B27" s="263"/>
      <c r="C27" s="263"/>
      <c r="D27" s="21"/>
      <c r="E27" s="31">
        <f>E28+E29+E30</f>
        <v>12495994.190000001</v>
      </c>
      <c r="F27" s="31"/>
      <c r="G27" s="31">
        <f>G28+G29+G30</f>
        <v>12374403.37</v>
      </c>
      <c r="H27" s="32"/>
      <c r="I27" s="53">
        <f t="shared" si="1"/>
        <v>121590.82000000216</v>
      </c>
    </row>
    <row r="28" spans="1:9" ht="22.5" customHeight="1">
      <c r="A28" s="56">
        <v>1</v>
      </c>
      <c r="B28" s="274" t="s">
        <v>109</v>
      </c>
      <c r="C28" s="275"/>
      <c r="D28" s="21"/>
      <c r="E28" s="31">
        <v>0</v>
      </c>
      <c r="F28" s="31"/>
      <c r="G28" s="31">
        <v>0</v>
      </c>
      <c r="H28" s="32"/>
      <c r="I28" s="53">
        <f t="shared" si="1"/>
        <v>0</v>
      </c>
    </row>
    <row r="29" spans="1:9" ht="26.25" customHeight="1">
      <c r="A29" s="56">
        <v>2</v>
      </c>
      <c r="B29" s="274" t="s">
        <v>193</v>
      </c>
      <c r="C29" s="275"/>
      <c r="D29" s="21"/>
      <c r="E29" s="31">
        <v>0</v>
      </c>
      <c r="F29" s="31"/>
      <c r="G29" s="31">
        <v>0</v>
      </c>
      <c r="H29" s="32"/>
      <c r="I29" s="53">
        <f t="shared" si="1"/>
        <v>0</v>
      </c>
    </row>
    <row r="30" spans="1:9" ht="20.25" customHeight="1">
      <c r="A30" s="155">
        <v>3</v>
      </c>
      <c r="B30" s="286" t="s">
        <v>194</v>
      </c>
      <c r="C30" s="287"/>
      <c r="D30" s="21"/>
      <c r="E30" s="31">
        <f>2908.93+60314.46+12432770.8</f>
        <v>12495994.190000001</v>
      </c>
      <c r="F30" s="31"/>
      <c r="G30" s="31">
        <v>12374403.37</v>
      </c>
      <c r="H30" s="32"/>
      <c r="I30" s="53">
        <f t="shared" si="1"/>
        <v>121590.82000000216</v>
      </c>
    </row>
    <row r="31" spans="1:9" ht="26.25" customHeight="1">
      <c r="A31" s="254" t="s">
        <v>105</v>
      </c>
      <c r="B31" s="255"/>
      <c r="C31" s="255"/>
      <c r="D31" s="21"/>
      <c r="E31" s="31">
        <v>0</v>
      </c>
      <c r="F31" s="31"/>
      <c r="G31" s="31">
        <v>0</v>
      </c>
      <c r="H31" s="32"/>
      <c r="I31" s="53"/>
    </row>
    <row r="32" spans="1:9" ht="16.5">
      <c r="A32" s="256" t="s">
        <v>106</v>
      </c>
      <c r="B32" s="257"/>
      <c r="C32" s="257"/>
      <c r="D32" s="21"/>
      <c r="E32" s="31">
        <f>E33+E34</f>
        <v>-443867.72</v>
      </c>
      <c r="F32" s="31"/>
      <c r="G32" s="31">
        <f>G33+G34</f>
        <v>-1792691.2599999998</v>
      </c>
      <c r="H32" s="32"/>
      <c r="I32" s="53"/>
    </row>
    <row r="33" spans="1:9" ht="12.75">
      <c r="A33" s="57">
        <v>1</v>
      </c>
      <c r="B33" s="258" t="s">
        <v>107</v>
      </c>
      <c r="C33" s="258"/>
      <c r="D33" s="21"/>
      <c r="E33" s="31">
        <f>-66467.68-349869.68</f>
        <v>-416337.36</v>
      </c>
      <c r="F33" s="31"/>
      <c r="G33" s="31">
        <v>-1792691.2599999998</v>
      </c>
      <c r="H33" s="32"/>
      <c r="I33" s="53"/>
    </row>
    <row r="34" spans="1:9" ht="12.75">
      <c r="A34" s="57">
        <v>2</v>
      </c>
      <c r="B34" s="259" t="s">
        <v>108</v>
      </c>
      <c r="C34" s="259"/>
      <c r="D34" s="21"/>
      <c r="E34" s="31">
        <f>-27530.36</f>
        <v>-27530.36</v>
      </c>
      <c r="F34" s="31"/>
      <c r="G34" s="31">
        <v>0</v>
      </c>
      <c r="H34" s="32"/>
      <c r="I34" s="53">
        <f>+E34-G34</f>
        <v>-27530.36</v>
      </c>
    </row>
    <row r="35" spans="1:9" ht="10.5" customHeight="1">
      <c r="A35" s="260"/>
      <c r="B35" s="261"/>
      <c r="C35" s="261"/>
      <c r="D35" s="21"/>
      <c r="E35" s="31"/>
      <c r="F35" s="31"/>
      <c r="G35" s="31"/>
      <c r="H35" s="32"/>
      <c r="I35" s="53"/>
    </row>
    <row r="36" spans="1:9" ht="16.5">
      <c r="A36" s="262" t="s">
        <v>111</v>
      </c>
      <c r="B36" s="263"/>
      <c r="C36" s="263"/>
      <c r="D36" s="21"/>
      <c r="E36" s="31">
        <v>0</v>
      </c>
      <c r="F36" s="31"/>
      <c r="G36" s="31">
        <v>0</v>
      </c>
      <c r="H36" s="32"/>
      <c r="I36" s="53"/>
    </row>
    <row r="37" spans="1:9" ht="11.25" customHeight="1">
      <c r="A37" s="267"/>
      <c r="B37" s="268"/>
      <c r="C37" s="269"/>
      <c r="D37" s="21"/>
      <c r="E37" s="31"/>
      <c r="F37" s="31"/>
      <c r="G37" s="31"/>
      <c r="H37" s="32"/>
      <c r="I37" s="53"/>
    </row>
    <row r="38" spans="1:12" ht="15" customHeight="1">
      <c r="A38" s="262" t="s">
        <v>113</v>
      </c>
      <c r="B38" s="263"/>
      <c r="C38" s="263"/>
      <c r="D38" s="21"/>
      <c r="E38" s="34">
        <f>E8+E9+E10+E11+E14+E18+E22+E23+E24+E27+E31+E32+E36</f>
        <v>27071242.620000023</v>
      </c>
      <c r="F38" s="31"/>
      <c r="G38" s="34">
        <f>G8+G9+G10+G11+G14+G18+G22+G23+G24+G27+G31+G32+G36</f>
        <v>11871858.55999999</v>
      </c>
      <c r="H38" s="32"/>
      <c r="I38" s="53">
        <f>+E38-G38</f>
        <v>15199384.060000034</v>
      </c>
      <c r="K38" s="236"/>
      <c r="L38" s="162"/>
    </row>
    <row r="39" spans="1:9" ht="5.25" customHeight="1">
      <c r="A39" s="264"/>
      <c r="B39" s="265"/>
      <c r="C39" s="266"/>
      <c r="D39" s="21"/>
      <c r="E39" s="31"/>
      <c r="F39" s="31"/>
      <c r="G39" s="31"/>
      <c r="H39" s="32"/>
      <c r="I39" s="53"/>
    </row>
    <row r="40" spans="1:9" ht="15" customHeight="1">
      <c r="A40" s="283" t="s">
        <v>112</v>
      </c>
      <c r="B40" s="284"/>
      <c r="C40" s="285"/>
      <c r="D40" s="22"/>
      <c r="E40" s="31">
        <f>SUM(E41:E43)</f>
        <v>4621502</v>
      </c>
      <c r="F40" s="31"/>
      <c r="G40" s="31">
        <f>SUM(G41:G43)</f>
        <v>2463903</v>
      </c>
      <c r="H40" s="31"/>
      <c r="I40" s="53">
        <f>+E40-G40</f>
        <v>2157599</v>
      </c>
    </row>
    <row r="41" spans="1:9" ht="12.75">
      <c r="A41" s="57">
        <v>1</v>
      </c>
      <c r="B41" s="288" t="s">
        <v>114</v>
      </c>
      <c r="C41" s="289"/>
      <c r="D41" s="22"/>
      <c r="E41" s="31">
        <f>'Tab HF'!C17</f>
        <v>4621502</v>
      </c>
      <c r="F41" s="31"/>
      <c r="G41" s="31">
        <f>'Tab HF'!E17</f>
        <v>2463903</v>
      </c>
      <c r="H41" s="31"/>
      <c r="I41" s="58">
        <f>+E41-G41</f>
        <v>2157599</v>
      </c>
    </row>
    <row r="42" spans="1:9" ht="12.75">
      <c r="A42" s="57">
        <v>2</v>
      </c>
      <c r="B42" s="288" t="s">
        <v>115</v>
      </c>
      <c r="C42" s="289"/>
      <c r="D42" s="22"/>
      <c r="E42" s="31">
        <v>0</v>
      </c>
      <c r="F42" s="31"/>
      <c r="G42" s="31">
        <v>0</v>
      </c>
      <c r="H42" s="31"/>
      <c r="I42" s="58">
        <f>+E42-G42</f>
        <v>0</v>
      </c>
    </row>
    <row r="43" spans="1:9" ht="12.75">
      <c r="A43" s="57">
        <v>3</v>
      </c>
      <c r="B43" s="288" t="s">
        <v>116</v>
      </c>
      <c r="C43" s="289"/>
      <c r="D43" s="22"/>
      <c r="E43" s="31">
        <v>0</v>
      </c>
      <c r="F43" s="31"/>
      <c r="G43" s="31">
        <v>0</v>
      </c>
      <c r="H43" s="31"/>
      <c r="I43" s="58">
        <f>+E43-G43</f>
        <v>0</v>
      </c>
    </row>
    <row r="44" spans="1:9" ht="8.25" customHeight="1">
      <c r="A44" s="292"/>
      <c r="B44" s="293"/>
      <c r="C44" s="294"/>
      <c r="D44" s="22"/>
      <c r="E44" s="34"/>
      <c r="F44" s="31"/>
      <c r="G44" s="34"/>
      <c r="H44" s="31"/>
      <c r="I44" s="53"/>
    </row>
    <row r="45" spans="1:9" ht="16.5">
      <c r="A45" s="283" t="s">
        <v>117</v>
      </c>
      <c r="B45" s="284"/>
      <c r="C45" s="285"/>
      <c r="D45" s="65"/>
      <c r="E45" s="66">
        <f>E38-E40</f>
        <v>22449740.620000023</v>
      </c>
      <c r="F45" s="67"/>
      <c r="G45" s="66">
        <f>G38-G40</f>
        <v>9407955.55999999</v>
      </c>
      <c r="H45" s="67"/>
      <c r="I45" s="53">
        <f>+E45-G45</f>
        <v>13041785.060000034</v>
      </c>
    </row>
    <row r="46" spans="1:9" ht="12.75">
      <c r="A46" s="264"/>
      <c r="B46" s="265"/>
      <c r="C46" s="266"/>
      <c r="D46" s="65"/>
      <c r="E46" s="66"/>
      <c r="F46" s="67"/>
      <c r="G46" s="66"/>
      <c r="H46" s="67"/>
      <c r="I46" s="68"/>
    </row>
    <row r="47" spans="1:9" ht="16.5">
      <c r="A47" s="283" t="s">
        <v>118</v>
      </c>
      <c r="B47" s="284"/>
      <c r="C47" s="285"/>
      <c r="D47" s="65"/>
      <c r="E47" s="66"/>
      <c r="F47" s="67"/>
      <c r="G47" s="66"/>
      <c r="H47" s="67"/>
      <c r="I47" s="68"/>
    </row>
    <row r="48" spans="1:9" ht="12.75">
      <c r="A48" s="64"/>
      <c r="B48" s="288" t="s">
        <v>119</v>
      </c>
      <c r="C48" s="289"/>
      <c r="D48" s="65"/>
      <c r="E48" s="66"/>
      <c r="F48" s="67"/>
      <c r="G48" s="66"/>
      <c r="H48" s="67"/>
      <c r="I48" s="68"/>
    </row>
    <row r="49" spans="1:9" ht="13.5" thickBot="1">
      <c r="A49" s="59"/>
      <c r="B49" s="290" t="s">
        <v>120</v>
      </c>
      <c r="C49" s="291"/>
      <c r="D49" s="60"/>
      <c r="E49" s="61"/>
      <c r="F49" s="61"/>
      <c r="G49" s="61"/>
      <c r="H49" s="61"/>
      <c r="I49" s="62"/>
    </row>
    <row r="50" spans="5:9" ht="12.75" thickBot="1">
      <c r="E50" s="24"/>
      <c r="F50" s="24"/>
      <c r="G50" s="24"/>
      <c r="H50" s="24"/>
      <c r="I50" s="24"/>
    </row>
    <row r="51" spans="3:9" ht="13.5" thickBot="1">
      <c r="C51" s="25" t="s">
        <v>88</v>
      </c>
      <c r="E51" s="26">
        <f>E38/E12</f>
        <v>0.053399272185406604</v>
      </c>
      <c r="F51" s="24"/>
      <c r="G51" s="26">
        <f>G38/G12</f>
        <v>0.038123609422972965</v>
      </c>
      <c r="H51" s="24"/>
      <c r="I51" s="24"/>
    </row>
    <row r="52" spans="2:9" ht="15.75">
      <c r="B52" s="253" t="str">
        <f>Aktivi!B66</f>
        <v>Kontabilisti I Shoqerise.</v>
      </c>
      <c r="C52" s="253"/>
      <c r="D52" s="27"/>
      <c r="E52" s="27"/>
      <c r="F52" s="27"/>
      <c r="G52" s="253" t="str">
        <f>Aktivi!E66</f>
        <v>Perfaqesuesi Ligjor</v>
      </c>
      <c r="H52" s="253"/>
      <c r="I52" s="253"/>
    </row>
    <row r="53" spans="3:9" ht="15.75">
      <c r="C53" s="27"/>
      <c r="D53" s="27"/>
      <c r="E53" s="27"/>
      <c r="F53" s="27"/>
      <c r="G53" s="27"/>
      <c r="H53" s="27"/>
      <c r="I53" s="27"/>
    </row>
    <row r="54" spans="2:9" ht="15.75">
      <c r="B54" s="253" t="str">
        <f>Aktivi!B68</f>
        <v>Natasha ZITI</v>
      </c>
      <c r="C54" s="253"/>
      <c r="D54" s="27"/>
      <c r="E54" s="27"/>
      <c r="F54" s="27"/>
      <c r="G54" s="253" t="str">
        <f>Aktivi!E68</f>
        <v>Besnik  BAMI</v>
      </c>
      <c r="H54" s="253"/>
      <c r="I54" s="253"/>
    </row>
    <row r="55" spans="5:9" ht="12">
      <c r="E55" s="24"/>
      <c r="F55" s="24"/>
      <c r="G55" s="24"/>
      <c r="H55" s="24"/>
      <c r="I55" s="24"/>
    </row>
    <row r="56" spans="5:9" ht="12">
      <c r="E56" s="24"/>
      <c r="F56" s="24"/>
      <c r="G56" s="24"/>
      <c r="H56" s="24"/>
      <c r="I56" s="24"/>
    </row>
    <row r="57" spans="5:9" ht="12">
      <c r="E57" s="24"/>
      <c r="F57" s="24"/>
      <c r="G57" s="24"/>
      <c r="H57" s="24"/>
      <c r="I57" s="24"/>
    </row>
    <row r="58" spans="5:9" ht="12">
      <c r="E58" s="24"/>
      <c r="F58" s="24"/>
      <c r="G58" s="24"/>
      <c r="H58" s="24"/>
      <c r="I58" s="24"/>
    </row>
    <row r="59" spans="5:9" ht="12">
      <c r="E59" s="24"/>
      <c r="F59" s="24"/>
      <c r="G59" s="24"/>
      <c r="H59" s="24"/>
      <c r="I59" s="24"/>
    </row>
    <row r="60" spans="5:9" ht="12">
      <c r="E60" s="24"/>
      <c r="F60" s="24"/>
      <c r="G60" s="24"/>
      <c r="H60" s="24"/>
      <c r="I60" s="24"/>
    </row>
    <row r="61" spans="5:9" ht="12">
      <c r="E61" s="24"/>
      <c r="F61" s="24"/>
      <c r="G61" s="24"/>
      <c r="H61" s="24"/>
      <c r="I61" s="24"/>
    </row>
    <row r="62" spans="5:9" ht="12">
      <c r="E62" s="24"/>
      <c r="F62" s="24"/>
      <c r="G62" s="24"/>
      <c r="H62" s="24"/>
      <c r="I62" s="24"/>
    </row>
    <row r="63" spans="5:9" ht="12">
      <c r="E63" s="24"/>
      <c r="F63" s="24"/>
      <c r="G63" s="24"/>
      <c r="H63" s="24"/>
      <c r="I63" s="24"/>
    </row>
    <row r="64" spans="5:9" ht="12">
      <c r="E64" s="24"/>
      <c r="F64" s="24"/>
      <c r="G64" s="24"/>
      <c r="H64" s="24"/>
      <c r="I64" s="24"/>
    </row>
    <row r="65" spans="5:9" ht="12">
      <c r="E65" s="24"/>
      <c r="F65" s="24"/>
      <c r="G65" s="24"/>
      <c r="H65" s="24"/>
      <c r="I65" s="24"/>
    </row>
    <row r="66" spans="5:9" ht="12">
      <c r="E66" s="24"/>
      <c r="F66" s="24"/>
      <c r="G66" s="24"/>
      <c r="H66" s="24"/>
      <c r="I66" s="24"/>
    </row>
    <row r="67" spans="5:9" ht="12">
      <c r="E67" s="24"/>
      <c r="F67" s="24"/>
      <c r="G67" s="24"/>
      <c r="H67" s="24"/>
      <c r="I67" s="24"/>
    </row>
    <row r="68" spans="5:9" ht="12">
      <c r="E68" s="24"/>
      <c r="F68" s="24"/>
      <c r="G68" s="24"/>
      <c r="H68" s="24"/>
      <c r="I68" s="24"/>
    </row>
    <row r="69" spans="5:9" ht="12">
      <c r="E69" s="24"/>
      <c r="F69" s="24"/>
      <c r="G69" s="24"/>
      <c r="H69" s="24"/>
      <c r="I69" s="24"/>
    </row>
    <row r="70" spans="5:9" ht="12">
      <c r="E70" s="24"/>
      <c r="F70" s="24"/>
      <c r="G70" s="24"/>
      <c r="H70" s="24"/>
      <c r="I70" s="24"/>
    </row>
    <row r="71" spans="5:9" ht="12">
      <c r="E71" s="24"/>
      <c r="F71" s="24"/>
      <c r="G71" s="24"/>
      <c r="H71" s="24"/>
      <c r="I71" s="24"/>
    </row>
    <row r="72" spans="5:9" ht="12">
      <c r="E72" s="24"/>
      <c r="F72" s="24"/>
      <c r="G72" s="24"/>
      <c r="H72" s="24"/>
      <c r="I72" s="24"/>
    </row>
    <row r="73" spans="5:9" ht="12">
      <c r="E73" s="24"/>
      <c r="F73" s="24"/>
      <c r="G73" s="24"/>
      <c r="H73" s="24"/>
      <c r="I73" s="24"/>
    </row>
    <row r="74" spans="5:9" ht="12">
      <c r="E74" s="24"/>
      <c r="F74" s="24"/>
      <c r="G74" s="24"/>
      <c r="H74" s="24"/>
      <c r="I74" s="24"/>
    </row>
    <row r="75" spans="5:9" ht="12">
      <c r="E75" s="24"/>
      <c r="F75" s="24"/>
      <c r="G75" s="24"/>
      <c r="H75" s="24"/>
      <c r="I75" s="24"/>
    </row>
    <row r="76" spans="5:9" ht="12">
      <c r="E76" s="24"/>
      <c r="F76" s="24"/>
      <c r="G76" s="24"/>
      <c r="H76" s="24"/>
      <c r="I76" s="24"/>
    </row>
    <row r="77" spans="5:9" ht="12">
      <c r="E77" s="24"/>
      <c r="F77" s="24"/>
      <c r="G77" s="24"/>
      <c r="H77" s="24"/>
      <c r="I77" s="24"/>
    </row>
    <row r="78" spans="5:9" ht="12">
      <c r="E78" s="24"/>
      <c r="F78" s="24"/>
      <c r="G78" s="24"/>
      <c r="H78" s="24"/>
      <c r="I78" s="24"/>
    </row>
    <row r="79" spans="5:9" ht="12">
      <c r="E79" s="24"/>
      <c r="F79" s="24"/>
      <c r="G79" s="24"/>
      <c r="H79" s="24"/>
      <c r="I79" s="24"/>
    </row>
    <row r="80" spans="5:9" ht="12">
      <c r="E80" s="24"/>
      <c r="F80" s="24"/>
      <c r="G80" s="24"/>
      <c r="H80" s="24"/>
      <c r="I80" s="24"/>
    </row>
    <row r="81" spans="5:9" ht="12">
      <c r="E81" s="24"/>
      <c r="F81" s="24"/>
      <c r="G81" s="24"/>
      <c r="H81" s="24"/>
      <c r="I81" s="24"/>
    </row>
    <row r="82" spans="5:9" ht="12">
      <c r="E82" s="24"/>
      <c r="F82" s="24"/>
      <c r="G82" s="24"/>
      <c r="H82" s="24"/>
      <c r="I82" s="24"/>
    </row>
    <row r="83" spans="5:9" ht="12">
      <c r="E83" s="24"/>
      <c r="F83" s="24"/>
      <c r="G83" s="24"/>
      <c r="H83" s="24"/>
      <c r="I83" s="24"/>
    </row>
    <row r="84" spans="5:9" ht="12">
      <c r="E84" s="24"/>
      <c r="F84" s="24"/>
      <c r="G84" s="24"/>
      <c r="H84" s="24"/>
      <c r="I84" s="24"/>
    </row>
    <row r="85" spans="5:9" ht="12">
      <c r="E85" s="24"/>
      <c r="F85" s="24"/>
      <c r="G85" s="24"/>
      <c r="H85" s="24"/>
      <c r="I85" s="24"/>
    </row>
    <row r="86" spans="5:9" ht="12">
      <c r="E86" s="24"/>
      <c r="F86" s="24"/>
      <c r="G86" s="24"/>
      <c r="H86" s="24"/>
      <c r="I86" s="24"/>
    </row>
    <row r="87" spans="5:9" ht="12">
      <c r="E87" s="24"/>
      <c r="F87" s="24"/>
      <c r="G87" s="24"/>
      <c r="H87" s="24"/>
      <c r="I87" s="24"/>
    </row>
    <row r="88" spans="5:9" ht="12">
      <c r="E88" s="24"/>
      <c r="F88" s="24"/>
      <c r="G88" s="24"/>
      <c r="H88" s="24"/>
      <c r="I88" s="24"/>
    </row>
    <row r="89" spans="5:9" ht="12">
      <c r="E89" s="24"/>
      <c r="F89" s="24"/>
      <c r="G89" s="24"/>
      <c r="H89" s="24"/>
      <c r="I89" s="24"/>
    </row>
    <row r="90" spans="5:9" ht="12">
      <c r="E90" s="24"/>
      <c r="F90" s="24"/>
      <c r="G90" s="24"/>
      <c r="H90" s="24"/>
      <c r="I90" s="24"/>
    </row>
    <row r="91" spans="5:9" ht="12">
      <c r="E91" s="24"/>
      <c r="F91" s="24"/>
      <c r="G91" s="24"/>
      <c r="H91" s="24"/>
      <c r="I91" s="24"/>
    </row>
    <row r="92" spans="5:9" ht="12">
      <c r="E92" s="24"/>
      <c r="F92" s="24"/>
      <c r="G92" s="24"/>
      <c r="H92" s="24"/>
      <c r="I92" s="24"/>
    </row>
    <row r="93" spans="5:9" ht="12">
      <c r="E93" s="24"/>
      <c r="F93" s="24"/>
      <c r="G93" s="24"/>
      <c r="H93" s="24"/>
      <c r="I93" s="24"/>
    </row>
    <row r="94" spans="5:9" ht="12">
      <c r="E94" s="24"/>
      <c r="F94" s="24"/>
      <c r="G94" s="24"/>
      <c r="H94" s="24"/>
      <c r="I94" s="24"/>
    </row>
    <row r="95" spans="5:9" ht="12">
      <c r="E95" s="24"/>
      <c r="F95" s="24"/>
      <c r="G95" s="24"/>
      <c r="H95" s="24"/>
      <c r="I95" s="24"/>
    </row>
    <row r="96" spans="5:9" ht="12">
      <c r="E96" s="24"/>
      <c r="F96" s="24"/>
      <c r="G96" s="24"/>
      <c r="H96" s="24"/>
      <c r="I96" s="24"/>
    </row>
    <row r="97" spans="5:9" ht="12">
      <c r="E97" s="24"/>
      <c r="F97" s="24"/>
      <c r="G97" s="24"/>
      <c r="H97" s="24"/>
      <c r="I97" s="24"/>
    </row>
    <row r="98" spans="5:9" ht="12">
      <c r="E98" s="24"/>
      <c r="F98" s="24"/>
      <c r="G98" s="24"/>
      <c r="H98" s="24"/>
      <c r="I98" s="24"/>
    </row>
    <row r="99" spans="5:9" ht="12">
      <c r="E99" s="24"/>
      <c r="F99" s="24"/>
      <c r="G99" s="24"/>
      <c r="H99" s="24"/>
      <c r="I99" s="24"/>
    </row>
    <row r="100" spans="5:9" ht="12">
      <c r="E100" s="24"/>
      <c r="F100" s="24"/>
      <c r="G100" s="24"/>
      <c r="H100" s="24"/>
      <c r="I100" s="24"/>
    </row>
    <row r="101" spans="5:9" ht="12">
      <c r="E101" s="24"/>
      <c r="F101" s="24"/>
      <c r="G101" s="24"/>
      <c r="H101" s="24"/>
      <c r="I101" s="24"/>
    </row>
    <row r="102" spans="5:9" ht="12">
      <c r="E102" s="24"/>
      <c r="F102" s="24"/>
      <c r="G102" s="24"/>
      <c r="H102" s="24"/>
      <c r="I102" s="24"/>
    </row>
    <row r="103" spans="5:9" ht="12">
      <c r="E103" s="24"/>
      <c r="F103" s="24"/>
      <c r="G103" s="24"/>
      <c r="H103" s="24"/>
      <c r="I103" s="24"/>
    </row>
    <row r="104" spans="5:9" ht="12">
      <c r="E104" s="24"/>
      <c r="F104" s="24"/>
      <c r="G104" s="24"/>
      <c r="H104" s="24"/>
      <c r="I104" s="24"/>
    </row>
    <row r="105" spans="5:9" ht="12">
      <c r="E105" s="24"/>
      <c r="F105" s="24"/>
      <c r="G105" s="24"/>
      <c r="H105" s="24"/>
      <c r="I105" s="24"/>
    </row>
    <row r="106" spans="5:9" ht="12">
      <c r="E106" s="24"/>
      <c r="F106" s="24"/>
      <c r="G106" s="24"/>
      <c r="H106" s="24"/>
      <c r="I106" s="24"/>
    </row>
    <row r="107" spans="5:9" ht="12">
      <c r="E107" s="24"/>
      <c r="F107" s="24"/>
      <c r="G107" s="24"/>
      <c r="H107" s="24"/>
      <c r="I107" s="24"/>
    </row>
    <row r="108" spans="5:9" ht="12">
      <c r="E108" s="24"/>
      <c r="F108" s="24"/>
      <c r="G108" s="24"/>
      <c r="H108" s="24"/>
      <c r="I108" s="24"/>
    </row>
    <row r="109" spans="5:9" ht="12">
      <c r="E109" s="24"/>
      <c r="F109" s="24"/>
      <c r="G109" s="24"/>
      <c r="H109" s="24"/>
      <c r="I109" s="24"/>
    </row>
    <row r="110" spans="5:9" ht="12">
      <c r="E110" s="24"/>
      <c r="F110" s="24"/>
      <c r="G110" s="24"/>
      <c r="H110" s="24"/>
      <c r="I110" s="24"/>
    </row>
    <row r="111" spans="5:9" ht="12">
      <c r="E111" s="24"/>
      <c r="F111" s="24"/>
      <c r="G111" s="24"/>
      <c r="H111" s="24"/>
      <c r="I111" s="24"/>
    </row>
    <row r="112" spans="5:9" ht="12">
      <c r="E112" s="24"/>
      <c r="F112" s="24"/>
      <c r="G112" s="24"/>
      <c r="H112" s="24"/>
      <c r="I112" s="24"/>
    </row>
    <row r="113" spans="5:9" ht="12">
      <c r="E113" s="24"/>
      <c r="F113" s="24"/>
      <c r="G113" s="24"/>
      <c r="H113" s="24"/>
      <c r="I113" s="24"/>
    </row>
    <row r="114" spans="5:9" ht="12">
      <c r="E114" s="24"/>
      <c r="F114" s="24"/>
      <c r="G114" s="24"/>
      <c r="H114" s="24"/>
      <c r="I114" s="24"/>
    </row>
    <row r="115" spans="5:9" ht="12">
      <c r="E115" s="24"/>
      <c r="F115" s="24"/>
      <c r="G115" s="24"/>
      <c r="H115" s="24"/>
      <c r="I115" s="24"/>
    </row>
    <row r="116" spans="5:9" ht="12">
      <c r="E116" s="24"/>
      <c r="F116" s="24"/>
      <c r="G116" s="24"/>
      <c r="H116" s="24"/>
      <c r="I116" s="24"/>
    </row>
    <row r="117" spans="5:9" ht="12">
      <c r="E117" s="24"/>
      <c r="F117" s="24"/>
      <c r="G117" s="24"/>
      <c r="H117" s="24"/>
      <c r="I117" s="24"/>
    </row>
    <row r="118" spans="5:9" ht="12">
      <c r="E118" s="24"/>
      <c r="F118" s="24"/>
      <c r="G118" s="24"/>
      <c r="H118" s="24"/>
      <c r="I118" s="24"/>
    </row>
    <row r="119" spans="5:9" ht="12">
      <c r="E119" s="24"/>
      <c r="F119" s="24"/>
      <c r="G119" s="24"/>
      <c r="H119" s="24"/>
      <c r="I119" s="24"/>
    </row>
    <row r="120" spans="5:9" ht="12">
      <c r="E120" s="24"/>
      <c r="F120" s="24"/>
      <c r="G120" s="24"/>
      <c r="H120" s="24"/>
      <c r="I120" s="24"/>
    </row>
    <row r="121" spans="5:9" ht="12">
      <c r="E121" s="24"/>
      <c r="F121" s="24"/>
      <c r="G121" s="24"/>
      <c r="H121" s="24"/>
      <c r="I121" s="24"/>
    </row>
    <row r="122" spans="5:9" ht="12">
      <c r="E122" s="24"/>
      <c r="F122" s="24"/>
      <c r="G122" s="24"/>
      <c r="H122" s="24"/>
      <c r="I122" s="24"/>
    </row>
    <row r="123" spans="5:9" ht="12">
      <c r="E123" s="24"/>
      <c r="F123" s="24"/>
      <c r="G123" s="24"/>
      <c r="H123" s="24"/>
      <c r="I123" s="24"/>
    </row>
    <row r="124" spans="5:9" ht="12">
      <c r="E124" s="24"/>
      <c r="F124" s="24"/>
      <c r="G124" s="24"/>
      <c r="H124" s="24"/>
      <c r="I124" s="24"/>
    </row>
    <row r="125" spans="5:9" ht="12">
      <c r="E125" s="24"/>
      <c r="F125" s="24"/>
      <c r="G125" s="24"/>
      <c r="H125" s="24"/>
      <c r="I125" s="24"/>
    </row>
    <row r="126" spans="5:9" ht="12">
      <c r="E126" s="24"/>
      <c r="F126" s="24"/>
      <c r="G126" s="24"/>
      <c r="H126" s="24"/>
      <c r="I126" s="24"/>
    </row>
    <row r="127" spans="5:9" ht="12">
      <c r="E127" s="24"/>
      <c r="F127" s="24"/>
      <c r="G127" s="24"/>
      <c r="H127" s="24"/>
      <c r="I127" s="24"/>
    </row>
    <row r="128" spans="5:9" ht="12">
      <c r="E128" s="24"/>
      <c r="F128" s="24"/>
      <c r="G128" s="24"/>
      <c r="H128" s="24"/>
      <c r="I128" s="24"/>
    </row>
    <row r="129" spans="5:9" ht="12">
      <c r="E129" s="24"/>
      <c r="F129" s="24"/>
      <c r="G129" s="24"/>
      <c r="H129" s="24"/>
      <c r="I129" s="24"/>
    </row>
    <row r="130" spans="5:9" ht="12">
      <c r="E130" s="24"/>
      <c r="F130" s="24"/>
      <c r="G130" s="24"/>
      <c r="H130" s="24"/>
      <c r="I130" s="24"/>
    </row>
    <row r="131" spans="5:9" ht="12">
      <c r="E131" s="24"/>
      <c r="F131" s="24"/>
      <c r="G131" s="24"/>
      <c r="H131" s="24"/>
      <c r="I131" s="24"/>
    </row>
    <row r="132" spans="5:9" ht="12">
      <c r="E132" s="24"/>
      <c r="F132" s="24"/>
      <c r="G132" s="24"/>
      <c r="H132" s="24"/>
      <c r="I132" s="24"/>
    </row>
    <row r="133" spans="5:9" ht="12">
      <c r="E133" s="24"/>
      <c r="F133" s="24"/>
      <c r="G133" s="24"/>
      <c r="H133" s="24"/>
      <c r="I133" s="24"/>
    </row>
    <row r="134" spans="5:9" ht="12">
      <c r="E134" s="24"/>
      <c r="F134" s="24"/>
      <c r="G134" s="24"/>
      <c r="H134" s="24"/>
      <c r="I134" s="24"/>
    </row>
    <row r="135" spans="5:9" ht="12">
      <c r="E135" s="24"/>
      <c r="F135" s="24"/>
      <c r="G135" s="24"/>
      <c r="H135" s="24"/>
      <c r="I135" s="24"/>
    </row>
    <row r="136" spans="5:9" ht="12">
      <c r="E136" s="24"/>
      <c r="F136" s="24"/>
      <c r="G136" s="24"/>
      <c r="H136" s="24"/>
      <c r="I136" s="24"/>
    </row>
    <row r="137" spans="5:9" ht="12">
      <c r="E137" s="24"/>
      <c r="F137" s="24"/>
      <c r="G137" s="24"/>
      <c r="H137" s="24"/>
      <c r="I137" s="24"/>
    </row>
    <row r="138" spans="5:9" ht="12">
      <c r="E138" s="24"/>
      <c r="F138" s="24"/>
      <c r="G138" s="24"/>
      <c r="H138" s="24"/>
      <c r="I138" s="24"/>
    </row>
    <row r="139" spans="5:9" ht="12">
      <c r="E139" s="24"/>
      <c r="F139" s="24"/>
      <c r="G139" s="24"/>
      <c r="H139" s="24"/>
      <c r="I139" s="24"/>
    </row>
    <row r="140" spans="5:9" ht="12">
      <c r="E140" s="24"/>
      <c r="F140" s="24"/>
      <c r="G140" s="24"/>
      <c r="H140" s="24"/>
      <c r="I140" s="24"/>
    </row>
    <row r="141" spans="5:9" ht="12">
      <c r="E141" s="24"/>
      <c r="F141" s="24"/>
      <c r="G141" s="24"/>
      <c r="H141" s="24"/>
      <c r="I141" s="24"/>
    </row>
    <row r="142" spans="5:9" ht="12">
      <c r="E142" s="24"/>
      <c r="F142" s="24"/>
      <c r="G142" s="24"/>
      <c r="H142" s="24"/>
      <c r="I142" s="24"/>
    </row>
    <row r="143" spans="5:9" ht="12">
      <c r="E143" s="24"/>
      <c r="F143" s="24"/>
      <c r="G143" s="24"/>
      <c r="H143" s="24"/>
      <c r="I143" s="24"/>
    </row>
    <row r="144" spans="5:9" ht="12">
      <c r="E144" s="24"/>
      <c r="F144" s="24"/>
      <c r="G144" s="24"/>
      <c r="H144" s="24"/>
      <c r="I144" s="24"/>
    </row>
    <row r="145" spans="5:9" ht="12">
      <c r="E145" s="24"/>
      <c r="F145" s="24"/>
      <c r="G145" s="24"/>
      <c r="H145" s="24"/>
      <c r="I145" s="24"/>
    </row>
    <row r="146" spans="5:9" ht="12">
      <c r="E146" s="24"/>
      <c r="F146" s="24"/>
      <c r="G146" s="24"/>
      <c r="H146" s="24"/>
      <c r="I146" s="24"/>
    </row>
    <row r="147" spans="5:9" ht="12">
      <c r="E147" s="24"/>
      <c r="F147" s="24"/>
      <c r="G147" s="24"/>
      <c r="H147" s="24"/>
      <c r="I147" s="24"/>
    </row>
    <row r="148" spans="5:9" ht="12">
      <c r="E148" s="24"/>
      <c r="F148" s="24"/>
      <c r="G148" s="24"/>
      <c r="H148" s="24"/>
      <c r="I148" s="24"/>
    </row>
    <row r="149" spans="5:9" ht="12">
      <c r="E149" s="24"/>
      <c r="F149" s="24"/>
      <c r="G149" s="24"/>
      <c r="H149" s="24"/>
      <c r="I149" s="24"/>
    </row>
    <row r="150" spans="5:9" ht="12">
      <c r="E150" s="24"/>
      <c r="F150" s="24"/>
      <c r="G150" s="24"/>
      <c r="H150" s="24"/>
      <c r="I150" s="24"/>
    </row>
    <row r="151" spans="5:9" ht="12">
      <c r="E151" s="24"/>
      <c r="F151" s="24"/>
      <c r="G151" s="24"/>
      <c r="H151" s="24"/>
      <c r="I151" s="24"/>
    </row>
    <row r="152" spans="5:9" ht="12">
      <c r="E152" s="24"/>
      <c r="F152" s="24"/>
      <c r="G152" s="24"/>
      <c r="H152" s="24"/>
      <c r="I152" s="24"/>
    </row>
    <row r="153" spans="5:9" ht="12">
      <c r="E153" s="24"/>
      <c r="F153" s="24"/>
      <c r="G153" s="24"/>
      <c r="H153" s="24"/>
      <c r="I153" s="24"/>
    </row>
    <row r="154" spans="5:9" ht="12">
      <c r="E154" s="24"/>
      <c r="F154" s="24"/>
      <c r="G154" s="24"/>
      <c r="H154" s="24"/>
      <c r="I154" s="24"/>
    </row>
    <row r="155" spans="5:9" ht="12">
      <c r="E155" s="24"/>
      <c r="F155" s="24"/>
      <c r="G155" s="24"/>
      <c r="H155" s="24"/>
      <c r="I155" s="24"/>
    </row>
    <row r="156" spans="5:9" ht="12">
      <c r="E156" s="24"/>
      <c r="F156" s="24"/>
      <c r="G156" s="24"/>
      <c r="H156" s="24"/>
      <c r="I156" s="24"/>
    </row>
    <row r="157" spans="5:9" ht="12">
      <c r="E157" s="24"/>
      <c r="F157" s="24"/>
      <c r="G157" s="24"/>
      <c r="H157" s="24"/>
      <c r="I157" s="24"/>
    </row>
    <row r="158" spans="5:9" ht="12">
      <c r="E158" s="24"/>
      <c r="F158" s="24"/>
      <c r="G158" s="24"/>
      <c r="H158" s="24"/>
      <c r="I158" s="24"/>
    </row>
    <row r="159" spans="5:9" ht="12">
      <c r="E159" s="24"/>
      <c r="F159" s="24"/>
      <c r="G159" s="24"/>
      <c r="H159" s="24"/>
      <c r="I159" s="24"/>
    </row>
    <row r="160" spans="5:9" ht="12">
      <c r="E160" s="24"/>
      <c r="F160" s="24"/>
      <c r="G160" s="24"/>
      <c r="H160" s="24"/>
      <c r="I160" s="24"/>
    </row>
    <row r="161" spans="5:9" ht="12">
      <c r="E161" s="24"/>
      <c r="F161" s="24"/>
      <c r="G161" s="24"/>
      <c r="H161" s="24"/>
      <c r="I161" s="24"/>
    </row>
    <row r="162" spans="5:9" ht="12">
      <c r="E162" s="24"/>
      <c r="F162" s="24"/>
      <c r="G162" s="24"/>
      <c r="H162" s="24"/>
      <c r="I162" s="24"/>
    </row>
    <row r="163" spans="5:9" ht="12">
      <c r="E163" s="24"/>
      <c r="F163" s="24"/>
      <c r="G163" s="24"/>
      <c r="H163" s="24"/>
      <c r="I163" s="24"/>
    </row>
    <row r="164" spans="5:9" ht="12">
      <c r="E164" s="24"/>
      <c r="F164" s="24"/>
      <c r="G164" s="24"/>
      <c r="H164" s="24"/>
      <c r="I164" s="24"/>
    </row>
    <row r="165" spans="5:9" ht="12">
      <c r="E165" s="24"/>
      <c r="F165" s="24"/>
      <c r="G165" s="24"/>
      <c r="H165" s="24"/>
      <c r="I165" s="24"/>
    </row>
    <row r="166" spans="5:9" ht="12">
      <c r="E166" s="24"/>
      <c r="F166" s="24"/>
      <c r="G166" s="24"/>
      <c r="H166" s="24"/>
      <c r="I166" s="24"/>
    </row>
    <row r="167" spans="5:9" ht="12">
      <c r="E167" s="24"/>
      <c r="F167" s="24"/>
      <c r="G167" s="24"/>
      <c r="H167" s="24"/>
      <c r="I167" s="24"/>
    </row>
    <row r="168" spans="5:9" ht="12">
      <c r="E168" s="24"/>
      <c r="F168" s="24"/>
      <c r="G168" s="24"/>
      <c r="H168" s="24"/>
      <c r="I168" s="24"/>
    </row>
    <row r="169" spans="5:9" ht="12">
      <c r="E169" s="24"/>
      <c r="F169" s="24"/>
      <c r="G169" s="24"/>
      <c r="H169" s="24"/>
      <c r="I169" s="24"/>
    </row>
    <row r="170" spans="5:9" ht="12">
      <c r="E170" s="24"/>
      <c r="F170" s="24"/>
      <c r="G170" s="24"/>
      <c r="H170" s="24"/>
      <c r="I170" s="24"/>
    </row>
    <row r="171" spans="5:9" ht="12">
      <c r="E171" s="24"/>
      <c r="F171" s="24"/>
      <c r="G171" s="24"/>
      <c r="H171" s="24"/>
      <c r="I171" s="24"/>
    </row>
    <row r="172" spans="5:9" ht="12">
      <c r="E172" s="24"/>
      <c r="F172" s="24"/>
      <c r="G172" s="24"/>
      <c r="H172" s="24"/>
      <c r="I172" s="24"/>
    </row>
    <row r="173" spans="5:9" ht="12">
      <c r="E173" s="24"/>
      <c r="F173" s="24"/>
      <c r="G173" s="24"/>
      <c r="H173" s="24"/>
      <c r="I173" s="24"/>
    </row>
    <row r="174" spans="5:9" ht="12">
      <c r="E174" s="24"/>
      <c r="F174" s="24"/>
      <c r="G174" s="24"/>
      <c r="H174" s="24"/>
      <c r="I174" s="24"/>
    </row>
    <row r="175" spans="5:9" ht="12">
      <c r="E175" s="24"/>
      <c r="F175" s="24"/>
      <c r="G175" s="24"/>
      <c r="H175" s="24"/>
      <c r="I175" s="24"/>
    </row>
    <row r="176" spans="5:9" ht="12">
      <c r="E176" s="24"/>
      <c r="F176" s="24"/>
      <c r="G176" s="24"/>
      <c r="H176" s="24"/>
      <c r="I176" s="24"/>
    </row>
    <row r="177" spans="5:9" ht="12">
      <c r="E177" s="24"/>
      <c r="F177" s="24"/>
      <c r="G177" s="24"/>
      <c r="H177" s="24"/>
      <c r="I177" s="24"/>
    </row>
    <row r="178" spans="5:9" ht="12">
      <c r="E178" s="24"/>
      <c r="F178" s="24"/>
      <c r="G178" s="24"/>
      <c r="H178" s="24"/>
      <c r="I178" s="24"/>
    </row>
    <row r="179" spans="5:9" ht="12">
      <c r="E179" s="24"/>
      <c r="F179" s="24"/>
      <c r="G179" s="24"/>
      <c r="H179" s="24"/>
      <c r="I179" s="24"/>
    </row>
    <row r="180" spans="5:9" ht="12">
      <c r="E180" s="24"/>
      <c r="F180" s="24"/>
      <c r="G180" s="24"/>
      <c r="H180" s="24"/>
      <c r="I180" s="24"/>
    </row>
    <row r="181" spans="5:9" ht="12">
      <c r="E181" s="24"/>
      <c r="F181" s="24"/>
      <c r="G181" s="24"/>
      <c r="H181" s="24"/>
      <c r="I181" s="24"/>
    </row>
    <row r="182" spans="5:9" ht="12">
      <c r="E182" s="24"/>
      <c r="F182" s="24"/>
      <c r="G182" s="24"/>
      <c r="H182" s="24"/>
      <c r="I182" s="24"/>
    </row>
    <row r="183" spans="5:9" ht="12">
      <c r="E183" s="24"/>
      <c r="F183" s="24"/>
      <c r="G183" s="24"/>
      <c r="H183" s="24"/>
      <c r="I183" s="24"/>
    </row>
    <row r="184" spans="5:9" ht="12">
      <c r="E184" s="24"/>
      <c r="F184" s="24"/>
      <c r="G184" s="24"/>
      <c r="H184" s="24"/>
      <c r="I184" s="24"/>
    </row>
    <row r="185" spans="5:9" ht="12">
      <c r="E185" s="24"/>
      <c r="F185" s="24"/>
      <c r="G185" s="24"/>
      <c r="H185" s="24"/>
      <c r="I185" s="24"/>
    </row>
    <row r="186" spans="5:9" ht="12">
      <c r="E186" s="24"/>
      <c r="F186" s="24"/>
      <c r="G186" s="24"/>
      <c r="H186" s="24"/>
      <c r="I186" s="24"/>
    </row>
    <row r="187" spans="5:9" ht="12">
      <c r="E187" s="24"/>
      <c r="F187" s="24"/>
      <c r="G187" s="24"/>
      <c r="H187" s="24"/>
      <c r="I187" s="24"/>
    </row>
    <row r="188" spans="5:9" ht="12">
      <c r="E188" s="24"/>
      <c r="F188" s="24"/>
      <c r="G188" s="24"/>
      <c r="H188" s="24"/>
      <c r="I188" s="24"/>
    </row>
    <row r="189" spans="5:9" ht="12">
      <c r="E189" s="24"/>
      <c r="F189" s="24"/>
      <c r="G189" s="24"/>
      <c r="H189" s="24"/>
      <c r="I189" s="24"/>
    </row>
    <row r="190" spans="5:9" ht="12">
      <c r="E190" s="24"/>
      <c r="F190" s="24"/>
      <c r="G190" s="24"/>
      <c r="H190" s="24"/>
      <c r="I190" s="24"/>
    </row>
    <row r="191" spans="5:9" ht="12">
      <c r="E191" s="24"/>
      <c r="F191" s="24"/>
      <c r="G191" s="24"/>
      <c r="H191" s="24"/>
      <c r="I191" s="24"/>
    </row>
    <row r="192" spans="5:9" ht="12">
      <c r="E192" s="24"/>
      <c r="F192" s="24"/>
      <c r="G192" s="24"/>
      <c r="H192" s="24"/>
      <c r="I192" s="24"/>
    </row>
    <row r="193" spans="5:9" ht="12">
      <c r="E193" s="24"/>
      <c r="F193" s="24"/>
      <c r="G193" s="24"/>
      <c r="H193" s="24"/>
      <c r="I193" s="24"/>
    </row>
    <row r="194" spans="5:9" ht="12">
      <c r="E194" s="24"/>
      <c r="F194" s="24"/>
      <c r="G194" s="24"/>
      <c r="H194" s="24"/>
      <c r="I194" s="24"/>
    </row>
    <row r="195" spans="5:9" ht="12">
      <c r="E195" s="24"/>
      <c r="F195" s="24"/>
      <c r="G195" s="24"/>
      <c r="H195" s="24"/>
      <c r="I195" s="24"/>
    </row>
    <row r="196" spans="5:9" ht="12">
      <c r="E196" s="24"/>
      <c r="F196" s="24"/>
      <c r="G196" s="24"/>
      <c r="H196" s="24"/>
      <c r="I196" s="24"/>
    </row>
    <row r="197" spans="5:9" ht="12">
      <c r="E197" s="24"/>
      <c r="F197" s="24"/>
      <c r="G197" s="24"/>
      <c r="H197" s="24"/>
      <c r="I197" s="24"/>
    </row>
    <row r="198" spans="5:9" ht="12">
      <c r="E198" s="24"/>
      <c r="F198" s="24"/>
      <c r="G198" s="24"/>
      <c r="H198" s="24"/>
      <c r="I198" s="24"/>
    </row>
    <row r="199" spans="5:9" ht="12">
      <c r="E199" s="24"/>
      <c r="F199" s="24"/>
      <c r="G199" s="24"/>
      <c r="H199" s="24"/>
      <c r="I199" s="24"/>
    </row>
    <row r="200" spans="5:9" ht="12">
      <c r="E200" s="24"/>
      <c r="F200" s="24"/>
      <c r="G200" s="24"/>
      <c r="H200" s="24"/>
      <c r="I200" s="24"/>
    </row>
    <row r="201" spans="5:9" ht="12">
      <c r="E201" s="24"/>
      <c r="F201" s="24"/>
      <c r="G201" s="24"/>
      <c r="H201" s="24"/>
      <c r="I201" s="24"/>
    </row>
    <row r="202" spans="5:9" ht="12">
      <c r="E202" s="24"/>
      <c r="F202" s="24"/>
      <c r="G202" s="24"/>
      <c r="H202" s="24"/>
      <c r="I202" s="24"/>
    </row>
    <row r="203" spans="5:9" ht="12">
      <c r="E203" s="24"/>
      <c r="F203" s="24"/>
      <c r="G203" s="24"/>
      <c r="H203" s="24"/>
      <c r="I203" s="24"/>
    </row>
    <row r="204" spans="5:9" ht="12">
      <c r="E204" s="24"/>
      <c r="F204" s="24"/>
      <c r="G204" s="24"/>
      <c r="H204" s="24"/>
      <c r="I204" s="24"/>
    </row>
    <row r="205" spans="5:9" ht="12">
      <c r="E205" s="24"/>
      <c r="F205" s="24"/>
      <c r="G205" s="24"/>
      <c r="H205" s="24"/>
      <c r="I205" s="24"/>
    </row>
    <row r="206" spans="5:9" ht="12">
      <c r="E206" s="24"/>
      <c r="F206" s="24"/>
      <c r="G206" s="24"/>
      <c r="H206" s="24"/>
      <c r="I206" s="24"/>
    </row>
    <row r="207" spans="5:9" ht="12">
      <c r="E207" s="24"/>
      <c r="F207" s="24"/>
      <c r="G207" s="24"/>
      <c r="H207" s="24"/>
      <c r="I207" s="24"/>
    </row>
    <row r="208" spans="5:9" ht="12">
      <c r="E208" s="24"/>
      <c r="F208" s="24"/>
      <c r="G208" s="24"/>
      <c r="H208" s="24"/>
      <c r="I208" s="24"/>
    </row>
    <row r="209" spans="5:9" ht="12">
      <c r="E209" s="24"/>
      <c r="F209" s="24"/>
      <c r="G209" s="24"/>
      <c r="H209" s="24"/>
      <c r="I209" s="24"/>
    </row>
    <row r="210" spans="5:9" ht="12">
      <c r="E210" s="24"/>
      <c r="F210" s="24"/>
      <c r="G210" s="24"/>
      <c r="H210" s="24"/>
      <c r="I210" s="24"/>
    </row>
    <row r="211" spans="5:9" ht="12">
      <c r="E211" s="24"/>
      <c r="F211" s="24"/>
      <c r="G211" s="24"/>
      <c r="H211" s="24"/>
      <c r="I211" s="24"/>
    </row>
    <row r="212" spans="5:9" ht="12">
      <c r="E212" s="24"/>
      <c r="F212" s="24"/>
      <c r="G212" s="24"/>
      <c r="H212" s="24"/>
      <c r="I212" s="24"/>
    </row>
    <row r="213" spans="5:9" ht="12">
      <c r="E213" s="24"/>
      <c r="F213" s="24"/>
      <c r="G213" s="24"/>
      <c r="H213" s="24"/>
      <c r="I213" s="24"/>
    </row>
    <row r="214" spans="5:9" ht="12">
      <c r="E214" s="24"/>
      <c r="F214" s="24"/>
      <c r="G214" s="24"/>
      <c r="H214" s="24"/>
      <c r="I214" s="24"/>
    </row>
    <row r="215" spans="5:9" ht="12">
      <c r="E215" s="24"/>
      <c r="F215" s="24"/>
      <c r="G215" s="24"/>
      <c r="H215" s="24"/>
      <c r="I215" s="24"/>
    </row>
    <row r="216" spans="5:9" ht="12">
      <c r="E216" s="24"/>
      <c r="F216" s="24"/>
      <c r="G216" s="24"/>
      <c r="H216" s="24"/>
      <c r="I216" s="24"/>
    </row>
    <row r="217" spans="5:9" ht="12">
      <c r="E217" s="24"/>
      <c r="F217" s="24"/>
      <c r="G217" s="24"/>
      <c r="H217" s="24"/>
      <c r="I217" s="24"/>
    </row>
    <row r="218" spans="5:9" ht="12">
      <c r="E218" s="24"/>
      <c r="F218" s="24"/>
      <c r="G218" s="24"/>
      <c r="H218" s="24"/>
      <c r="I218" s="24"/>
    </row>
    <row r="219" spans="5:9" ht="12">
      <c r="E219" s="24"/>
      <c r="F219" s="24"/>
      <c r="G219" s="24"/>
      <c r="H219" s="24"/>
      <c r="I219" s="24"/>
    </row>
    <row r="220" spans="5:9" ht="12">
      <c r="E220" s="24"/>
      <c r="F220" s="24"/>
      <c r="G220" s="24"/>
      <c r="H220" s="24"/>
      <c r="I220" s="24"/>
    </row>
    <row r="221" spans="5:9" ht="12">
      <c r="E221" s="24"/>
      <c r="F221" s="24"/>
      <c r="G221" s="24"/>
      <c r="H221" s="24"/>
      <c r="I221" s="24"/>
    </row>
    <row r="222" spans="5:9" ht="12">
      <c r="E222" s="24"/>
      <c r="F222" s="24"/>
      <c r="G222" s="24"/>
      <c r="H222" s="24"/>
      <c r="I222" s="24"/>
    </row>
    <row r="223" spans="5:9" ht="12">
      <c r="E223" s="24"/>
      <c r="F223" s="24"/>
      <c r="G223" s="24"/>
      <c r="H223" s="24"/>
      <c r="I223" s="24"/>
    </row>
    <row r="224" spans="5:9" ht="12">
      <c r="E224" s="24"/>
      <c r="F224" s="24"/>
      <c r="G224" s="24"/>
      <c r="H224" s="24"/>
      <c r="I224" s="24"/>
    </row>
    <row r="225" spans="5:9" ht="12">
      <c r="E225" s="24"/>
      <c r="F225" s="24"/>
      <c r="G225" s="24"/>
      <c r="H225" s="24"/>
      <c r="I225" s="24"/>
    </row>
    <row r="226" spans="5:9" ht="12">
      <c r="E226" s="24"/>
      <c r="F226" s="24"/>
      <c r="G226" s="24"/>
      <c r="H226" s="24"/>
      <c r="I226" s="24"/>
    </row>
    <row r="227" spans="5:9" ht="12">
      <c r="E227" s="24"/>
      <c r="F227" s="24"/>
      <c r="G227" s="24"/>
      <c r="H227" s="24"/>
      <c r="I227" s="24"/>
    </row>
    <row r="228" spans="5:9" ht="12">
      <c r="E228" s="24"/>
      <c r="F228" s="24"/>
      <c r="G228" s="24"/>
      <c r="H228" s="24"/>
      <c r="I228" s="24"/>
    </row>
    <row r="229" spans="5:9" ht="12">
      <c r="E229" s="24"/>
      <c r="F229" s="24"/>
      <c r="G229" s="24"/>
      <c r="H229" s="24"/>
      <c r="I229" s="24"/>
    </row>
    <row r="230" spans="5:9" ht="12">
      <c r="E230" s="24"/>
      <c r="F230" s="24"/>
      <c r="G230" s="24"/>
      <c r="H230" s="24"/>
      <c r="I230" s="24"/>
    </row>
    <row r="231" spans="5:9" ht="12">
      <c r="E231" s="24"/>
      <c r="F231" s="24"/>
      <c r="G231" s="24"/>
      <c r="H231" s="24"/>
      <c r="I231" s="24"/>
    </row>
    <row r="232" spans="5:9" ht="12">
      <c r="E232" s="24"/>
      <c r="F232" s="24"/>
      <c r="G232" s="24"/>
      <c r="H232" s="24"/>
      <c r="I232" s="24"/>
    </row>
    <row r="233" spans="5:9" ht="12">
      <c r="E233" s="24"/>
      <c r="F233" s="24"/>
      <c r="G233" s="24"/>
      <c r="H233" s="24"/>
      <c r="I233" s="24"/>
    </row>
    <row r="234" spans="5:9" ht="12">
      <c r="E234" s="24"/>
      <c r="F234" s="24"/>
      <c r="G234" s="24"/>
      <c r="H234" s="24"/>
      <c r="I234" s="24"/>
    </row>
    <row r="235" spans="5:9" ht="12">
      <c r="E235" s="24"/>
      <c r="F235" s="24"/>
      <c r="G235" s="24"/>
      <c r="H235" s="24"/>
      <c r="I235" s="24"/>
    </row>
    <row r="236" spans="5:9" ht="12">
      <c r="E236" s="24"/>
      <c r="F236" s="24"/>
      <c r="G236" s="24"/>
      <c r="H236" s="24"/>
      <c r="I236" s="24"/>
    </row>
    <row r="237" spans="5:9" ht="12">
      <c r="E237" s="24"/>
      <c r="F237" s="24"/>
      <c r="G237" s="24"/>
      <c r="H237" s="24"/>
      <c r="I237" s="24"/>
    </row>
    <row r="238" spans="5:9" ht="12">
      <c r="E238" s="24"/>
      <c r="F238" s="24"/>
      <c r="G238" s="24"/>
      <c r="H238" s="24"/>
      <c r="I238" s="24"/>
    </row>
    <row r="239" spans="5:9" ht="12">
      <c r="E239" s="24"/>
      <c r="F239" s="24"/>
      <c r="G239" s="24"/>
      <c r="H239" s="24"/>
      <c r="I239" s="24"/>
    </row>
    <row r="240" spans="5:9" ht="12">
      <c r="E240" s="24"/>
      <c r="F240" s="24"/>
      <c r="G240" s="24"/>
      <c r="H240" s="24"/>
      <c r="I240" s="24"/>
    </row>
    <row r="241" spans="5:9" ht="12">
      <c r="E241" s="24"/>
      <c r="F241" s="24"/>
      <c r="G241" s="24"/>
      <c r="H241" s="24"/>
      <c r="I241" s="24"/>
    </row>
    <row r="242" spans="5:9" ht="12">
      <c r="E242" s="24"/>
      <c r="F242" s="24"/>
      <c r="G242" s="24"/>
      <c r="H242" s="24"/>
      <c r="I242" s="24"/>
    </row>
    <row r="243" spans="5:9" ht="12">
      <c r="E243" s="24"/>
      <c r="F243" s="24"/>
      <c r="G243" s="24"/>
      <c r="H243" s="24"/>
      <c r="I243" s="24"/>
    </row>
    <row r="244" spans="5:9" ht="12">
      <c r="E244" s="24"/>
      <c r="F244" s="24"/>
      <c r="G244" s="24"/>
      <c r="H244" s="24"/>
      <c r="I244" s="24"/>
    </row>
    <row r="245" spans="5:9" ht="12">
      <c r="E245" s="24"/>
      <c r="F245" s="24"/>
      <c r="G245" s="24"/>
      <c r="H245" s="24"/>
      <c r="I245" s="24"/>
    </row>
    <row r="246" spans="5:9" ht="12">
      <c r="E246" s="24"/>
      <c r="F246" s="24"/>
      <c r="G246" s="24"/>
      <c r="H246" s="24"/>
      <c r="I246" s="24"/>
    </row>
    <row r="247" spans="5:9" ht="12">
      <c r="E247" s="24"/>
      <c r="F247" s="24"/>
      <c r="G247" s="24"/>
      <c r="H247" s="24"/>
      <c r="I247" s="24"/>
    </row>
    <row r="248" spans="5:9" ht="12">
      <c r="E248" s="24"/>
      <c r="F248" s="24"/>
      <c r="G248" s="24"/>
      <c r="H248" s="24"/>
      <c r="I248" s="24"/>
    </row>
    <row r="249" spans="5:9" ht="12">
      <c r="E249" s="24"/>
      <c r="F249" s="24"/>
      <c r="G249" s="24"/>
      <c r="H249" s="24"/>
      <c r="I249" s="24"/>
    </row>
    <row r="250" spans="5:9" ht="12">
      <c r="E250" s="24"/>
      <c r="F250" s="24"/>
      <c r="G250" s="24"/>
      <c r="H250" s="24"/>
      <c r="I250" s="24"/>
    </row>
    <row r="251" spans="5:9" ht="12">
      <c r="E251" s="24"/>
      <c r="F251" s="24"/>
      <c r="G251" s="24"/>
      <c r="H251" s="24"/>
      <c r="I251" s="24"/>
    </row>
    <row r="252" spans="5:9" ht="12">
      <c r="E252" s="24"/>
      <c r="F252" s="24"/>
      <c r="G252" s="24"/>
      <c r="H252" s="24"/>
      <c r="I252" s="24"/>
    </row>
    <row r="253" spans="5:9" ht="12">
      <c r="E253" s="24"/>
      <c r="F253" s="24"/>
      <c r="G253" s="24"/>
      <c r="H253" s="24"/>
      <c r="I253" s="24"/>
    </row>
    <row r="254" spans="5:9" ht="12">
      <c r="E254" s="24"/>
      <c r="F254" s="24"/>
      <c r="G254" s="24"/>
      <c r="H254" s="24"/>
      <c r="I254" s="24"/>
    </row>
    <row r="255" spans="5:9" ht="12">
      <c r="E255" s="24"/>
      <c r="F255" s="24"/>
      <c r="G255" s="24"/>
      <c r="H255" s="24"/>
      <c r="I255" s="24"/>
    </row>
    <row r="256" spans="5:9" ht="12">
      <c r="E256" s="24"/>
      <c r="F256" s="24"/>
      <c r="G256" s="24"/>
      <c r="H256" s="24"/>
      <c r="I256" s="24"/>
    </row>
    <row r="257" spans="5:9" ht="12">
      <c r="E257" s="24"/>
      <c r="F257" s="24"/>
      <c r="G257" s="24"/>
      <c r="H257" s="24"/>
      <c r="I257" s="24"/>
    </row>
    <row r="258" spans="5:9" ht="12">
      <c r="E258" s="24"/>
      <c r="F258" s="24"/>
      <c r="G258" s="24"/>
      <c r="H258" s="24"/>
      <c r="I258" s="24"/>
    </row>
    <row r="259" spans="5:9" ht="12">
      <c r="E259" s="24"/>
      <c r="F259" s="24"/>
      <c r="G259" s="24"/>
      <c r="H259" s="24"/>
      <c r="I259" s="24"/>
    </row>
    <row r="260" spans="5:9" ht="12">
      <c r="E260" s="24"/>
      <c r="F260" s="24"/>
      <c r="G260" s="24"/>
      <c r="H260" s="24"/>
      <c r="I260" s="24"/>
    </row>
    <row r="261" spans="5:9" ht="12">
      <c r="E261" s="24"/>
      <c r="F261" s="24"/>
      <c r="G261" s="24"/>
      <c r="H261" s="24"/>
      <c r="I261" s="24"/>
    </row>
    <row r="262" spans="5:9" ht="12">
      <c r="E262" s="24"/>
      <c r="F262" s="24"/>
      <c r="G262" s="24"/>
      <c r="H262" s="24"/>
      <c r="I262" s="24"/>
    </row>
    <row r="263" spans="5:9" ht="12">
      <c r="E263" s="24"/>
      <c r="F263" s="24"/>
      <c r="G263" s="24"/>
      <c r="H263" s="24"/>
      <c r="I263" s="24"/>
    </row>
    <row r="264" spans="5:9" ht="12">
      <c r="E264" s="24"/>
      <c r="F264" s="24"/>
      <c r="G264" s="24"/>
      <c r="H264" s="24"/>
      <c r="I264" s="24"/>
    </row>
    <row r="265" spans="5:9" ht="12">
      <c r="E265" s="24"/>
      <c r="F265" s="24"/>
      <c r="G265" s="24"/>
      <c r="H265" s="24"/>
      <c r="I265" s="24"/>
    </row>
    <row r="266" spans="5:9" ht="12">
      <c r="E266" s="24"/>
      <c r="F266" s="24"/>
      <c r="G266" s="24"/>
      <c r="H266" s="24"/>
      <c r="I266" s="24"/>
    </row>
    <row r="267" spans="5:9" ht="12">
      <c r="E267" s="24"/>
      <c r="F267" s="24"/>
      <c r="G267" s="24"/>
      <c r="H267" s="24"/>
      <c r="I267" s="24"/>
    </row>
    <row r="268" spans="5:9" ht="12">
      <c r="E268" s="24"/>
      <c r="F268" s="24"/>
      <c r="G268" s="24"/>
      <c r="H268" s="24"/>
      <c r="I268" s="24"/>
    </row>
    <row r="269" spans="5:9" ht="12">
      <c r="E269" s="24"/>
      <c r="F269" s="24"/>
      <c r="G269" s="24"/>
      <c r="H269" s="24"/>
      <c r="I269" s="24"/>
    </row>
    <row r="270" spans="5:9" ht="12">
      <c r="E270" s="24"/>
      <c r="F270" s="24"/>
      <c r="G270" s="24"/>
      <c r="H270" s="24"/>
      <c r="I270" s="24"/>
    </row>
    <row r="271" spans="5:9" ht="12">
      <c r="E271" s="24"/>
      <c r="F271" s="24"/>
      <c r="G271" s="24"/>
      <c r="H271" s="24"/>
      <c r="I271" s="24"/>
    </row>
    <row r="272" spans="5:9" ht="12">
      <c r="E272" s="24"/>
      <c r="F272" s="24"/>
      <c r="G272" s="24"/>
      <c r="H272" s="24"/>
      <c r="I272" s="24"/>
    </row>
    <row r="273" spans="5:9" ht="12">
      <c r="E273" s="24"/>
      <c r="F273" s="24"/>
      <c r="G273" s="24"/>
      <c r="H273" s="24"/>
      <c r="I273" s="24"/>
    </row>
    <row r="274" spans="5:9" ht="12">
      <c r="E274" s="24"/>
      <c r="F274" s="24"/>
      <c r="G274" s="24"/>
      <c r="H274" s="24"/>
      <c r="I274" s="24"/>
    </row>
    <row r="275" spans="5:9" ht="12">
      <c r="E275" s="24"/>
      <c r="F275" s="24"/>
      <c r="G275" s="24"/>
      <c r="H275" s="24"/>
      <c r="I275" s="24"/>
    </row>
    <row r="276" spans="5:9" ht="12">
      <c r="E276" s="24"/>
      <c r="F276" s="24"/>
      <c r="G276" s="24"/>
      <c r="H276" s="24"/>
      <c r="I276" s="24"/>
    </row>
    <row r="277" spans="5:9" ht="12">
      <c r="E277" s="24"/>
      <c r="F277" s="24"/>
      <c r="G277" s="24"/>
      <c r="H277" s="24"/>
      <c r="I277" s="24"/>
    </row>
    <row r="278" spans="5:9" ht="12">
      <c r="E278" s="24"/>
      <c r="F278" s="24"/>
      <c r="G278" s="24"/>
      <c r="H278" s="24"/>
      <c r="I278" s="24"/>
    </row>
    <row r="279" spans="5:9" ht="12">
      <c r="E279" s="24"/>
      <c r="F279" s="24"/>
      <c r="G279" s="24"/>
      <c r="H279" s="24"/>
      <c r="I279" s="24"/>
    </row>
    <row r="280" spans="5:9" ht="12">
      <c r="E280" s="24"/>
      <c r="F280" s="24"/>
      <c r="G280" s="24"/>
      <c r="H280" s="24"/>
      <c r="I280" s="24"/>
    </row>
    <row r="281" spans="5:9" ht="12">
      <c r="E281" s="24"/>
      <c r="F281" s="24"/>
      <c r="G281" s="24"/>
      <c r="H281" s="24"/>
      <c r="I281" s="24"/>
    </row>
    <row r="282" spans="5:9" ht="12">
      <c r="E282" s="24"/>
      <c r="F282" s="24"/>
      <c r="G282" s="24"/>
      <c r="H282" s="24"/>
      <c r="I282" s="24"/>
    </row>
    <row r="283" spans="5:9" ht="12">
      <c r="E283" s="24"/>
      <c r="F283" s="24"/>
      <c r="G283" s="24"/>
      <c r="H283" s="24"/>
      <c r="I283" s="24"/>
    </row>
    <row r="284" spans="5:9" ht="12">
      <c r="E284" s="24"/>
      <c r="F284" s="24"/>
      <c r="G284" s="24"/>
      <c r="H284" s="24"/>
      <c r="I284" s="24"/>
    </row>
    <row r="285" spans="5:9" ht="12">
      <c r="E285" s="24"/>
      <c r="F285" s="24"/>
      <c r="G285" s="24"/>
      <c r="H285" s="24"/>
      <c r="I285" s="24"/>
    </row>
    <row r="286" spans="5:9" ht="12">
      <c r="E286" s="24"/>
      <c r="F286" s="24"/>
      <c r="G286" s="24"/>
      <c r="H286" s="24"/>
      <c r="I286" s="24"/>
    </row>
    <row r="287" spans="5:9" ht="12">
      <c r="E287" s="24"/>
      <c r="F287" s="24"/>
      <c r="G287" s="24"/>
      <c r="H287" s="24"/>
      <c r="I287" s="24"/>
    </row>
    <row r="288" spans="5:9" ht="12">
      <c r="E288" s="24"/>
      <c r="F288" s="24"/>
      <c r="G288" s="24"/>
      <c r="H288" s="24"/>
      <c r="I288" s="24"/>
    </row>
    <row r="289" spans="5:9" ht="12">
      <c r="E289" s="24"/>
      <c r="F289" s="24"/>
      <c r="G289" s="24"/>
      <c r="H289" s="24"/>
      <c r="I289" s="24"/>
    </row>
    <row r="290" spans="5:9" ht="12">
      <c r="E290" s="24"/>
      <c r="F290" s="24"/>
      <c r="G290" s="24"/>
      <c r="H290" s="24"/>
      <c r="I290" s="24"/>
    </row>
    <row r="291" spans="5:9" ht="12">
      <c r="E291" s="24"/>
      <c r="F291" s="24"/>
      <c r="G291" s="24"/>
      <c r="H291" s="24"/>
      <c r="I291" s="24"/>
    </row>
    <row r="292" spans="5:9" ht="12">
      <c r="E292" s="24"/>
      <c r="F292" s="24"/>
      <c r="G292" s="24"/>
      <c r="H292" s="24"/>
      <c r="I292" s="24"/>
    </row>
    <row r="293" spans="5:9" ht="12">
      <c r="E293" s="24"/>
      <c r="F293" s="24"/>
      <c r="G293" s="24"/>
      <c r="H293" s="24"/>
      <c r="I293" s="24"/>
    </row>
    <row r="294" spans="5:9" ht="12">
      <c r="E294" s="24"/>
      <c r="F294" s="24"/>
      <c r="G294" s="24"/>
      <c r="H294" s="24"/>
      <c r="I294" s="24"/>
    </row>
    <row r="295" spans="5:9" ht="12">
      <c r="E295" s="24"/>
      <c r="F295" s="24"/>
      <c r="G295" s="24"/>
      <c r="H295" s="24"/>
      <c r="I295" s="24"/>
    </row>
    <row r="296" spans="5:9" ht="12">
      <c r="E296" s="24"/>
      <c r="F296" s="24"/>
      <c r="G296" s="24"/>
      <c r="H296" s="24"/>
      <c r="I296" s="24"/>
    </row>
    <row r="297" spans="5:9" ht="12">
      <c r="E297" s="24"/>
      <c r="F297" s="24"/>
      <c r="G297" s="24"/>
      <c r="H297" s="24"/>
      <c r="I297" s="24"/>
    </row>
    <row r="298" spans="5:9" ht="12">
      <c r="E298" s="24"/>
      <c r="F298" s="24"/>
      <c r="G298" s="24"/>
      <c r="H298" s="24"/>
      <c r="I298" s="24"/>
    </row>
    <row r="299" spans="5:9" ht="12">
      <c r="E299" s="24"/>
      <c r="F299" s="24"/>
      <c r="G299" s="24"/>
      <c r="H299" s="24"/>
      <c r="I299" s="24"/>
    </row>
    <row r="300" spans="5:9" ht="12">
      <c r="E300" s="24"/>
      <c r="F300" s="24"/>
      <c r="G300" s="24"/>
      <c r="H300" s="24"/>
      <c r="I300" s="24"/>
    </row>
    <row r="301" spans="5:9" ht="12">
      <c r="E301" s="24"/>
      <c r="F301" s="24"/>
      <c r="G301" s="24"/>
      <c r="H301" s="24"/>
      <c r="I301" s="24"/>
    </row>
    <row r="302" spans="5:9" ht="12">
      <c r="E302" s="24"/>
      <c r="F302" s="24"/>
      <c r="G302" s="24"/>
      <c r="H302" s="24"/>
      <c r="I302" s="24"/>
    </row>
    <row r="303" spans="5:9" ht="12">
      <c r="E303" s="24"/>
      <c r="F303" s="24"/>
      <c r="G303" s="24"/>
      <c r="H303" s="24"/>
      <c r="I303" s="24"/>
    </row>
    <row r="304" spans="5:9" ht="12">
      <c r="E304" s="24"/>
      <c r="F304" s="24"/>
      <c r="G304" s="24"/>
      <c r="H304" s="24"/>
      <c r="I304" s="24"/>
    </row>
    <row r="305" spans="5:9" ht="12">
      <c r="E305" s="24"/>
      <c r="F305" s="24"/>
      <c r="G305" s="24"/>
      <c r="H305" s="24"/>
      <c r="I305" s="24"/>
    </row>
    <row r="306" spans="5:9" ht="12">
      <c r="E306" s="24"/>
      <c r="F306" s="24"/>
      <c r="G306" s="24"/>
      <c r="H306" s="24"/>
      <c r="I306" s="24"/>
    </row>
    <row r="307" spans="5:9" ht="12">
      <c r="E307" s="24"/>
      <c r="F307" s="24"/>
      <c r="G307" s="24"/>
      <c r="H307" s="24"/>
      <c r="I307" s="24"/>
    </row>
    <row r="308" spans="5:9" ht="12">
      <c r="E308" s="24"/>
      <c r="F308" s="24"/>
      <c r="G308" s="24"/>
      <c r="H308" s="24"/>
      <c r="I308" s="24"/>
    </row>
    <row r="309" spans="5:9" ht="12">
      <c r="E309" s="24"/>
      <c r="F309" s="24"/>
      <c r="G309" s="24"/>
      <c r="H309" s="24"/>
      <c r="I309" s="24"/>
    </row>
    <row r="310" spans="5:9" ht="12">
      <c r="E310" s="24"/>
      <c r="F310" s="24"/>
      <c r="G310" s="24"/>
      <c r="H310" s="24"/>
      <c r="I310" s="24"/>
    </row>
    <row r="311" spans="5:9" ht="12">
      <c r="E311" s="24"/>
      <c r="F311" s="24"/>
      <c r="G311" s="24"/>
      <c r="H311" s="24"/>
      <c r="I311" s="24"/>
    </row>
    <row r="312" spans="5:9" ht="12">
      <c r="E312" s="24"/>
      <c r="F312" s="24"/>
      <c r="G312" s="24"/>
      <c r="H312" s="24"/>
      <c r="I312" s="24"/>
    </row>
    <row r="313" spans="5:9" ht="12">
      <c r="E313" s="24"/>
      <c r="F313" s="24"/>
      <c r="G313" s="24"/>
      <c r="H313" s="24"/>
      <c r="I313" s="24"/>
    </row>
    <row r="314" spans="5:9" ht="12">
      <c r="E314" s="24"/>
      <c r="F314" s="24"/>
      <c r="G314" s="24"/>
      <c r="H314" s="24"/>
      <c r="I314" s="24"/>
    </row>
    <row r="315" spans="5:9" ht="12">
      <c r="E315" s="24"/>
      <c r="F315" s="24"/>
      <c r="G315" s="24"/>
      <c r="H315" s="24"/>
      <c r="I315" s="24"/>
    </row>
    <row r="316" spans="5:9" ht="12">
      <c r="E316" s="24"/>
      <c r="F316" s="24"/>
      <c r="G316" s="24"/>
      <c r="H316" s="24"/>
      <c r="I316" s="24"/>
    </row>
    <row r="317" spans="5:9" ht="12">
      <c r="E317" s="24"/>
      <c r="F317" s="24"/>
      <c r="G317" s="24"/>
      <c r="H317" s="24"/>
      <c r="I317" s="24"/>
    </row>
    <row r="318" spans="5:9" ht="12">
      <c r="E318" s="24"/>
      <c r="F318" s="24"/>
      <c r="G318" s="24"/>
      <c r="H318" s="24"/>
      <c r="I318" s="24"/>
    </row>
    <row r="319" spans="5:9" ht="12">
      <c r="E319" s="24"/>
      <c r="F319" s="24"/>
      <c r="G319" s="24"/>
      <c r="H319" s="24"/>
      <c r="I319" s="24"/>
    </row>
    <row r="320" spans="5:9" ht="12">
      <c r="E320" s="24"/>
      <c r="F320" s="24"/>
      <c r="G320" s="24"/>
      <c r="H320" s="24"/>
      <c r="I320" s="24"/>
    </row>
    <row r="321" spans="5:9" ht="12">
      <c r="E321" s="24"/>
      <c r="F321" s="24"/>
      <c r="G321" s="24"/>
      <c r="H321" s="24"/>
      <c r="I321" s="24"/>
    </row>
    <row r="322" spans="5:9" ht="12">
      <c r="E322" s="24"/>
      <c r="F322" s="24"/>
      <c r="G322" s="24"/>
      <c r="H322" s="24"/>
      <c r="I322" s="24"/>
    </row>
    <row r="323" spans="5:9" ht="12">
      <c r="E323" s="24"/>
      <c r="F323" s="24"/>
      <c r="G323" s="24"/>
      <c r="H323" s="24"/>
      <c r="I323" s="24"/>
    </row>
    <row r="324" spans="5:9" ht="12">
      <c r="E324" s="24"/>
      <c r="F324" s="24"/>
      <c r="G324" s="24"/>
      <c r="H324" s="24"/>
      <c r="I324" s="24"/>
    </row>
    <row r="325" spans="5:9" ht="12">
      <c r="E325" s="24"/>
      <c r="F325" s="24"/>
      <c r="G325" s="24"/>
      <c r="H325" s="24"/>
      <c r="I325" s="24"/>
    </row>
    <row r="326" spans="5:9" ht="12">
      <c r="E326" s="24"/>
      <c r="F326" s="24"/>
      <c r="G326" s="24"/>
      <c r="H326" s="24"/>
      <c r="I326" s="24"/>
    </row>
    <row r="327" spans="5:9" ht="12">
      <c r="E327" s="24"/>
      <c r="F327" s="24"/>
      <c r="G327" s="24"/>
      <c r="H327" s="24"/>
      <c r="I327" s="24"/>
    </row>
    <row r="328" spans="5:9" ht="12">
      <c r="E328" s="24"/>
      <c r="F328" s="24"/>
      <c r="G328" s="24"/>
      <c r="H328" s="24"/>
      <c r="I328" s="24"/>
    </row>
    <row r="329" spans="5:9" ht="12">
      <c r="E329" s="24"/>
      <c r="F329" s="24"/>
      <c r="G329" s="24"/>
      <c r="H329" s="24"/>
      <c r="I329" s="24"/>
    </row>
    <row r="330" spans="5:9" ht="12">
      <c r="E330" s="24"/>
      <c r="F330" s="24"/>
      <c r="G330" s="24"/>
      <c r="H330" s="24"/>
      <c r="I330" s="24"/>
    </row>
    <row r="331" spans="5:9" ht="12">
      <c r="E331" s="24"/>
      <c r="F331" s="24"/>
      <c r="G331" s="24"/>
      <c r="H331" s="24"/>
      <c r="I331" s="24"/>
    </row>
    <row r="332" spans="5:9" ht="12">
      <c r="E332" s="24"/>
      <c r="F332" s="24"/>
      <c r="G332" s="24"/>
      <c r="H332" s="24"/>
      <c r="I332" s="24"/>
    </row>
    <row r="333" spans="5:9" ht="12">
      <c r="E333" s="24"/>
      <c r="F333" s="24"/>
      <c r="G333" s="24"/>
      <c r="H333" s="24"/>
      <c r="I333" s="24"/>
    </row>
    <row r="334" spans="5:9" ht="12">
      <c r="E334" s="24"/>
      <c r="F334" s="24"/>
      <c r="G334" s="24"/>
      <c r="H334" s="24"/>
      <c r="I334" s="24"/>
    </row>
    <row r="335" spans="5:9" ht="12">
      <c r="E335" s="24"/>
      <c r="F335" s="24"/>
      <c r="G335" s="24"/>
      <c r="H335" s="24"/>
      <c r="I335" s="24"/>
    </row>
    <row r="336" spans="5:9" ht="12">
      <c r="E336" s="24"/>
      <c r="F336" s="24"/>
      <c r="G336" s="24"/>
      <c r="H336" s="24"/>
      <c r="I336" s="24"/>
    </row>
    <row r="337" spans="5:9" ht="12">
      <c r="E337" s="24"/>
      <c r="F337" s="24"/>
      <c r="G337" s="24"/>
      <c r="H337" s="24"/>
      <c r="I337" s="24"/>
    </row>
    <row r="338" spans="5:9" ht="12">
      <c r="E338" s="24"/>
      <c r="F338" s="24"/>
      <c r="G338" s="24"/>
      <c r="H338" s="24"/>
      <c r="I338" s="24"/>
    </row>
    <row r="339" spans="5:9" ht="12">
      <c r="E339" s="24"/>
      <c r="F339" s="24"/>
      <c r="G339" s="24"/>
      <c r="H339" s="24"/>
      <c r="I339" s="24"/>
    </row>
    <row r="340" spans="5:9" ht="12">
      <c r="E340" s="24"/>
      <c r="F340" s="24"/>
      <c r="G340" s="24"/>
      <c r="H340" s="24"/>
      <c r="I340" s="24"/>
    </row>
    <row r="341" spans="5:9" ht="12">
      <c r="E341" s="24"/>
      <c r="F341" s="24"/>
      <c r="G341" s="24"/>
      <c r="H341" s="24"/>
      <c r="I341" s="24"/>
    </row>
    <row r="342" spans="5:9" ht="12">
      <c r="E342" s="24"/>
      <c r="F342" s="24"/>
      <c r="G342" s="24"/>
      <c r="H342" s="24"/>
      <c r="I342" s="24"/>
    </row>
    <row r="343" spans="5:9" ht="12">
      <c r="E343" s="24"/>
      <c r="F343" s="24"/>
      <c r="G343" s="24"/>
      <c r="H343" s="24"/>
      <c r="I343" s="24"/>
    </row>
    <row r="344" spans="5:9" ht="12">
      <c r="E344" s="24"/>
      <c r="F344" s="24"/>
      <c r="G344" s="24"/>
      <c r="H344" s="24"/>
      <c r="I344" s="24"/>
    </row>
    <row r="345" spans="5:9" ht="12">
      <c r="E345" s="24"/>
      <c r="F345" s="24"/>
      <c r="G345" s="24"/>
      <c r="H345" s="24"/>
      <c r="I345" s="24"/>
    </row>
    <row r="346" spans="5:9" ht="12">
      <c r="E346" s="24"/>
      <c r="F346" s="24"/>
      <c r="G346" s="24"/>
      <c r="H346" s="24"/>
      <c r="I346" s="24"/>
    </row>
    <row r="347" spans="5:9" ht="12">
      <c r="E347" s="24"/>
      <c r="F347" s="24"/>
      <c r="G347" s="24"/>
      <c r="H347" s="24"/>
      <c r="I347" s="24"/>
    </row>
    <row r="348" spans="5:9" ht="12">
      <c r="E348" s="24"/>
      <c r="F348" s="24"/>
      <c r="G348" s="24"/>
      <c r="H348" s="24"/>
      <c r="I348" s="24"/>
    </row>
    <row r="349" spans="5:9" ht="12">
      <c r="E349" s="24"/>
      <c r="F349" s="24"/>
      <c r="G349" s="24"/>
      <c r="H349" s="24"/>
      <c r="I349" s="24"/>
    </row>
  </sheetData>
  <sheetProtection/>
  <mergeCells count="48">
    <mergeCell ref="A47:C47"/>
    <mergeCell ref="A40:C40"/>
    <mergeCell ref="B30:C30"/>
    <mergeCell ref="B48:C48"/>
    <mergeCell ref="B49:C49"/>
    <mergeCell ref="B41:C41"/>
    <mergeCell ref="B42:C42"/>
    <mergeCell ref="B43:C43"/>
    <mergeCell ref="A45:C45"/>
    <mergeCell ref="A44:C44"/>
    <mergeCell ref="A46:C46"/>
    <mergeCell ref="A38:C38"/>
    <mergeCell ref="C3:G3"/>
    <mergeCell ref="C4:G4"/>
    <mergeCell ref="C5:G5"/>
    <mergeCell ref="A14:C14"/>
    <mergeCell ref="B15:C15"/>
    <mergeCell ref="B21:C21"/>
    <mergeCell ref="G54:I54"/>
    <mergeCell ref="A7:C7"/>
    <mergeCell ref="A8:C8"/>
    <mergeCell ref="A9:C9"/>
    <mergeCell ref="A10:C10"/>
    <mergeCell ref="A11:C11"/>
    <mergeCell ref="B29:C29"/>
    <mergeCell ref="B25:C25"/>
    <mergeCell ref="A27:C27"/>
    <mergeCell ref="B26:C26"/>
    <mergeCell ref="G52:I52"/>
    <mergeCell ref="A18:C18"/>
    <mergeCell ref="A17:C17"/>
    <mergeCell ref="B19:C19"/>
    <mergeCell ref="B12:C12"/>
    <mergeCell ref="B16:C16"/>
    <mergeCell ref="A23:C23"/>
    <mergeCell ref="A22:C22"/>
    <mergeCell ref="A24:C24"/>
    <mergeCell ref="B28:C28"/>
    <mergeCell ref="B54:C54"/>
    <mergeCell ref="A31:C31"/>
    <mergeCell ref="A32:C32"/>
    <mergeCell ref="B33:C33"/>
    <mergeCell ref="B34:C34"/>
    <mergeCell ref="B52:C52"/>
    <mergeCell ref="A35:C35"/>
    <mergeCell ref="A36:C36"/>
    <mergeCell ref="A39:C39"/>
    <mergeCell ref="A37:C37"/>
  </mergeCells>
  <printOptions/>
  <pageMargins left="0.59" right="0.37" top="0.48" bottom="0.59" header="0.27" footer="0.32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0">
      <selection activeCell="J32" sqref="J32"/>
    </sheetView>
  </sheetViews>
  <sheetFormatPr defaultColWidth="9.140625" defaultRowHeight="15"/>
  <cols>
    <col min="1" max="1" width="42.421875" style="69" customWidth="1"/>
    <col min="2" max="2" width="1.8515625" style="69" customWidth="1"/>
    <col min="3" max="3" width="15.28125" style="69" customWidth="1"/>
    <col min="4" max="4" width="2.00390625" style="69" customWidth="1"/>
    <col min="5" max="5" width="8.57421875" style="69" customWidth="1"/>
    <col min="6" max="6" width="2.00390625" style="69" customWidth="1"/>
    <col min="7" max="7" width="8.8515625" style="69" customWidth="1"/>
    <col min="8" max="8" width="2.00390625" style="69" customWidth="1"/>
    <col min="9" max="9" width="11.00390625" style="69" customWidth="1"/>
    <col min="10" max="10" width="1.8515625" style="69" customWidth="1"/>
    <col min="11" max="11" width="7.57421875" style="69" customWidth="1"/>
    <col min="12" max="12" width="1.8515625" style="69" customWidth="1"/>
    <col min="13" max="13" width="12.421875" style="69" customWidth="1"/>
    <col min="14" max="14" width="1.8515625" style="69" customWidth="1"/>
    <col min="15" max="15" width="12.00390625" style="69" customWidth="1"/>
    <col min="16" max="16" width="1.8515625" style="69" customWidth="1"/>
    <col min="17" max="17" width="12.00390625" style="69" customWidth="1"/>
    <col min="18" max="18" width="1.7109375" style="69" customWidth="1"/>
    <col min="19" max="19" width="13.7109375" style="69" customWidth="1"/>
    <col min="20" max="16384" width="9.140625" style="69" customWidth="1"/>
  </cols>
  <sheetData>
    <row r="1" spans="1:2" ht="15.75">
      <c r="A1" s="16" t="str">
        <f>'Sheet1 '!D8</f>
        <v>Njesia Raportuese : * BAMI *Shpk</v>
      </c>
      <c r="B1" s="15"/>
    </row>
    <row r="2" spans="1:2" ht="15.75">
      <c r="A2" s="16" t="str">
        <f>'Sheet1 '!D9</f>
        <v>Numri Unik(NIPT):  J 94416206 R</v>
      </c>
      <c r="B2" s="15"/>
    </row>
    <row r="3" ht="15.75">
      <c r="A3" s="27"/>
    </row>
    <row r="4" spans="1:22" ht="21">
      <c r="A4" s="295" t="s">
        <v>123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7"/>
      <c r="U4" s="27"/>
      <c r="V4" s="27"/>
    </row>
    <row r="5" spans="1:22" ht="15.75">
      <c r="A5" s="7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39" customHeight="1">
      <c r="A6" s="83" t="s">
        <v>84</v>
      </c>
      <c r="B6" s="84"/>
      <c r="C6" s="85" t="s">
        <v>56</v>
      </c>
      <c r="D6" s="85"/>
      <c r="E6" s="85" t="s">
        <v>137</v>
      </c>
      <c r="F6" s="85"/>
      <c r="G6" s="85" t="s">
        <v>55</v>
      </c>
      <c r="H6" s="85"/>
      <c r="I6" s="85" t="s">
        <v>58</v>
      </c>
      <c r="J6" s="85"/>
      <c r="K6" s="85" t="s">
        <v>59</v>
      </c>
      <c r="L6" s="85"/>
      <c r="M6" s="85" t="s">
        <v>60</v>
      </c>
      <c r="N6" s="85"/>
      <c r="O6" s="85" t="s">
        <v>61</v>
      </c>
      <c r="P6" s="85"/>
      <c r="Q6" s="85" t="s">
        <v>62</v>
      </c>
      <c r="R6" s="85"/>
      <c r="S6" s="85" t="s">
        <v>121</v>
      </c>
      <c r="T6" s="27"/>
      <c r="U6" s="27"/>
      <c r="V6" s="27"/>
    </row>
    <row r="7" spans="1:22" ht="14.25" customHeight="1" thickBot="1">
      <c r="A7" s="86" t="s">
        <v>124</v>
      </c>
      <c r="B7" s="84"/>
      <c r="C7" s="87">
        <v>15600000</v>
      </c>
      <c r="D7" s="88"/>
      <c r="E7" s="87">
        <v>0</v>
      </c>
      <c r="F7" s="88"/>
      <c r="G7" s="87">
        <v>0</v>
      </c>
      <c r="H7" s="88"/>
      <c r="I7" s="87">
        <v>0</v>
      </c>
      <c r="J7" s="88"/>
      <c r="K7" s="87">
        <v>0</v>
      </c>
      <c r="L7" s="88"/>
      <c r="M7" s="87">
        <v>139931291.03899992</v>
      </c>
      <c r="N7" s="88"/>
      <c r="O7" s="87">
        <v>0</v>
      </c>
      <c r="P7" s="88"/>
      <c r="Q7" s="87">
        <v>20727290.630000014</v>
      </c>
      <c r="R7" s="88"/>
      <c r="S7" s="89">
        <f>C7+E7+G7+I7+K7+M7+O7+Q7</f>
        <v>176258581.66899994</v>
      </c>
      <c r="T7" s="27"/>
      <c r="U7" s="27"/>
      <c r="V7" s="27"/>
    </row>
    <row r="8" spans="1:22" ht="14.25" customHeight="1" thickTop="1">
      <c r="A8" s="111" t="s">
        <v>122</v>
      </c>
      <c r="B8" s="84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>
        <v>0</v>
      </c>
      <c r="P8" s="90"/>
      <c r="Q8" s="90">
        <v>0</v>
      </c>
      <c r="R8" s="90"/>
      <c r="S8" s="91">
        <f>C8+E8+G8+I8+K8+M8+O8+Q8</f>
        <v>0</v>
      </c>
      <c r="T8" s="27"/>
      <c r="U8" s="27"/>
      <c r="V8" s="27"/>
    </row>
    <row r="9" spans="1:22" ht="15.75" customHeight="1" thickBot="1">
      <c r="A9" s="92" t="s">
        <v>125</v>
      </c>
      <c r="B9" s="84"/>
      <c r="C9" s="93">
        <f>C7+C8</f>
        <v>15600000</v>
      </c>
      <c r="D9" s="90"/>
      <c r="E9" s="93">
        <f>E7+E8</f>
        <v>0</v>
      </c>
      <c r="F9" s="90"/>
      <c r="G9" s="93">
        <f>G7+G8</f>
        <v>0</v>
      </c>
      <c r="H9" s="90"/>
      <c r="I9" s="93">
        <f>I7+I8</f>
        <v>0</v>
      </c>
      <c r="J9" s="90"/>
      <c r="K9" s="93">
        <f>K7+K8</f>
        <v>0</v>
      </c>
      <c r="L9" s="101"/>
      <c r="M9" s="93">
        <f>M7+M8</f>
        <v>139931291.03899992</v>
      </c>
      <c r="N9" s="101"/>
      <c r="O9" s="93">
        <f>O7+O8</f>
        <v>0</v>
      </c>
      <c r="P9" s="101"/>
      <c r="Q9" s="93">
        <f>Q7+Q8</f>
        <v>20727290.630000014</v>
      </c>
      <c r="R9" s="90"/>
      <c r="S9" s="89">
        <f>C9+E9+G9+I9+K9+M9+O9+Q9</f>
        <v>176258581.66899994</v>
      </c>
      <c r="T9" s="27"/>
      <c r="U9" s="27"/>
      <c r="V9" s="27"/>
    </row>
    <row r="10" spans="1:22" ht="14.25" customHeight="1" thickTop="1">
      <c r="A10" s="84" t="s">
        <v>126</v>
      </c>
      <c r="B10" s="8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>
        <f aca="true" t="shared" si="0" ref="S10:S17">C10+E10+G10+I10+K10+M10+O10+Q10</f>
        <v>0</v>
      </c>
      <c r="T10" s="27"/>
      <c r="U10" s="27"/>
      <c r="V10" s="27"/>
    </row>
    <row r="11" spans="1:22" ht="14.25" customHeight="1">
      <c r="A11" s="111" t="s">
        <v>127</v>
      </c>
      <c r="B11" s="84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>
        <f>Q9</f>
        <v>20727290.630000014</v>
      </c>
      <c r="N11" s="90"/>
      <c r="O11" s="90">
        <v>0</v>
      </c>
      <c r="P11" s="90"/>
      <c r="Q11" s="90">
        <f>'A- ShSKK'!G45-Q9</f>
        <v>-11319335.070000025</v>
      </c>
      <c r="R11" s="90"/>
      <c r="S11" s="91">
        <f t="shared" si="0"/>
        <v>9407955.55999999</v>
      </c>
      <c r="T11" s="27"/>
      <c r="U11" s="27"/>
      <c r="V11" s="27"/>
    </row>
    <row r="12" spans="1:22" ht="14.25" customHeight="1">
      <c r="A12" s="111" t="s">
        <v>128</v>
      </c>
      <c r="B12" s="84"/>
      <c r="C12" s="90"/>
      <c r="D12" s="90"/>
      <c r="E12" s="90"/>
      <c r="F12" s="90"/>
      <c r="G12" s="90">
        <v>0</v>
      </c>
      <c r="H12" s="90"/>
      <c r="I12" s="90"/>
      <c r="J12" s="90"/>
      <c r="K12" s="90"/>
      <c r="L12" s="90"/>
      <c r="M12" s="90">
        <v>0</v>
      </c>
      <c r="N12" s="90"/>
      <c r="O12" s="90">
        <v>0</v>
      </c>
      <c r="P12" s="90"/>
      <c r="Q12" s="90">
        <v>0</v>
      </c>
      <c r="R12" s="90"/>
      <c r="S12" s="91">
        <f t="shared" si="0"/>
        <v>0</v>
      </c>
      <c r="T12" s="27"/>
      <c r="U12" s="27"/>
      <c r="V12" s="27"/>
    </row>
    <row r="13" spans="1:22" ht="14.25" customHeight="1">
      <c r="A13" s="84" t="s">
        <v>129</v>
      </c>
      <c r="B13" s="84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1">
        <f t="shared" si="0"/>
        <v>0</v>
      </c>
      <c r="T13" s="27"/>
      <c r="U13" s="27"/>
      <c r="V13" s="27"/>
    </row>
    <row r="14" spans="1:22" ht="30.75" customHeight="1">
      <c r="A14" s="94" t="s">
        <v>130</v>
      </c>
      <c r="B14" s="84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>
        <f t="shared" si="0"/>
        <v>0</v>
      </c>
      <c r="T14" s="27"/>
      <c r="U14" s="27"/>
      <c r="V14" s="27"/>
    </row>
    <row r="15" spans="1:22" ht="14.25" customHeight="1">
      <c r="A15" s="111" t="s">
        <v>131</v>
      </c>
      <c r="B15" s="84"/>
      <c r="C15" s="90">
        <v>0</v>
      </c>
      <c r="D15" s="90"/>
      <c r="E15" s="90">
        <v>0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>
        <f t="shared" si="0"/>
        <v>0</v>
      </c>
      <c r="T15" s="27"/>
      <c r="U15" s="27"/>
      <c r="V15" s="27"/>
    </row>
    <row r="16" spans="1:22" ht="14.25" customHeight="1">
      <c r="A16" s="111" t="s">
        <v>132</v>
      </c>
      <c r="B16" s="84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>
        <v>0</v>
      </c>
      <c r="P16" s="90"/>
      <c r="Q16" s="90">
        <v>0</v>
      </c>
      <c r="R16" s="90"/>
      <c r="S16" s="91">
        <f t="shared" si="0"/>
        <v>0</v>
      </c>
      <c r="T16" s="27"/>
      <c r="U16" s="27"/>
      <c r="V16" s="27"/>
    </row>
    <row r="17" spans="1:22" ht="20.25" customHeight="1">
      <c r="A17" s="100" t="s">
        <v>133</v>
      </c>
      <c r="B17" s="84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>
        <f t="shared" si="0"/>
        <v>0</v>
      </c>
      <c r="T17" s="27"/>
      <c r="U17" s="27"/>
      <c r="V17" s="27"/>
    </row>
    <row r="18" spans="1:22" ht="14.25" customHeight="1" thickBot="1">
      <c r="A18" s="86" t="s">
        <v>134</v>
      </c>
      <c r="B18" s="84"/>
      <c r="C18" s="87">
        <f>Pasivi!E47</f>
        <v>15600000</v>
      </c>
      <c r="D18" s="88"/>
      <c r="E18" s="87">
        <f>Pasivi!E48</f>
        <v>0</v>
      </c>
      <c r="F18" s="95"/>
      <c r="G18" s="96">
        <f>Pasivi!E49</f>
        <v>0</v>
      </c>
      <c r="H18" s="95"/>
      <c r="I18" s="87">
        <f>Pasivi!E51</f>
        <v>0</v>
      </c>
      <c r="J18" s="95"/>
      <c r="K18" s="87">
        <f>Pasivi!E52</f>
        <v>0</v>
      </c>
      <c r="L18" s="88"/>
      <c r="M18" s="87">
        <f>Pasivi!E53</f>
        <v>160658581.66899994</v>
      </c>
      <c r="N18" s="88"/>
      <c r="O18" s="87">
        <f>Pasivi!E54</f>
        <v>0</v>
      </c>
      <c r="P18" s="95"/>
      <c r="Q18" s="87">
        <f>Pasivi!E55</f>
        <v>9407955.560000047</v>
      </c>
      <c r="R18" s="88"/>
      <c r="S18" s="89">
        <f>C18+E18+G18+I18+K18+M18+O18+Q18</f>
        <v>185666537.22899997</v>
      </c>
      <c r="T18" s="27"/>
      <c r="U18" s="27"/>
      <c r="V18" s="27"/>
    </row>
    <row r="19" spans="1:22" ht="14.25" customHeight="1" thickTop="1">
      <c r="A19" s="84" t="s">
        <v>122</v>
      </c>
      <c r="B19" s="84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27"/>
      <c r="U19" s="27"/>
      <c r="V19" s="27"/>
    </row>
    <row r="20" spans="1:22" ht="14.25" customHeight="1" thickBot="1">
      <c r="A20" s="86" t="s">
        <v>135</v>
      </c>
      <c r="B20" s="84"/>
      <c r="C20" s="93">
        <f aca="true" t="shared" si="1" ref="C20:Q20">C18+C19</f>
        <v>15600000</v>
      </c>
      <c r="D20" s="90"/>
      <c r="E20" s="93">
        <f t="shared" si="1"/>
        <v>0</v>
      </c>
      <c r="F20" s="90"/>
      <c r="G20" s="93">
        <f t="shared" si="1"/>
        <v>0</v>
      </c>
      <c r="H20" s="90"/>
      <c r="I20" s="93">
        <f t="shared" si="1"/>
        <v>0</v>
      </c>
      <c r="J20" s="90"/>
      <c r="K20" s="93">
        <f t="shared" si="1"/>
        <v>0</v>
      </c>
      <c r="L20" s="101"/>
      <c r="M20" s="93">
        <f t="shared" si="1"/>
        <v>160658581.66899994</v>
      </c>
      <c r="N20" s="101"/>
      <c r="O20" s="93">
        <f t="shared" si="1"/>
        <v>0</v>
      </c>
      <c r="P20" s="90"/>
      <c r="Q20" s="93">
        <f t="shared" si="1"/>
        <v>9407955.560000047</v>
      </c>
      <c r="R20" s="90"/>
      <c r="S20" s="89">
        <f>C20+E20+G20+I20+K20+M20+O20+Q20</f>
        <v>185666537.22899997</v>
      </c>
      <c r="T20" s="27"/>
      <c r="U20" s="27"/>
      <c r="V20" s="27"/>
    </row>
    <row r="21" spans="1:22" ht="14.25" customHeight="1" thickTop="1">
      <c r="A21" s="84" t="s">
        <v>126</v>
      </c>
      <c r="B21" s="84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>
        <f aca="true" t="shared" si="2" ref="S21:S28">C21+E21+G21+I21+K21+M21+O21+Q21</f>
        <v>0</v>
      </c>
      <c r="T21" s="27"/>
      <c r="U21" s="27"/>
      <c r="V21" s="27"/>
    </row>
    <row r="22" spans="1:22" ht="14.25" customHeight="1">
      <c r="A22" s="111" t="s">
        <v>127</v>
      </c>
      <c r="B22" s="84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>
        <f>Q20</f>
        <v>9407955.560000047</v>
      </c>
      <c r="N22" s="90"/>
      <c r="O22" s="90"/>
      <c r="P22" s="90"/>
      <c r="Q22" s="90">
        <f>Pasivi!D55-'K.veta'!Q20</f>
        <v>13041785.059999976</v>
      </c>
      <c r="R22" s="90"/>
      <c r="S22" s="91">
        <f t="shared" si="2"/>
        <v>22449740.620000023</v>
      </c>
      <c r="T22" s="27"/>
      <c r="U22" s="27"/>
      <c r="V22" s="27"/>
    </row>
    <row r="23" spans="1:22" ht="14.25" customHeight="1">
      <c r="A23" s="111" t="s">
        <v>128</v>
      </c>
      <c r="B23" s="84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>
        <f t="shared" si="2"/>
        <v>0</v>
      </c>
      <c r="T23" s="27"/>
      <c r="U23" s="27"/>
      <c r="V23" s="27"/>
    </row>
    <row r="24" spans="1:22" ht="14.25" customHeight="1">
      <c r="A24" s="84" t="s">
        <v>129</v>
      </c>
      <c r="B24" s="84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>
        <f t="shared" si="2"/>
        <v>0</v>
      </c>
      <c r="T24" s="27"/>
      <c r="U24" s="27"/>
      <c r="V24" s="27"/>
    </row>
    <row r="25" spans="1:22" ht="24.75" customHeight="1">
      <c r="A25" s="98" t="s">
        <v>130</v>
      </c>
      <c r="B25" s="84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>
        <f t="shared" si="2"/>
        <v>0</v>
      </c>
      <c r="T25" s="27"/>
      <c r="U25" s="27"/>
      <c r="V25" s="27"/>
    </row>
    <row r="26" spans="1:22" ht="14.25" customHeight="1">
      <c r="A26" s="111" t="s">
        <v>131</v>
      </c>
      <c r="B26" s="84"/>
      <c r="C26" s="90">
        <f>C29-C20</f>
        <v>0</v>
      </c>
      <c r="D26" s="90"/>
      <c r="E26" s="90">
        <v>0</v>
      </c>
      <c r="F26" s="90"/>
      <c r="G26" s="90"/>
      <c r="H26" s="90"/>
      <c r="I26" s="90">
        <v>0</v>
      </c>
      <c r="J26" s="90"/>
      <c r="K26" s="90"/>
      <c r="L26" s="90"/>
      <c r="M26" s="90">
        <v>0</v>
      </c>
      <c r="N26" s="90"/>
      <c r="O26" s="90">
        <v>0</v>
      </c>
      <c r="P26" s="90"/>
      <c r="Q26" s="90"/>
      <c r="R26" s="90"/>
      <c r="S26" s="91">
        <f t="shared" si="2"/>
        <v>0</v>
      </c>
      <c r="T26" s="27"/>
      <c r="U26" s="27"/>
      <c r="V26" s="27"/>
    </row>
    <row r="27" spans="1:22" ht="14.25" customHeight="1">
      <c r="A27" s="111" t="s">
        <v>132</v>
      </c>
      <c r="B27" s="84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>
        <v>0</v>
      </c>
      <c r="P27" s="90"/>
      <c r="Q27" s="90">
        <v>0</v>
      </c>
      <c r="R27" s="90"/>
      <c r="S27" s="91">
        <f t="shared" si="2"/>
        <v>0</v>
      </c>
      <c r="T27" s="27"/>
      <c r="U27" s="27"/>
      <c r="V27" s="27"/>
    </row>
    <row r="28" spans="1:22" ht="14.25" customHeight="1">
      <c r="A28" s="99" t="s">
        <v>133</v>
      </c>
      <c r="B28" s="84"/>
      <c r="C28" s="90"/>
      <c r="D28" s="90"/>
      <c r="E28" s="90"/>
      <c r="F28" s="90"/>
      <c r="G28" s="90">
        <v>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>
        <f t="shared" si="2"/>
        <v>0</v>
      </c>
      <c r="T28" s="27"/>
      <c r="U28" s="27"/>
      <c r="V28" s="27"/>
    </row>
    <row r="29" spans="1:22" ht="14.25" customHeight="1" thickBot="1">
      <c r="A29" s="86" t="s">
        <v>136</v>
      </c>
      <c r="B29" s="84"/>
      <c r="C29" s="87">
        <f>Pasivi!D47</f>
        <v>15600000</v>
      </c>
      <c r="D29" s="88"/>
      <c r="E29" s="87">
        <f>Pasivi!D48</f>
        <v>0</v>
      </c>
      <c r="F29" s="97"/>
      <c r="G29" s="87">
        <f>Pasivi!D49</f>
        <v>0</v>
      </c>
      <c r="H29" s="97"/>
      <c r="I29" s="87">
        <f>Pasivi!D51</f>
        <v>0</v>
      </c>
      <c r="J29" s="97"/>
      <c r="K29" s="87">
        <f>Pasivi!D52</f>
        <v>0</v>
      </c>
      <c r="L29" s="88"/>
      <c r="M29" s="87">
        <f>Pasivi!D53</f>
        <v>170066537.22899997</v>
      </c>
      <c r="N29" s="88"/>
      <c r="O29" s="87">
        <f>Pasivi!D54</f>
        <v>0</v>
      </c>
      <c r="P29" s="97"/>
      <c r="Q29" s="87">
        <f>Pasivi!D55</f>
        <v>22449740.620000023</v>
      </c>
      <c r="R29" s="88"/>
      <c r="S29" s="89">
        <f>C29+E29+G29+I29+K29+M29+O29+Q29</f>
        <v>208116277.849</v>
      </c>
      <c r="T29" s="27"/>
      <c r="U29" s="27"/>
      <c r="V29" s="27"/>
    </row>
    <row r="30" spans="1:22" ht="16.5" thickTop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27"/>
      <c r="U30" s="27"/>
      <c r="V30" s="27"/>
    </row>
    <row r="31" spans="1:22" ht="15.75">
      <c r="A31" s="253" t="str">
        <f>Aktivi!B66</f>
        <v>Kontabilisti I Shoqerise.</v>
      </c>
      <c r="B31" s="253"/>
      <c r="C31" s="253"/>
      <c r="D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53" t="str">
        <f>Aktivi!E66</f>
        <v>Perfaqesuesi Ligjor</v>
      </c>
      <c r="R31" s="253"/>
      <c r="S31" s="253"/>
      <c r="T31" s="27"/>
      <c r="U31" s="27"/>
      <c r="V31" s="27"/>
    </row>
    <row r="32" spans="1:22" ht="15.75">
      <c r="A32" s="73"/>
      <c r="B32" s="73"/>
      <c r="C32" s="27"/>
      <c r="D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5.75">
      <c r="A33" s="253" t="str">
        <f>Aktivi!B68</f>
        <v>Natasha ZITI</v>
      </c>
      <c r="B33" s="253"/>
      <c r="C33" s="253"/>
      <c r="D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53" t="str">
        <f>Aktivi!E68</f>
        <v>Besnik  BAMI</v>
      </c>
      <c r="R33" s="253"/>
      <c r="S33" s="253"/>
      <c r="T33" s="27"/>
      <c r="U33" s="27"/>
      <c r="V33" s="27"/>
    </row>
    <row r="34" spans="3:22" ht="15.7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15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15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</sheetData>
  <sheetProtection/>
  <mergeCells count="5">
    <mergeCell ref="A4:S4"/>
    <mergeCell ref="A31:C31"/>
    <mergeCell ref="Q31:S31"/>
    <mergeCell ref="A33:C33"/>
    <mergeCell ref="Q33:S33"/>
  </mergeCells>
  <printOptions/>
  <pageMargins left="0.75" right="0.39" top="0.87" bottom="0.99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8515625" style="76" customWidth="1"/>
    <col min="2" max="2" width="4.57421875" style="76" customWidth="1"/>
    <col min="3" max="3" width="49.00390625" style="76" customWidth="1"/>
    <col min="4" max="4" width="2.421875" style="76" customWidth="1"/>
    <col min="5" max="5" width="15.28125" style="76" customWidth="1"/>
    <col min="6" max="6" width="2.28125" style="76" customWidth="1"/>
    <col min="7" max="7" width="14.7109375" style="76" customWidth="1"/>
    <col min="8" max="8" width="3.7109375" style="76" customWidth="1"/>
    <col min="9" max="9" width="15.57421875" style="76" customWidth="1"/>
    <col min="10" max="10" width="4.28125" style="76" customWidth="1"/>
    <col min="11" max="11" width="14.8515625" style="76" customWidth="1"/>
    <col min="12" max="13" width="9.140625" style="76" customWidth="1"/>
    <col min="14" max="14" width="12.57421875" style="76" bestFit="1" customWidth="1"/>
    <col min="15" max="15" width="12.8515625" style="76" bestFit="1" customWidth="1"/>
    <col min="16" max="16384" width="9.140625" style="76" customWidth="1"/>
  </cols>
  <sheetData>
    <row r="1" spans="1:12" ht="15.75">
      <c r="A1" s="74" t="str">
        <f>'Sheet1 '!D8</f>
        <v>Njesia Raportuese : * BAMI *Shpk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>
      <c r="A2" s="74" t="str">
        <f>'Sheet1 '!D9</f>
        <v>Numri Unik(NIPT):  J 94416206 R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 customHeight="1">
      <c r="A3" s="296" t="s">
        <v>181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75"/>
    </row>
    <row r="4" spans="1:12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75"/>
    </row>
    <row r="5" spans="1:12" ht="15.75">
      <c r="A5" s="77"/>
      <c r="B5" s="77"/>
      <c r="C5" s="75"/>
      <c r="D5" s="75"/>
      <c r="E5" s="297" t="s">
        <v>182</v>
      </c>
      <c r="F5" s="297"/>
      <c r="G5" s="297"/>
      <c r="H5" s="77"/>
      <c r="I5" s="297" t="s">
        <v>183</v>
      </c>
      <c r="J5" s="297"/>
      <c r="K5" s="297"/>
      <c r="L5" s="75"/>
    </row>
    <row r="6" spans="5:11" s="113" customFormat="1" ht="13.5" thickBot="1">
      <c r="E6" s="116" t="str">
        <f>Aktivi!D5</f>
        <v>31.12.2015</v>
      </c>
      <c r="F6" s="117"/>
      <c r="G6" s="116" t="str">
        <f>Aktivi!E5</f>
        <v>31.12.2014</v>
      </c>
      <c r="H6" s="118"/>
      <c r="I6" s="116" t="str">
        <f>E6</f>
        <v>31.12.2015</v>
      </c>
      <c r="K6" s="116" t="str">
        <f>G6</f>
        <v>31.12.2014</v>
      </c>
    </row>
    <row r="7" spans="1:3" s="113" customFormat="1" ht="13.5" thickTop="1">
      <c r="A7" s="119" t="s">
        <v>149</v>
      </c>
      <c r="B7" s="119"/>
      <c r="C7" s="119"/>
    </row>
    <row r="8" spans="1:10" s="113" customFormat="1" ht="12.75">
      <c r="A8" s="299" t="s">
        <v>148</v>
      </c>
      <c r="B8" s="299"/>
      <c r="C8" s="299"/>
      <c r="E8" s="121">
        <f>'A- ShSKK'!E45</f>
        <v>22449740.620000023</v>
      </c>
      <c r="F8" s="121"/>
      <c r="G8" s="121">
        <f>'A- ShSKK'!G45</f>
        <v>9407955.55999999</v>
      </c>
      <c r="H8" s="114"/>
      <c r="I8" s="114"/>
      <c r="J8" s="114"/>
    </row>
    <row r="9" spans="1:10" s="113" customFormat="1" ht="12.75">
      <c r="A9" s="299" t="s">
        <v>150</v>
      </c>
      <c r="B9" s="299"/>
      <c r="C9" s="299"/>
      <c r="E9" s="121">
        <f>SUM(E10:E13)</f>
        <v>32635598</v>
      </c>
      <c r="F9" s="121"/>
      <c r="G9" s="121">
        <f>SUM(G10:G13)</f>
        <v>10321198</v>
      </c>
      <c r="H9" s="114"/>
      <c r="I9" s="114"/>
      <c r="J9" s="114"/>
    </row>
    <row r="10" spans="2:10" s="113" customFormat="1" ht="12.75">
      <c r="B10" s="122" t="s">
        <v>151</v>
      </c>
      <c r="E10" s="124">
        <v>0</v>
      </c>
      <c r="F10" s="124"/>
      <c r="G10" s="124">
        <v>0</v>
      </c>
      <c r="H10" s="114"/>
      <c r="I10" s="114"/>
      <c r="J10" s="114"/>
    </row>
    <row r="11" spans="2:10" s="113" customFormat="1" ht="12.75">
      <c r="B11" s="122" t="s">
        <v>152</v>
      </c>
      <c r="E11" s="124">
        <v>0</v>
      </c>
      <c r="F11" s="124"/>
      <c r="G11" s="124">
        <v>0</v>
      </c>
      <c r="H11" s="114"/>
      <c r="I11" s="114"/>
      <c r="J11" s="114"/>
    </row>
    <row r="12" spans="2:10" s="113" customFormat="1" ht="12.75">
      <c r="B12" s="122" t="s">
        <v>102</v>
      </c>
      <c r="E12" s="124">
        <f>-'A- ShSKK'!E23</f>
        <v>32635598</v>
      </c>
      <c r="F12" s="124"/>
      <c r="G12" s="124">
        <f>-'A- ShSKK'!G23</f>
        <v>10321198</v>
      </c>
      <c r="H12" s="114"/>
      <c r="I12" s="114"/>
      <c r="J12" s="114"/>
    </row>
    <row r="13" spans="2:10" s="113" customFormat="1" ht="12.75">
      <c r="B13" s="122" t="s">
        <v>101</v>
      </c>
      <c r="E13" s="124">
        <f>'A- ShSKK'!E22</f>
        <v>0</v>
      </c>
      <c r="F13" s="124"/>
      <c r="G13" s="124">
        <f>'A- ShSKK'!G22</f>
        <v>0</v>
      </c>
      <c r="H13" s="114"/>
      <c r="I13" s="114"/>
      <c r="J13" s="114"/>
    </row>
    <row r="14" spans="1:10" s="113" customFormat="1" ht="12.75">
      <c r="A14" s="123" t="s">
        <v>154</v>
      </c>
      <c r="B14" s="123"/>
      <c r="E14" s="121">
        <f>E15</f>
        <v>0</v>
      </c>
      <c r="F14" s="121"/>
      <c r="G14" s="121">
        <f>G15</f>
        <v>0</v>
      </c>
      <c r="H14" s="114"/>
      <c r="I14" s="114"/>
      <c r="J14" s="114"/>
    </row>
    <row r="15" spans="2:10" s="113" customFormat="1" ht="12.75">
      <c r="B15" s="122" t="s">
        <v>155</v>
      </c>
      <c r="E15" s="121">
        <v>0</v>
      </c>
      <c r="F15" s="121"/>
      <c r="G15" s="121">
        <v>0</v>
      </c>
      <c r="H15" s="114"/>
      <c r="I15" s="114"/>
      <c r="J15" s="114"/>
    </row>
    <row r="16" spans="1:10" s="113" customFormat="1" ht="12.75">
      <c r="A16" s="123" t="s">
        <v>156</v>
      </c>
      <c r="B16" s="123"/>
      <c r="C16" s="122"/>
      <c r="E16" s="121">
        <f>SUM(E17:E25)</f>
        <v>-29936214.53</v>
      </c>
      <c r="F16" s="121"/>
      <c r="G16" s="121">
        <f>SUM(G17:G25)</f>
        <v>26292627.680000037</v>
      </c>
      <c r="H16" s="114"/>
      <c r="I16" s="114"/>
      <c r="J16" s="114"/>
    </row>
    <row r="17" spans="1:11" s="113" customFormat="1" ht="13.5" thickBot="1">
      <c r="A17" s="163" t="s">
        <v>188</v>
      </c>
      <c r="B17" s="163"/>
      <c r="C17" s="164"/>
      <c r="E17" s="124"/>
      <c r="F17" s="121"/>
      <c r="G17" s="124"/>
      <c r="H17" s="114"/>
      <c r="I17" s="120">
        <f>'A- ShSKK'!E8*1.2+'A- ShSKK'!E10*1.2+'A- ShSKK'!E11*1.2+Cashflow!E18+'A- ShSKK'!E27</f>
        <v>591108181.886</v>
      </c>
      <c r="J17" s="114"/>
      <c r="K17" s="120">
        <v>500783993.124</v>
      </c>
    </row>
    <row r="18" spans="2:10" s="113" customFormat="1" ht="13.5" thickTop="1">
      <c r="B18" s="122" t="s">
        <v>157</v>
      </c>
      <c r="C18" s="122"/>
      <c r="E18" s="124">
        <f>-Aktivi!F16</f>
        <v>-29738634.600000024</v>
      </c>
      <c r="F18" s="121"/>
      <c r="G18" s="124">
        <v>116517037.47000003</v>
      </c>
      <c r="H18" s="114"/>
      <c r="I18" s="114"/>
      <c r="J18" s="114"/>
    </row>
    <row r="19" spans="2:10" s="113" customFormat="1" ht="12.75">
      <c r="B19" s="122" t="s">
        <v>153</v>
      </c>
      <c r="C19" s="122"/>
      <c r="E19" s="124">
        <f>-Aktivi!F23</f>
        <v>-34005802.62</v>
      </c>
      <c r="F19" s="121"/>
      <c r="G19" s="124">
        <v>-5866235.069999998</v>
      </c>
      <c r="H19" s="114"/>
      <c r="I19" s="114"/>
      <c r="J19" s="114"/>
    </row>
    <row r="20" spans="1:11" s="113" customFormat="1" ht="13.5" thickBot="1">
      <c r="A20" s="165" t="s">
        <v>189</v>
      </c>
      <c r="B20" s="164"/>
      <c r="C20" s="164"/>
      <c r="E20" s="124"/>
      <c r="F20" s="121"/>
      <c r="G20" s="124"/>
      <c r="H20" s="114"/>
      <c r="I20" s="120">
        <f>-'A- ShSKK'!E25+'A- ShSKK'!E8*0.2+'A- ShSKK'!E10*0.2+'A- ShSKK'!E11*0.2-'A- ShSKK'!E32-E9-E19-E22-E23+'Te tjera'!G110</f>
        <v>565047106.7960001</v>
      </c>
      <c r="J20" s="114"/>
      <c r="K20" s="120">
        <v>451489280.88399994</v>
      </c>
    </row>
    <row r="21" spans="1:11" s="113" customFormat="1" ht="13.5" thickTop="1">
      <c r="A21" s="113" t="s">
        <v>190</v>
      </c>
      <c r="B21" s="122"/>
      <c r="C21" s="122"/>
      <c r="E21" s="124"/>
      <c r="F21" s="121"/>
      <c r="G21" s="124"/>
      <c r="H21" s="114"/>
      <c r="I21" s="121">
        <v>0</v>
      </c>
      <c r="J21" s="121"/>
      <c r="K21" s="121">
        <v>0</v>
      </c>
    </row>
    <row r="22" spans="2:10" s="113" customFormat="1" ht="12.75">
      <c r="B22" s="122" t="s">
        <v>158</v>
      </c>
      <c r="C22" s="122"/>
      <c r="E22" s="124">
        <f>Pasivi!F10+Pasivi!F9+Pasivi!F15+Pasivi!F16+Pasivi!F7+Pasivi!F19</f>
        <v>32457475.29000002</v>
      </c>
      <c r="F22" s="121"/>
      <c r="G22" s="124">
        <f>-87195656.72-3272931+2463903</f>
        <v>-88004684.72</v>
      </c>
      <c r="H22" s="114"/>
      <c r="I22" s="114"/>
      <c r="J22" s="114"/>
    </row>
    <row r="23" spans="2:10" s="113" customFormat="1" ht="12.75">
      <c r="B23" s="122" t="s">
        <v>159</v>
      </c>
      <c r="E23" s="121">
        <f>Pasivi!F14</f>
        <v>1350747.4000000004</v>
      </c>
      <c r="F23" s="121"/>
      <c r="G23" s="121">
        <v>3646509.9999999995</v>
      </c>
      <c r="H23" s="114"/>
      <c r="I23" s="114"/>
      <c r="J23" s="114"/>
    </row>
    <row r="24" spans="1:11" s="113" customFormat="1" ht="12.75">
      <c r="A24" s="113" t="s">
        <v>191</v>
      </c>
      <c r="B24" s="122"/>
      <c r="E24" s="121"/>
      <c r="F24" s="121"/>
      <c r="G24" s="121"/>
      <c r="H24" s="114"/>
      <c r="I24" s="121">
        <v>0</v>
      </c>
      <c r="J24" s="121"/>
      <c r="K24" s="121">
        <v>0</v>
      </c>
    </row>
    <row r="25" spans="1:11" s="113" customFormat="1" ht="12.75">
      <c r="A25" s="113" t="s">
        <v>192</v>
      </c>
      <c r="B25" s="122"/>
      <c r="E25" s="121"/>
      <c r="F25" s="121"/>
      <c r="G25" s="121"/>
      <c r="H25" s="114"/>
      <c r="I25" s="203">
        <f>'A- ShSKK'!E41-'Te tjera'!G110</f>
        <v>911951</v>
      </c>
      <c r="J25" s="114"/>
      <c r="K25" s="121">
        <v>3272931</v>
      </c>
    </row>
    <row r="26" spans="1:15" s="113" customFormat="1" ht="12.75">
      <c r="A26" s="119" t="s">
        <v>160</v>
      </c>
      <c r="B26" s="122"/>
      <c r="E26" s="125">
        <f>E8+E9+E16+E14</f>
        <v>25149124.09000002</v>
      </c>
      <c r="F26" s="126"/>
      <c r="G26" s="125">
        <f>G8+G9+G16</f>
        <v>46021781.240000024</v>
      </c>
      <c r="H26" s="114"/>
      <c r="I26" s="125">
        <f>I17-I20-I24-I25</f>
        <v>25149124.089999914</v>
      </c>
      <c r="J26" s="114"/>
      <c r="K26" s="125">
        <f>K17-K20-K24-K25</f>
        <v>46021781.24000007</v>
      </c>
      <c r="N26" s="115"/>
      <c r="O26" s="115"/>
    </row>
    <row r="27" spans="1:15" s="113" customFormat="1" ht="12.75">
      <c r="A27" s="300" t="s">
        <v>165</v>
      </c>
      <c r="B27" s="300"/>
      <c r="C27" s="300"/>
      <c r="E27" s="121"/>
      <c r="F27" s="121"/>
      <c r="G27" s="121"/>
      <c r="H27" s="114"/>
      <c r="I27" s="114"/>
      <c r="J27" s="114"/>
      <c r="K27" s="115"/>
      <c r="N27" s="115"/>
      <c r="O27" s="115"/>
    </row>
    <row r="28" spans="1:11" s="113" customFormat="1" ht="12.75">
      <c r="A28" s="119"/>
      <c r="B28" s="122" t="s">
        <v>162</v>
      </c>
      <c r="E28" s="121">
        <v>0</v>
      </c>
      <c r="F28" s="121"/>
      <c r="G28" s="121">
        <v>0</v>
      </c>
      <c r="H28" s="114"/>
      <c r="I28" s="121">
        <f>E28</f>
        <v>0</v>
      </c>
      <c r="J28" s="114"/>
      <c r="K28" s="121">
        <f>G28</f>
        <v>0</v>
      </c>
    </row>
    <row r="29" spans="1:11" s="113" customFormat="1" ht="12.75">
      <c r="A29" s="119"/>
      <c r="B29" s="122" t="s">
        <v>163</v>
      </c>
      <c r="E29" s="121">
        <v>0</v>
      </c>
      <c r="F29" s="121"/>
      <c r="G29" s="121">
        <v>0</v>
      </c>
      <c r="H29" s="114"/>
      <c r="I29" s="121">
        <f aca="true" t="shared" si="0" ref="I29:I34">E29</f>
        <v>0</v>
      </c>
      <c r="J29" s="114"/>
      <c r="K29" s="121">
        <f aca="true" t="shared" si="1" ref="K29:K34">G29</f>
        <v>0</v>
      </c>
    </row>
    <row r="30" spans="2:15" s="113" customFormat="1" ht="12.75">
      <c r="B30" s="122" t="s">
        <v>164</v>
      </c>
      <c r="E30" s="121">
        <f>-Aktivi!F47-Aktivi!F57-Cashflow!E12-E31+2</f>
        <v>-4227539.910000026</v>
      </c>
      <c r="F30" s="121"/>
      <c r="G30" s="121">
        <v>0</v>
      </c>
      <c r="H30" s="114"/>
      <c r="I30" s="121">
        <f t="shared" si="0"/>
        <v>-4227539.910000026</v>
      </c>
      <c r="J30" s="114"/>
      <c r="K30" s="121">
        <f t="shared" si="1"/>
        <v>0</v>
      </c>
      <c r="O30" s="115"/>
    </row>
    <row r="31" spans="2:11" s="113" customFormat="1" ht="12.75">
      <c r="B31" s="122" t="s">
        <v>166</v>
      </c>
      <c r="E31" s="121">
        <v>420647</v>
      </c>
      <c r="F31" s="121"/>
      <c r="G31" s="121">
        <v>463194.7700000107</v>
      </c>
      <c r="H31" s="114"/>
      <c r="I31" s="121">
        <f t="shared" si="0"/>
        <v>420647</v>
      </c>
      <c r="J31" s="114"/>
      <c r="K31" s="121">
        <f t="shared" si="1"/>
        <v>463194.7700000107</v>
      </c>
    </row>
    <row r="32" spans="2:11" s="113" customFormat="1" ht="12.75">
      <c r="B32" s="122" t="s">
        <v>167</v>
      </c>
      <c r="E32" s="121">
        <f>-Aktivi!F42</f>
        <v>0</v>
      </c>
      <c r="F32" s="121"/>
      <c r="G32" s="121">
        <v>0</v>
      </c>
      <c r="H32" s="114"/>
      <c r="I32" s="121">
        <f t="shared" si="0"/>
        <v>0</v>
      </c>
      <c r="J32" s="114"/>
      <c r="K32" s="121">
        <f t="shared" si="1"/>
        <v>0</v>
      </c>
    </row>
    <row r="33" spans="2:11" s="113" customFormat="1" ht="12.75">
      <c r="B33" s="122" t="s">
        <v>168</v>
      </c>
      <c r="E33" s="121">
        <v>0</v>
      </c>
      <c r="F33" s="121"/>
      <c r="G33" s="121">
        <v>0</v>
      </c>
      <c r="H33" s="114"/>
      <c r="I33" s="121">
        <f t="shared" si="0"/>
        <v>0</v>
      </c>
      <c r="J33" s="114"/>
      <c r="K33" s="121">
        <f t="shared" si="1"/>
        <v>0</v>
      </c>
    </row>
    <row r="34" spans="2:11" s="113" customFormat="1" ht="12.75">
      <c r="B34" s="122" t="s">
        <v>169</v>
      </c>
      <c r="E34" s="121">
        <v>0</v>
      </c>
      <c r="F34" s="121"/>
      <c r="G34" s="121">
        <v>0</v>
      </c>
      <c r="H34" s="114"/>
      <c r="I34" s="121">
        <f t="shared" si="0"/>
        <v>0</v>
      </c>
      <c r="J34" s="114"/>
      <c r="K34" s="121">
        <f t="shared" si="1"/>
        <v>0</v>
      </c>
    </row>
    <row r="35" spans="1:11" s="113" customFormat="1" ht="12.75">
      <c r="A35" s="127" t="s">
        <v>161</v>
      </c>
      <c r="B35" s="122"/>
      <c r="C35" s="122"/>
      <c r="E35" s="125">
        <f>SUM(E28:E34)</f>
        <v>-3806892.910000026</v>
      </c>
      <c r="F35" s="126"/>
      <c r="G35" s="125">
        <f>SUM(G28:G34)</f>
        <v>463194.7700000107</v>
      </c>
      <c r="H35" s="114"/>
      <c r="I35" s="128">
        <f>SUM(I30:I34)</f>
        <v>-3806892.910000026</v>
      </c>
      <c r="J35" s="114"/>
      <c r="K35" s="125">
        <f>SUM(K30:K34)</f>
        <v>463194.7700000107</v>
      </c>
    </row>
    <row r="36" spans="1:10" s="113" customFormat="1" ht="12.75">
      <c r="A36" s="300" t="s">
        <v>171</v>
      </c>
      <c r="B36" s="300"/>
      <c r="C36" s="300"/>
      <c r="E36" s="121"/>
      <c r="F36" s="121"/>
      <c r="G36" s="121"/>
      <c r="H36" s="114"/>
      <c r="I36" s="115"/>
      <c r="J36" s="114"/>
    </row>
    <row r="37" spans="1:11" s="113" customFormat="1" ht="12.75">
      <c r="A37" s="119"/>
      <c r="B37" s="122" t="s">
        <v>210</v>
      </c>
      <c r="E37" s="175">
        <f>Pasivi!F47+Pasivi!F50+Pasivi!F54-Pasivi!E55</f>
        <v>0.07099999487400055</v>
      </c>
      <c r="F37" s="121"/>
      <c r="G37" s="175">
        <v>0</v>
      </c>
      <c r="H37" s="114"/>
      <c r="I37" s="175">
        <f>E37</f>
        <v>0.07099999487400055</v>
      </c>
      <c r="J37" s="202"/>
      <c r="K37" s="175">
        <f>G37</f>
        <v>0</v>
      </c>
    </row>
    <row r="38" spans="2:11" s="113" customFormat="1" ht="12.75">
      <c r="B38" s="122" t="s">
        <v>172</v>
      </c>
      <c r="E38" s="121">
        <v>0</v>
      </c>
      <c r="F38" s="121"/>
      <c r="G38" s="121">
        <v>0</v>
      </c>
      <c r="H38" s="114"/>
      <c r="I38" s="121">
        <f aca="true" t="shared" si="2" ref="I38:I46">E38</f>
        <v>0</v>
      </c>
      <c r="J38" s="114"/>
      <c r="K38" s="121">
        <f aca="true" t="shared" si="3" ref="K38:K46">G38</f>
        <v>0</v>
      </c>
    </row>
    <row r="39" spans="2:11" s="113" customFormat="1" ht="12.75">
      <c r="B39" s="122" t="s">
        <v>173</v>
      </c>
      <c r="E39" s="121">
        <f>Pasivi!F26</f>
        <v>0</v>
      </c>
      <c r="F39" s="121"/>
      <c r="G39" s="121">
        <v>0</v>
      </c>
      <c r="H39" s="114"/>
      <c r="I39" s="121">
        <f t="shared" si="2"/>
        <v>0</v>
      </c>
      <c r="J39" s="114"/>
      <c r="K39" s="121">
        <f t="shared" si="3"/>
        <v>0</v>
      </c>
    </row>
    <row r="40" spans="2:11" s="113" customFormat="1" ht="12.75">
      <c r="B40" s="122" t="s">
        <v>174</v>
      </c>
      <c r="E40" s="121">
        <v>0</v>
      </c>
      <c r="F40" s="121"/>
      <c r="G40" s="121">
        <v>0</v>
      </c>
      <c r="H40" s="114"/>
      <c r="I40" s="121">
        <f t="shared" si="2"/>
        <v>0</v>
      </c>
      <c r="J40" s="114"/>
      <c r="K40" s="121">
        <f t="shared" si="3"/>
        <v>0</v>
      </c>
    </row>
    <row r="41" spans="2:11" s="113" customFormat="1" ht="12.75">
      <c r="B41" s="122" t="s">
        <v>175</v>
      </c>
      <c r="E41" s="121">
        <v>0</v>
      </c>
      <c r="F41" s="121"/>
      <c r="G41" s="121">
        <v>0</v>
      </c>
      <c r="H41" s="114"/>
      <c r="I41" s="121">
        <f t="shared" si="2"/>
        <v>0</v>
      </c>
      <c r="J41" s="114"/>
      <c r="K41" s="121">
        <f t="shared" si="3"/>
        <v>0</v>
      </c>
    </row>
    <row r="42" spans="2:11" s="113" customFormat="1" ht="12.75">
      <c r="B42" s="122" t="s">
        <v>176</v>
      </c>
      <c r="E42" s="121">
        <v>0</v>
      </c>
      <c r="F42" s="121"/>
      <c r="G42" s="121">
        <v>0</v>
      </c>
      <c r="H42" s="114"/>
      <c r="I42" s="121">
        <f t="shared" si="2"/>
        <v>0</v>
      </c>
      <c r="J42" s="114"/>
      <c r="K42" s="121">
        <f t="shared" si="3"/>
        <v>0</v>
      </c>
    </row>
    <row r="43" spans="2:11" s="113" customFormat="1" ht="12.75">
      <c r="B43" s="122" t="s">
        <v>177</v>
      </c>
      <c r="E43" s="121">
        <f>-1311090.98-1666750</f>
        <v>-2977840.98</v>
      </c>
      <c r="F43" s="121"/>
      <c r="G43" s="121">
        <v>-49761056.8410002</v>
      </c>
      <c r="H43" s="114"/>
      <c r="I43" s="121">
        <f t="shared" si="2"/>
        <v>-2977840.98</v>
      </c>
      <c r="J43" s="114"/>
      <c r="K43" s="121">
        <f t="shared" si="3"/>
        <v>-49761056.8410002</v>
      </c>
    </row>
    <row r="44" spans="2:11" s="113" customFormat="1" ht="12.75">
      <c r="B44" s="122" t="s">
        <v>178</v>
      </c>
      <c r="E44" s="121">
        <f>Pasivi!F25-E43</f>
        <v>-6759279.959999999</v>
      </c>
      <c r="F44" s="121"/>
      <c r="G44" s="121">
        <v>0</v>
      </c>
      <c r="H44" s="114"/>
      <c r="I44" s="121">
        <f t="shared" si="2"/>
        <v>-6759279.959999999</v>
      </c>
      <c r="J44" s="114"/>
      <c r="K44" s="121">
        <f t="shared" si="3"/>
        <v>0</v>
      </c>
    </row>
    <row r="45" spans="2:11" s="113" customFormat="1" ht="12.75">
      <c r="B45" s="122" t="s">
        <v>179</v>
      </c>
      <c r="E45" s="121">
        <v>0</v>
      </c>
      <c r="F45" s="121"/>
      <c r="G45" s="121">
        <v>0</v>
      </c>
      <c r="H45" s="114"/>
      <c r="I45" s="121">
        <f t="shared" si="2"/>
        <v>0</v>
      </c>
      <c r="J45" s="114"/>
      <c r="K45" s="121">
        <f t="shared" si="3"/>
        <v>0</v>
      </c>
    </row>
    <row r="46" spans="2:11" s="113" customFormat="1" ht="12.75">
      <c r="B46" s="122" t="s">
        <v>180</v>
      </c>
      <c r="E46" s="121">
        <v>0</v>
      </c>
      <c r="F46" s="121"/>
      <c r="G46" s="121">
        <v>0</v>
      </c>
      <c r="H46" s="114"/>
      <c r="I46" s="121">
        <f t="shared" si="2"/>
        <v>0</v>
      </c>
      <c r="J46" s="114"/>
      <c r="K46" s="121">
        <f t="shared" si="3"/>
        <v>0</v>
      </c>
    </row>
    <row r="47" spans="1:11" s="113" customFormat="1" ht="12.75">
      <c r="A47" s="119" t="s">
        <v>170</v>
      </c>
      <c r="B47" s="122"/>
      <c r="E47" s="125">
        <f>SUM(E37:E46)</f>
        <v>-9737120.869000005</v>
      </c>
      <c r="F47" s="126"/>
      <c r="G47" s="126">
        <f>SUM(G37:G46)</f>
        <v>-49761056.8410002</v>
      </c>
      <c r="H47" s="114"/>
      <c r="I47" s="128">
        <f>SUM(I37:I46)</f>
        <v>-9737120.869000005</v>
      </c>
      <c r="J47" s="114"/>
      <c r="K47" s="126">
        <f>SUM(K37:K46)</f>
        <v>-49761056.8410002</v>
      </c>
    </row>
    <row r="48" spans="1:11" s="113" customFormat="1" ht="13.5" thickBot="1">
      <c r="A48" s="119" t="s">
        <v>184</v>
      </c>
      <c r="E48" s="129">
        <f>+E47+E35+E26</f>
        <v>11605110.310999988</v>
      </c>
      <c r="F48" s="130"/>
      <c r="G48" s="131">
        <f>+G47+G35+G26</f>
        <v>-3276080.831000164</v>
      </c>
      <c r="H48" s="132"/>
      <c r="I48" s="133">
        <f>+I47+I35+I26</f>
        <v>11605110.310999883</v>
      </c>
      <c r="J48" s="114"/>
      <c r="K48" s="134">
        <f>+K47+K35+K26</f>
        <v>-3276080.8310001194</v>
      </c>
    </row>
    <row r="49" spans="5:10" s="113" customFormat="1" ht="13.5" thickTop="1">
      <c r="E49" s="121"/>
      <c r="F49" s="121"/>
      <c r="G49" s="121"/>
      <c r="H49" s="132"/>
      <c r="I49" s="114"/>
      <c r="J49" s="114"/>
    </row>
    <row r="50" spans="1:11" s="113" customFormat="1" ht="13.5" thickBot="1">
      <c r="A50" s="119" t="s">
        <v>185</v>
      </c>
      <c r="E50" s="135">
        <f>Aktivi!E7</f>
        <v>398465.5690000248</v>
      </c>
      <c r="F50" s="126"/>
      <c r="G50" s="135">
        <v>3674546.4000000004</v>
      </c>
      <c r="H50" s="132"/>
      <c r="I50" s="136">
        <f>E50</f>
        <v>398465.5690000248</v>
      </c>
      <c r="J50" s="114"/>
      <c r="K50" s="135">
        <f>G50</f>
        <v>3674546.4000000004</v>
      </c>
    </row>
    <row r="51" spans="1:11" s="113" customFormat="1" ht="14.25" thickBot="1" thickTop="1">
      <c r="A51" s="113" t="s">
        <v>186</v>
      </c>
      <c r="E51" s="135"/>
      <c r="F51" s="126"/>
      <c r="G51" s="137"/>
      <c r="H51" s="132"/>
      <c r="I51" s="136"/>
      <c r="J51" s="114"/>
      <c r="K51" s="137"/>
    </row>
    <row r="52" spans="1:11" s="113" customFormat="1" ht="14.25" thickBot="1" thickTop="1">
      <c r="A52" s="119" t="s">
        <v>187</v>
      </c>
      <c r="E52" s="135">
        <f>Aktivi!D7</f>
        <v>12003573.879999997</v>
      </c>
      <c r="F52" s="126"/>
      <c r="G52" s="137">
        <f>E50</f>
        <v>398465.5690000248</v>
      </c>
      <c r="H52" s="138"/>
      <c r="I52" s="136">
        <f>E52</f>
        <v>12003573.879999997</v>
      </c>
      <c r="J52" s="114"/>
      <c r="K52" s="137">
        <f>G52</f>
        <v>398465.5690000248</v>
      </c>
    </row>
    <row r="53" spans="5:10" s="113" customFormat="1" ht="13.5" thickTop="1">
      <c r="E53" s="121"/>
      <c r="F53" s="121"/>
      <c r="G53" s="121"/>
      <c r="H53" s="114"/>
      <c r="I53" s="114"/>
      <c r="J53" s="114"/>
    </row>
    <row r="54" spans="3:11" s="113" customFormat="1" ht="12.75">
      <c r="C54" s="115"/>
      <c r="E54" s="121"/>
      <c r="F54" s="121"/>
      <c r="G54" s="121"/>
      <c r="I54" s="121"/>
      <c r="K54" s="121"/>
    </row>
    <row r="55" spans="1:12" ht="15.75">
      <c r="A55" s="77"/>
      <c r="B55" s="77"/>
      <c r="C55" s="78" t="str">
        <f>Aktivi!B66</f>
        <v>Kontabilisti I Shoqerise.</v>
      </c>
      <c r="E55" s="298" t="str">
        <f>Aktivi!E66</f>
        <v>Perfaqesuesi Ligjor</v>
      </c>
      <c r="F55" s="298"/>
      <c r="G55" s="298"/>
      <c r="H55" s="79"/>
      <c r="I55" s="79"/>
      <c r="J55" s="79"/>
      <c r="K55" s="79"/>
      <c r="L55" s="75"/>
    </row>
    <row r="56" spans="1:8" ht="14.25">
      <c r="A56" s="80"/>
      <c r="B56" s="80"/>
      <c r="C56" s="81"/>
      <c r="D56" s="80"/>
      <c r="E56" s="80"/>
      <c r="F56" s="80"/>
      <c r="G56" s="80"/>
      <c r="H56" s="80"/>
    </row>
    <row r="57" spans="1:9" ht="15.75">
      <c r="A57" s="80"/>
      <c r="B57" s="80"/>
      <c r="C57" s="78" t="str">
        <f>Aktivi!B68</f>
        <v>Natasha ZITI</v>
      </c>
      <c r="D57" s="80"/>
      <c r="E57" s="298" t="str">
        <f>Aktivi!E68</f>
        <v>Besnik  BAMI</v>
      </c>
      <c r="F57" s="298"/>
      <c r="G57" s="298"/>
      <c r="H57" s="79"/>
      <c r="I57" s="79"/>
    </row>
    <row r="58" spans="1:8" ht="14.25">
      <c r="A58" s="80"/>
      <c r="B58" s="80"/>
      <c r="C58" s="80"/>
      <c r="D58" s="80"/>
      <c r="E58" s="82"/>
      <c r="F58" s="80"/>
      <c r="G58" s="80"/>
      <c r="H58" s="80"/>
    </row>
    <row r="59" spans="1:8" ht="14.25">
      <c r="A59" s="80"/>
      <c r="B59" s="80"/>
      <c r="C59" s="80"/>
      <c r="D59" s="80"/>
      <c r="E59" s="80"/>
      <c r="F59" s="80"/>
      <c r="G59" s="80"/>
      <c r="H59" s="80"/>
    </row>
  </sheetData>
  <sheetProtection/>
  <mergeCells count="9">
    <mergeCell ref="A3:K3"/>
    <mergeCell ref="E5:G5"/>
    <mergeCell ref="I5:K5"/>
    <mergeCell ref="E55:G55"/>
    <mergeCell ref="E57:G57"/>
    <mergeCell ref="A9:C9"/>
    <mergeCell ref="A8:C8"/>
    <mergeCell ref="A27:C27"/>
    <mergeCell ref="A36:C36"/>
  </mergeCells>
  <printOptions/>
  <pageMargins left="0.75" right="0.75" top="0.38" bottom="0.43" header="0.23" footer="0.29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27"/>
  <sheetViews>
    <sheetView zoomScale="85" zoomScaleNormal="85" zoomScalePageLayoutView="0" workbookViewId="0" topLeftCell="A1">
      <selection activeCell="H3" sqref="H3"/>
    </sheetView>
  </sheetViews>
  <sheetFormatPr defaultColWidth="19.421875" defaultRowHeight="15"/>
  <cols>
    <col min="1" max="1" width="3.7109375" style="166" customWidth="1"/>
    <col min="2" max="2" width="36.8515625" style="214" customWidth="1"/>
    <col min="3" max="3" width="14.28125" style="214" customWidth="1"/>
    <col min="4" max="4" width="2.57421875" style="214" customWidth="1"/>
    <col min="5" max="5" width="14.00390625" style="214" customWidth="1"/>
    <col min="6" max="6" width="2.7109375" style="214" customWidth="1"/>
    <col min="7" max="7" width="13.421875" style="214" customWidth="1"/>
    <col min="8" max="16384" width="19.421875" style="166" customWidth="1"/>
  </cols>
  <sheetData>
    <row r="1" spans="2:7" ht="15">
      <c r="B1" s="205" t="s">
        <v>211</v>
      </c>
      <c r="C1" s="207"/>
      <c r="D1" s="207"/>
      <c r="E1" s="207"/>
      <c r="F1" s="207"/>
      <c r="G1" s="207"/>
    </row>
    <row r="2" spans="2:7" ht="15.75" thickBot="1">
      <c r="B2" s="206" t="s">
        <v>212</v>
      </c>
      <c r="C2" s="207"/>
      <c r="D2" s="207"/>
      <c r="E2" s="207"/>
      <c r="F2" s="207"/>
      <c r="G2" s="207"/>
    </row>
    <row r="3" spans="2:7" ht="16.5" thickBot="1" thickTop="1">
      <c r="B3" s="207"/>
      <c r="C3" s="217" t="s">
        <v>213</v>
      </c>
      <c r="D3" s="218"/>
      <c r="E3" s="217" t="s">
        <v>214</v>
      </c>
      <c r="F3" s="219"/>
      <c r="G3" s="220" t="s">
        <v>85</v>
      </c>
    </row>
    <row r="4" spans="2:7" ht="15.75" thickTop="1">
      <c r="B4" s="207" t="s">
        <v>27</v>
      </c>
      <c r="C4" s="218">
        <f>Aktivi!D8</f>
        <v>11909401.349999998</v>
      </c>
      <c r="D4" s="218"/>
      <c r="E4" s="218">
        <f>Aktivi!E8</f>
        <v>249294.92</v>
      </c>
      <c r="F4" s="218"/>
      <c r="G4" s="218">
        <f>+C4-E4</f>
        <v>11660106.429999998</v>
      </c>
    </row>
    <row r="5" spans="2:7" ht="15">
      <c r="B5" s="207" t="s">
        <v>28</v>
      </c>
      <c r="C5" s="218">
        <f>Aktivi!D9</f>
        <v>94172.53</v>
      </c>
      <c r="D5" s="218"/>
      <c r="E5" s="218">
        <f>Aktivi!E9</f>
        <v>149170.6490000248</v>
      </c>
      <c r="F5" s="218"/>
      <c r="G5" s="218">
        <f>+C5-E5</f>
        <v>-54998.1190000248</v>
      </c>
    </row>
    <row r="6" spans="2:7" ht="15">
      <c r="B6" s="207" t="s">
        <v>215</v>
      </c>
      <c r="C6" s="218">
        <v>0</v>
      </c>
      <c r="D6" s="218"/>
      <c r="E6" s="218">
        <v>0</v>
      </c>
      <c r="F6" s="218"/>
      <c r="G6" s="218">
        <f>+C6-E6</f>
        <v>0</v>
      </c>
    </row>
    <row r="7" spans="2:7" ht="15.75" thickBot="1">
      <c r="B7" s="208" t="s">
        <v>121</v>
      </c>
      <c r="C7" s="221">
        <f>SUM(C4:C6)</f>
        <v>12003573.879999997</v>
      </c>
      <c r="D7" s="222"/>
      <c r="E7" s="221">
        <f>SUM(E4:E6)</f>
        <v>398465.5690000248</v>
      </c>
      <c r="F7" s="222"/>
      <c r="G7" s="221">
        <f>SUM(G4:G6)</f>
        <v>11605108.310999973</v>
      </c>
    </row>
    <row r="8" spans="2:7" ht="15.75" thickTop="1">
      <c r="B8" s="207"/>
      <c r="C8" s="223"/>
      <c r="D8" s="218"/>
      <c r="E8" s="223"/>
      <c r="F8" s="218"/>
      <c r="G8" s="223"/>
    </row>
    <row r="9" spans="2:7" ht="15.75" thickBot="1">
      <c r="B9" s="206" t="s">
        <v>3</v>
      </c>
      <c r="C9" s="223"/>
      <c r="D9" s="223"/>
      <c r="E9" s="223"/>
      <c r="F9" s="218"/>
      <c r="G9" s="223"/>
    </row>
    <row r="10" spans="2:7" ht="15.75" thickTop="1">
      <c r="B10" s="207"/>
      <c r="C10" s="223"/>
      <c r="D10" s="218"/>
      <c r="E10" s="223"/>
      <c r="F10" s="218"/>
      <c r="G10" s="223"/>
    </row>
    <row r="11" spans="2:7" ht="15.75" thickBot="1">
      <c r="B11" s="207"/>
      <c r="C11" s="217" t="str">
        <f>C3</f>
        <v>31 Dhjetor 2015</v>
      </c>
      <c r="D11" s="218"/>
      <c r="E11" s="217" t="str">
        <f>E3</f>
        <v>31 Dhjetor 2014</v>
      </c>
      <c r="F11" s="218"/>
      <c r="G11" s="217" t="s">
        <v>85</v>
      </c>
    </row>
    <row r="12" spans="2:7" ht="15.75" thickTop="1">
      <c r="B12" s="207" t="s">
        <v>76</v>
      </c>
      <c r="C12" s="223">
        <f>Aktivi!D12</f>
        <v>0</v>
      </c>
      <c r="D12" s="218"/>
      <c r="E12" s="223">
        <f>Aktivi!E12</f>
        <v>0</v>
      </c>
      <c r="F12" s="218"/>
      <c r="G12" s="218">
        <f>+C12-E12</f>
        <v>0</v>
      </c>
    </row>
    <row r="13" spans="2:7" ht="15">
      <c r="B13" s="207" t="s">
        <v>5</v>
      </c>
      <c r="C13" s="223">
        <f>Aktivi!D13</f>
        <v>0</v>
      </c>
      <c r="D13" s="218"/>
      <c r="E13" s="223">
        <f>Aktivi!E13</f>
        <v>0</v>
      </c>
      <c r="F13" s="218"/>
      <c r="G13" s="218">
        <f>+C13-E13</f>
        <v>0</v>
      </c>
    </row>
    <row r="14" spans="2:7" ht="15">
      <c r="B14" s="207" t="s">
        <v>4</v>
      </c>
      <c r="C14" s="223">
        <f>Aktivi!D14</f>
        <v>0</v>
      </c>
      <c r="D14" s="218"/>
      <c r="E14" s="223">
        <f>Aktivi!E14</f>
        <v>0</v>
      </c>
      <c r="F14" s="218"/>
      <c r="G14" s="218">
        <f>+C14-E14</f>
        <v>0</v>
      </c>
    </row>
    <row r="15" spans="2:7" ht="15.75" thickBot="1">
      <c r="B15" s="208" t="s">
        <v>121</v>
      </c>
      <c r="C15" s="221">
        <f>SUM(C12:C14)</f>
        <v>0</v>
      </c>
      <c r="D15" s="222"/>
      <c r="E15" s="221">
        <f>SUM(E12:E14)</f>
        <v>0</v>
      </c>
      <c r="F15" s="222"/>
      <c r="G15" s="221">
        <f>SUM(G12:G14)</f>
        <v>0</v>
      </c>
    </row>
    <row r="16" spans="2:7" ht="15.75" thickTop="1">
      <c r="B16" s="208"/>
      <c r="C16" s="224"/>
      <c r="D16" s="222"/>
      <c r="E16" s="224"/>
      <c r="F16" s="222"/>
      <c r="G16" s="224"/>
    </row>
    <row r="17" spans="2:7" ht="15.75" thickBot="1">
      <c r="B17" s="167" t="s">
        <v>75</v>
      </c>
      <c r="C17" s="224"/>
      <c r="D17" s="222"/>
      <c r="E17" s="224"/>
      <c r="F17" s="222"/>
      <c r="G17" s="224"/>
    </row>
    <row r="18" spans="2:7" ht="16.5" thickBot="1" thickTop="1">
      <c r="B18" s="208"/>
      <c r="C18" s="217" t="str">
        <f>C3</f>
        <v>31 Dhjetor 2015</v>
      </c>
      <c r="D18" s="218"/>
      <c r="E18" s="217" t="str">
        <f>E3</f>
        <v>31 Dhjetor 2014</v>
      </c>
      <c r="F18" s="219"/>
      <c r="G18" s="220" t="s">
        <v>85</v>
      </c>
    </row>
    <row r="19" spans="2:7" ht="15.75" thickTop="1">
      <c r="B19" s="209" t="s">
        <v>74</v>
      </c>
      <c r="C19" s="223">
        <f>Aktivi!D17</f>
        <v>472259885.74</v>
      </c>
      <c r="D19" s="218"/>
      <c r="E19" s="223">
        <f>Aktivi!E17</f>
        <v>446218968.14</v>
      </c>
      <c r="F19" s="218"/>
      <c r="G19" s="223">
        <f>+C19-E19</f>
        <v>26040917.600000024</v>
      </c>
    </row>
    <row r="20" spans="2:7" ht="15">
      <c r="B20" s="209" t="s">
        <v>227</v>
      </c>
      <c r="C20" s="223">
        <f>Aktivi!D18</f>
        <v>0</v>
      </c>
      <c r="D20" s="218"/>
      <c r="E20" s="223">
        <f>Aktivi!E18</f>
        <v>0</v>
      </c>
      <c r="F20" s="218"/>
      <c r="G20" s="223">
        <f>+C20-E20</f>
        <v>0</v>
      </c>
    </row>
    <row r="21" spans="2:7" ht="15">
      <c r="B21" s="209" t="s">
        <v>73</v>
      </c>
      <c r="C21" s="223">
        <f>Aktivi!D19</f>
        <v>0</v>
      </c>
      <c r="D21" s="218"/>
      <c r="E21" s="223">
        <f>Aktivi!E19</f>
        <v>0</v>
      </c>
      <c r="F21" s="218"/>
      <c r="G21" s="223">
        <f>+C21-E21</f>
        <v>0</v>
      </c>
    </row>
    <row r="22" spans="2:7" ht="15">
      <c r="B22" s="209" t="s">
        <v>72</v>
      </c>
      <c r="C22" s="223">
        <f>Aktivi!D20</f>
        <v>8077054</v>
      </c>
      <c r="D22" s="218"/>
      <c r="E22" s="223">
        <f>Aktivi!E20</f>
        <v>4379337</v>
      </c>
      <c r="F22" s="218"/>
      <c r="G22" s="223">
        <f>+C22-E22</f>
        <v>3697717</v>
      </c>
    </row>
    <row r="23" spans="2:7" ht="15">
      <c r="B23" s="209" t="s">
        <v>71</v>
      </c>
      <c r="C23" s="223">
        <f>Aktivi!D21</f>
        <v>0</v>
      </c>
      <c r="D23" s="218"/>
      <c r="E23" s="223">
        <f>Aktivi!E21</f>
        <v>0</v>
      </c>
      <c r="F23" s="218"/>
      <c r="G23" s="223">
        <f>+C23-E23</f>
        <v>0</v>
      </c>
    </row>
    <row r="24" spans="2:7" ht="15.75" thickBot="1">
      <c r="B24" s="208" t="s">
        <v>121</v>
      </c>
      <c r="C24" s="221">
        <f>SUM(C19:C23)</f>
        <v>480336939.74</v>
      </c>
      <c r="D24" s="222"/>
      <c r="E24" s="221">
        <f>SUM(E19:E23)</f>
        <v>450598305.14</v>
      </c>
      <c r="F24" s="222"/>
      <c r="G24" s="221">
        <f>SUM(G19:G23)</f>
        <v>29738634.600000024</v>
      </c>
    </row>
    <row r="25" spans="2:7" ht="15.75" thickTop="1">
      <c r="B25" s="208"/>
      <c r="C25" s="224"/>
      <c r="D25" s="222"/>
      <c r="E25" s="224"/>
      <c r="F25" s="222"/>
      <c r="G25" s="224"/>
    </row>
    <row r="26" spans="2:7" ht="15.75" thickBot="1">
      <c r="B26" s="206" t="s">
        <v>226</v>
      </c>
      <c r="C26" s="218"/>
      <c r="D26" s="218"/>
      <c r="E26" s="218"/>
      <c r="F26" s="218"/>
      <c r="G26" s="218"/>
    </row>
    <row r="27" spans="2:7" ht="16.5" thickBot="1" thickTop="1">
      <c r="B27" s="207"/>
      <c r="C27" s="217" t="str">
        <f>C3</f>
        <v>31 Dhjetor 2015</v>
      </c>
      <c r="D27" s="218"/>
      <c r="E27" s="217" t="str">
        <f>E3</f>
        <v>31 Dhjetor 2014</v>
      </c>
      <c r="F27" s="225"/>
      <c r="G27" s="220" t="s">
        <v>85</v>
      </c>
    </row>
    <row r="28" spans="2:7" ht="15.75" thickTop="1">
      <c r="B28" s="207" t="s">
        <v>77</v>
      </c>
      <c r="C28" s="218">
        <f>Aktivi!D24</f>
        <v>9130701.03</v>
      </c>
      <c r="D28" s="218"/>
      <c r="E28" s="218">
        <f>Aktivi!E24</f>
        <v>14291565.069999998</v>
      </c>
      <c r="F28" s="218"/>
      <c r="G28" s="226">
        <f>+C28-E28</f>
        <v>-5160864.039999999</v>
      </c>
    </row>
    <row r="29" spans="2:7" ht="15">
      <c r="B29" s="168" t="s">
        <v>78</v>
      </c>
      <c r="C29" s="218">
        <f>Aktivi!D25</f>
        <v>0</v>
      </c>
      <c r="D29" s="218"/>
      <c r="E29" s="218">
        <f>Aktivi!E25</f>
        <v>0</v>
      </c>
      <c r="F29" s="218"/>
      <c r="G29" s="226">
        <f aca="true" t="shared" si="0" ref="G29:G34">+C29-E29</f>
        <v>0</v>
      </c>
    </row>
    <row r="30" spans="2:7" ht="15">
      <c r="B30" s="168" t="s">
        <v>79</v>
      </c>
      <c r="C30" s="218">
        <f>Aktivi!D26</f>
        <v>0</v>
      </c>
      <c r="D30" s="218"/>
      <c r="E30" s="218">
        <f>Aktivi!E26</f>
        <v>0</v>
      </c>
      <c r="F30" s="218"/>
      <c r="G30" s="226">
        <f t="shared" si="0"/>
        <v>0</v>
      </c>
    </row>
    <row r="31" spans="2:7" ht="15">
      <c r="B31" s="207" t="s">
        <v>6</v>
      </c>
      <c r="C31" s="218">
        <f>Aktivi!D27</f>
        <v>0</v>
      </c>
      <c r="D31" s="218"/>
      <c r="E31" s="218">
        <f>Aktivi!E27</f>
        <v>0</v>
      </c>
      <c r="F31" s="218"/>
      <c r="G31" s="226">
        <f t="shared" si="0"/>
        <v>0</v>
      </c>
    </row>
    <row r="32" spans="2:7" ht="15">
      <c r="B32" s="207" t="s">
        <v>80</v>
      </c>
      <c r="C32" s="218">
        <f>Aktivi!D28</f>
        <v>0</v>
      </c>
      <c r="D32" s="218"/>
      <c r="E32" s="218">
        <f>Aktivi!E28</f>
        <v>0</v>
      </c>
      <c r="F32" s="218"/>
      <c r="G32" s="226">
        <f t="shared" si="0"/>
        <v>0</v>
      </c>
    </row>
    <row r="33" spans="2:7" ht="15">
      <c r="B33" s="207" t="s">
        <v>81</v>
      </c>
      <c r="C33" s="218">
        <f>Aktivi!D29</f>
        <v>0</v>
      </c>
      <c r="D33" s="218"/>
      <c r="E33" s="218">
        <f>Aktivi!E29</f>
        <v>0</v>
      </c>
      <c r="F33" s="218"/>
      <c r="G33" s="226">
        <f t="shared" si="0"/>
        <v>0</v>
      </c>
    </row>
    <row r="34" spans="2:7" ht="15">
      <c r="B34" s="207" t="s">
        <v>82</v>
      </c>
      <c r="C34" s="218">
        <f>Aktivi!D30</f>
        <v>39166666.66</v>
      </c>
      <c r="D34" s="218"/>
      <c r="E34" s="218">
        <f>Aktivi!E30</f>
        <v>0</v>
      </c>
      <c r="F34" s="218"/>
      <c r="G34" s="226">
        <f t="shared" si="0"/>
        <v>39166666.66</v>
      </c>
    </row>
    <row r="35" spans="2:7" ht="15.75" thickBot="1">
      <c r="B35" s="208" t="s">
        <v>121</v>
      </c>
      <c r="C35" s="221">
        <f>SUM(C28:C34)</f>
        <v>48297367.69</v>
      </c>
      <c r="D35" s="222"/>
      <c r="E35" s="221">
        <f>SUM(E28:E34)</f>
        <v>14291565.069999998</v>
      </c>
      <c r="F35" s="222"/>
      <c r="G35" s="221">
        <f>SUM(G28:G34)</f>
        <v>34005802.62</v>
      </c>
    </row>
    <row r="36" spans="2:7" ht="15.75" thickTop="1">
      <c r="B36" s="207"/>
      <c r="C36" s="218"/>
      <c r="D36" s="218"/>
      <c r="E36" s="218"/>
      <c r="F36" s="218"/>
      <c r="G36" s="218"/>
    </row>
    <row r="37" spans="2:7" ht="15">
      <c r="B37" s="208"/>
      <c r="C37" s="224"/>
      <c r="D37" s="222"/>
      <c r="E37" s="224"/>
      <c r="F37" s="222"/>
      <c r="G37" s="224"/>
    </row>
    <row r="38" spans="2:7" ht="15.75" thickBot="1">
      <c r="B38" s="210" t="s">
        <v>9</v>
      </c>
      <c r="C38" s="224"/>
      <c r="D38" s="222"/>
      <c r="E38" s="224"/>
      <c r="F38" s="222"/>
      <c r="G38" s="224"/>
    </row>
    <row r="39" spans="2:7" ht="15.75" thickTop="1">
      <c r="B39" s="208"/>
      <c r="C39" s="224"/>
      <c r="D39" s="222"/>
      <c r="E39" s="224"/>
      <c r="F39" s="222"/>
      <c r="G39" s="224"/>
    </row>
    <row r="40" spans="2:7" ht="15.75" thickBot="1">
      <c r="B40" s="208"/>
      <c r="C40" s="217" t="str">
        <f>C3</f>
        <v>31 Dhjetor 2015</v>
      </c>
      <c r="D40" s="218"/>
      <c r="E40" s="217" t="str">
        <f>E3</f>
        <v>31 Dhjetor 2014</v>
      </c>
      <c r="F40" s="219"/>
      <c r="G40" s="217" t="s">
        <v>85</v>
      </c>
    </row>
    <row r="41" spans="2:7" ht="15.75" thickTop="1">
      <c r="B41" s="208"/>
      <c r="C41" s="224"/>
      <c r="D41" s="222"/>
      <c r="E41" s="224"/>
      <c r="F41" s="222"/>
      <c r="G41" s="224"/>
    </row>
    <row r="42" spans="2:7" ht="15">
      <c r="B42" s="209" t="s">
        <v>13</v>
      </c>
      <c r="C42" s="223">
        <f>Aktivi!D40</f>
        <v>0</v>
      </c>
      <c r="D42" s="222"/>
      <c r="E42" s="223">
        <f>Aktivi!E40</f>
        <v>0</v>
      </c>
      <c r="F42" s="222"/>
      <c r="G42" s="218">
        <f aca="true" t="shared" si="1" ref="G42:G47">+C42-E42</f>
        <v>0</v>
      </c>
    </row>
    <row r="43" spans="2:7" ht="15">
      <c r="B43" s="209" t="s">
        <v>14</v>
      </c>
      <c r="C43" s="223">
        <f>Aktivi!D41</f>
        <v>0</v>
      </c>
      <c r="D43" s="222"/>
      <c r="E43" s="223">
        <f>Aktivi!E41</f>
        <v>0</v>
      </c>
      <c r="F43" s="222"/>
      <c r="G43" s="218">
        <f t="shared" si="1"/>
        <v>0</v>
      </c>
    </row>
    <row r="44" spans="2:7" ht="15">
      <c r="B44" s="209" t="s">
        <v>12</v>
      </c>
      <c r="C44" s="223">
        <f>Aktivi!D42</f>
        <v>0</v>
      </c>
      <c r="D44" s="222"/>
      <c r="E44" s="223">
        <f>Aktivi!E42</f>
        <v>0</v>
      </c>
      <c r="F44" s="222"/>
      <c r="G44" s="218">
        <f t="shared" si="1"/>
        <v>0</v>
      </c>
    </row>
    <row r="45" spans="2:7" ht="15">
      <c r="B45" s="209" t="s">
        <v>246</v>
      </c>
      <c r="C45" s="223">
        <f>Aktivi!D43</f>
        <v>0</v>
      </c>
      <c r="D45" s="222"/>
      <c r="E45" s="223">
        <f>Aktivi!E43</f>
        <v>0</v>
      </c>
      <c r="F45" s="222"/>
      <c r="G45" s="218">
        <f t="shared" si="1"/>
        <v>0</v>
      </c>
    </row>
    <row r="46" spans="2:7" ht="15">
      <c r="B46" s="209" t="s">
        <v>10</v>
      </c>
      <c r="C46" s="223">
        <f>Aktivi!D44</f>
        <v>0</v>
      </c>
      <c r="D46" s="222"/>
      <c r="E46" s="223">
        <f>Aktivi!E44</f>
        <v>0</v>
      </c>
      <c r="F46" s="222"/>
      <c r="G46" s="218">
        <f t="shared" si="1"/>
        <v>0</v>
      </c>
    </row>
    <row r="47" spans="2:7" ht="15">
      <c r="B47" s="209" t="s">
        <v>15</v>
      </c>
      <c r="C47" s="223">
        <f>Aktivi!D45</f>
        <v>0</v>
      </c>
      <c r="D47" s="222"/>
      <c r="E47" s="223">
        <f>Aktivi!E45</f>
        <v>0</v>
      </c>
      <c r="F47" s="222"/>
      <c r="G47" s="218">
        <f t="shared" si="1"/>
        <v>0</v>
      </c>
    </row>
    <row r="48" spans="2:7" ht="15.75" thickBot="1">
      <c r="B48" s="208" t="s">
        <v>121</v>
      </c>
      <c r="C48" s="221">
        <f>SUM(C42:C47)</f>
        <v>0</v>
      </c>
      <c r="D48" s="222"/>
      <c r="E48" s="221">
        <f>SUM(E42:E47)</f>
        <v>0</v>
      </c>
      <c r="F48" s="222"/>
      <c r="G48" s="221">
        <f>SUM(G42:G47)</f>
        <v>0</v>
      </c>
    </row>
    <row r="49" spans="2:7" ht="15.75" thickTop="1">
      <c r="B49" s="208"/>
      <c r="C49" s="224"/>
      <c r="D49" s="222"/>
      <c r="E49" s="224"/>
      <c r="F49" s="222"/>
      <c r="G49" s="224"/>
    </row>
    <row r="50" spans="2:7" ht="15.75" thickBot="1">
      <c r="B50" s="211" t="s">
        <v>16</v>
      </c>
      <c r="C50" s="224"/>
      <c r="D50" s="222"/>
      <c r="E50" s="224"/>
      <c r="F50" s="222"/>
      <c r="G50" s="224"/>
    </row>
    <row r="51" spans="2:7" ht="15.75" thickTop="1">
      <c r="B51" s="208"/>
      <c r="C51" s="224"/>
      <c r="D51" s="222"/>
      <c r="E51" s="224"/>
      <c r="F51" s="222"/>
      <c r="G51" s="224"/>
    </row>
    <row r="52" spans="2:7" ht="15.75" thickBot="1">
      <c r="B52" s="208"/>
      <c r="C52" s="217" t="str">
        <f>C3</f>
        <v>31 Dhjetor 2015</v>
      </c>
      <c r="D52" s="222"/>
      <c r="E52" s="217" t="str">
        <f>E3</f>
        <v>31 Dhjetor 2014</v>
      </c>
      <c r="F52" s="222"/>
      <c r="G52" s="217" t="s">
        <v>85</v>
      </c>
    </row>
    <row r="53" spans="2:7" ht="15.75" thickTop="1">
      <c r="B53" s="209" t="s">
        <v>17</v>
      </c>
      <c r="C53" s="223">
        <f>Aktivi!D48</f>
        <v>45604431</v>
      </c>
      <c r="D53" s="218"/>
      <c r="E53" s="223">
        <f>Aktivi!E48</f>
        <v>47853866</v>
      </c>
      <c r="F53" s="222"/>
      <c r="G53" s="218">
        <f>+C53-E53</f>
        <v>-2249435</v>
      </c>
    </row>
    <row r="54" spans="2:7" ht="15">
      <c r="B54" s="209" t="s">
        <v>18</v>
      </c>
      <c r="C54" s="223">
        <f>Aktivi!D49</f>
        <v>87860665.58000001</v>
      </c>
      <c r="D54" s="218"/>
      <c r="E54" s="223">
        <f>Aktivi!E49</f>
        <v>106064000</v>
      </c>
      <c r="F54" s="222"/>
      <c r="G54" s="218">
        <f>+C54-E54</f>
        <v>-18203334.419999987</v>
      </c>
    </row>
    <row r="55" spans="2:7" ht="15">
      <c r="B55" s="209" t="s">
        <v>19</v>
      </c>
      <c r="C55" s="223">
        <f>Aktivi!D50</f>
        <v>43971663.64999999</v>
      </c>
      <c r="D55" s="218"/>
      <c r="E55" s="223">
        <f>Aktivi!E50</f>
        <v>52347597.32</v>
      </c>
      <c r="F55" s="222"/>
      <c r="G55" s="218">
        <f>+C55-E55</f>
        <v>-8375933.670000009</v>
      </c>
    </row>
    <row r="56" spans="2:7" ht="15">
      <c r="B56" s="209" t="s">
        <v>68</v>
      </c>
      <c r="C56" s="223">
        <f>Aktivi!D51</f>
        <v>0</v>
      </c>
      <c r="D56" s="218"/>
      <c r="E56" s="223">
        <f>Aktivi!E51</f>
        <v>0</v>
      </c>
      <c r="F56" s="222"/>
      <c r="G56" s="218">
        <f>+C56-E56</f>
        <v>0</v>
      </c>
    </row>
    <row r="57" spans="2:7" ht="15.75" thickBot="1">
      <c r="B57" s="208" t="s">
        <v>121</v>
      </c>
      <c r="C57" s="221">
        <f>SUM(C53:C56)</f>
        <v>177436760.23000002</v>
      </c>
      <c r="D57" s="222"/>
      <c r="E57" s="221">
        <f>SUM(E53:E56)</f>
        <v>206265463.32</v>
      </c>
      <c r="F57" s="222"/>
      <c r="G57" s="221">
        <f>SUM(G53:G56)</f>
        <v>-28828703.089999996</v>
      </c>
    </row>
    <row r="58" spans="2:7" ht="15.75" thickTop="1">
      <c r="B58" s="208"/>
      <c r="C58" s="224"/>
      <c r="D58" s="222"/>
      <c r="E58" s="224"/>
      <c r="F58" s="222"/>
      <c r="G58" s="224"/>
    </row>
    <row r="59" spans="2:7" ht="15.75" thickBot="1">
      <c r="B59" s="211" t="s">
        <v>21</v>
      </c>
      <c r="C59" s="224"/>
      <c r="D59" s="222"/>
      <c r="E59" s="224"/>
      <c r="F59" s="222"/>
      <c r="G59" s="224"/>
    </row>
    <row r="60" spans="2:7" ht="15.75" thickTop="1">
      <c r="B60" s="208"/>
      <c r="C60" s="224"/>
      <c r="D60" s="222"/>
      <c r="E60" s="224"/>
      <c r="F60" s="222"/>
      <c r="G60" s="224"/>
    </row>
    <row r="61" spans="2:7" ht="15.75" thickBot="1">
      <c r="B61" s="208"/>
      <c r="C61" s="217" t="str">
        <f>C3</f>
        <v>31 Dhjetor 2015</v>
      </c>
      <c r="D61" s="222"/>
      <c r="E61" s="217" t="str">
        <f>E3</f>
        <v>31 Dhjetor 2014</v>
      </c>
      <c r="F61" s="222"/>
      <c r="G61" s="217" t="s">
        <v>85</v>
      </c>
    </row>
    <row r="62" spans="2:7" ht="15.75" thickTop="1">
      <c r="B62" s="209" t="s">
        <v>67</v>
      </c>
      <c r="C62" s="223">
        <f>Aktivi!D56</f>
        <v>0</v>
      </c>
      <c r="D62" s="218"/>
      <c r="E62" s="223">
        <f>Aktivi!E56</f>
        <v>0</v>
      </c>
      <c r="F62" s="222"/>
      <c r="G62" s="223">
        <f>+C62-E62</f>
        <v>0</v>
      </c>
    </row>
    <row r="63" spans="2:7" ht="15">
      <c r="B63" s="209" t="s">
        <v>66</v>
      </c>
      <c r="C63" s="223">
        <f>Aktivi!D57</f>
        <v>0</v>
      </c>
      <c r="D63" s="218"/>
      <c r="E63" s="223">
        <f>Aktivi!E57</f>
        <v>0</v>
      </c>
      <c r="F63" s="222"/>
      <c r="G63" s="223">
        <f>+C63-E63</f>
        <v>0</v>
      </c>
    </row>
    <row r="64" spans="2:7" ht="15">
      <c r="B64" s="209" t="s">
        <v>22</v>
      </c>
      <c r="C64" s="223">
        <f>Aktivi!D58</f>
        <v>0</v>
      </c>
      <c r="D64" s="218"/>
      <c r="E64" s="223">
        <f>Aktivi!E58</f>
        <v>0</v>
      </c>
      <c r="F64" s="222"/>
      <c r="G64" s="223">
        <f>+C64-E64</f>
        <v>0</v>
      </c>
    </row>
    <row r="65" spans="2:7" ht="15.75" thickBot="1">
      <c r="B65" s="208" t="s">
        <v>121</v>
      </c>
      <c r="C65" s="221">
        <f>SUM(C62:C64)</f>
        <v>0</v>
      </c>
      <c r="D65" s="222"/>
      <c r="E65" s="221">
        <f>SUM(E62:E64)</f>
        <v>0</v>
      </c>
      <c r="F65" s="222"/>
      <c r="G65" s="221">
        <f>SUM(G62:G64)</f>
        <v>0</v>
      </c>
    </row>
    <row r="66" spans="2:7" ht="15.75" thickTop="1">
      <c r="B66" s="208"/>
      <c r="C66" s="224"/>
      <c r="D66" s="222"/>
      <c r="E66" s="224"/>
      <c r="F66" s="222"/>
      <c r="G66" s="224"/>
    </row>
    <row r="67" spans="2:7" ht="15.75" thickBot="1">
      <c r="B67" s="211" t="s">
        <v>47</v>
      </c>
      <c r="C67" s="224"/>
      <c r="D67" s="222"/>
      <c r="E67" s="224"/>
      <c r="F67" s="222"/>
      <c r="G67" s="224"/>
    </row>
    <row r="68" spans="2:7" ht="16.5" thickBot="1" thickTop="1">
      <c r="B68" s="208"/>
      <c r="C68" s="217" t="str">
        <f>C3</f>
        <v>31 Dhjetor 2015</v>
      </c>
      <c r="D68" s="219"/>
      <c r="E68" s="217" t="str">
        <f>E3</f>
        <v>31 Dhjetor 2014</v>
      </c>
      <c r="F68" s="219"/>
      <c r="G68" s="217" t="str">
        <f>G3</f>
        <v>Ndryshimi +/-</v>
      </c>
    </row>
    <row r="69" spans="2:7" ht="15.75" thickTop="1">
      <c r="B69" s="209" t="s">
        <v>33</v>
      </c>
      <c r="C69" s="223">
        <f>Pasivi!D7</f>
        <v>0</v>
      </c>
      <c r="D69" s="218"/>
      <c r="E69" s="223">
        <f>Pasivi!E7</f>
        <v>0</v>
      </c>
      <c r="F69" s="222"/>
      <c r="G69" s="223">
        <f aca="true" t="shared" si="2" ref="G69:G78">+C69-E69</f>
        <v>0</v>
      </c>
    </row>
    <row r="70" spans="2:7" ht="15">
      <c r="B70" s="209" t="s">
        <v>65</v>
      </c>
      <c r="C70" s="223">
        <f>Pasivi!D8</f>
        <v>0</v>
      </c>
      <c r="D70" s="218"/>
      <c r="E70" s="223">
        <f>Pasivi!E8</f>
        <v>0</v>
      </c>
      <c r="F70" s="222"/>
      <c r="G70" s="223">
        <f t="shared" si="2"/>
        <v>0</v>
      </c>
    </row>
    <row r="71" spans="2:7" ht="15">
      <c r="B71" s="209" t="s">
        <v>34</v>
      </c>
      <c r="C71" s="223">
        <f>Pasivi!D9</f>
        <v>0</v>
      </c>
      <c r="D71" s="218"/>
      <c r="E71" s="223">
        <f>Pasivi!E9</f>
        <v>0</v>
      </c>
      <c r="F71" s="222"/>
      <c r="G71" s="223">
        <f t="shared" si="2"/>
        <v>0</v>
      </c>
    </row>
    <row r="72" spans="2:7" ht="15">
      <c r="B72" s="209" t="s">
        <v>35</v>
      </c>
      <c r="C72" s="223">
        <f>Pasivi!D10</f>
        <v>432768618.15000004</v>
      </c>
      <c r="D72" s="218"/>
      <c r="E72" s="223">
        <f>Pasivi!E10</f>
        <v>446326116.8</v>
      </c>
      <c r="F72" s="222"/>
      <c r="G72" s="223">
        <f t="shared" si="2"/>
        <v>-13557498.649999976</v>
      </c>
    </row>
    <row r="73" spans="2:7" ht="15">
      <c r="B73" s="209" t="s">
        <v>36</v>
      </c>
      <c r="C73" s="223">
        <f>Pasivi!D11</f>
        <v>0</v>
      </c>
      <c r="D73" s="218"/>
      <c r="E73" s="223">
        <f>Pasivi!E11</f>
        <v>0</v>
      </c>
      <c r="F73" s="222"/>
      <c r="G73" s="223">
        <f t="shared" si="2"/>
        <v>0</v>
      </c>
    </row>
    <row r="74" spans="2:7" ht="15" hidden="1">
      <c r="B74" s="209" t="s">
        <v>37</v>
      </c>
      <c r="C74" s="223">
        <f>Pasivi!D12</f>
        <v>0</v>
      </c>
      <c r="D74" s="218"/>
      <c r="E74" s="223">
        <f>Pasivi!E12</f>
        <v>0</v>
      </c>
      <c r="F74" s="222"/>
      <c r="G74" s="223">
        <f t="shared" si="2"/>
        <v>0</v>
      </c>
    </row>
    <row r="75" spans="2:7" ht="15" hidden="1">
      <c r="B75" s="209" t="s">
        <v>245</v>
      </c>
      <c r="C75" s="223">
        <f>Pasivi!D13</f>
        <v>0</v>
      </c>
      <c r="D75" s="218"/>
      <c r="E75" s="223">
        <f>Pasivi!E13</f>
        <v>0</v>
      </c>
      <c r="F75" s="222"/>
      <c r="G75" s="223">
        <f t="shared" si="2"/>
        <v>0</v>
      </c>
    </row>
    <row r="76" spans="2:7" ht="15">
      <c r="B76" s="209" t="s">
        <v>244</v>
      </c>
      <c r="C76" s="223">
        <f>Pasivi!D14</f>
        <v>7042046</v>
      </c>
      <c r="D76" s="218"/>
      <c r="E76" s="223">
        <f>Pasivi!E14</f>
        <v>5691298.6</v>
      </c>
      <c r="F76" s="222"/>
      <c r="G76" s="223">
        <f t="shared" si="2"/>
        <v>1350747.4000000004</v>
      </c>
    </row>
    <row r="77" spans="2:7" ht="15">
      <c r="B77" s="209" t="s">
        <v>40</v>
      </c>
      <c r="C77" s="223">
        <f>Pasivi!D15</f>
        <v>3754237</v>
      </c>
      <c r="D77" s="218"/>
      <c r="E77" s="223">
        <f>Pasivi!E15</f>
        <v>3062832</v>
      </c>
      <c r="F77" s="222"/>
      <c r="G77" s="223">
        <f t="shared" si="2"/>
        <v>691405</v>
      </c>
    </row>
    <row r="78" spans="2:7" ht="15">
      <c r="B78" s="209" t="s">
        <v>45</v>
      </c>
      <c r="C78" s="223">
        <f>Pasivi!D16</f>
        <v>65750261.74</v>
      </c>
      <c r="D78" s="218"/>
      <c r="E78" s="223">
        <f>Pasivi!E16</f>
        <v>20426692.8</v>
      </c>
      <c r="F78" s="222"/>
      <c r="G78" s="223">
        <f t="shared" si="2"/>
        <v>45323568.94</v>
      </c>
    </row>
    <row r="79" spans="2:7" ht="15.75" thickBot="1">
      <c r="B79" s="208"/>
      <c r="C79" s="221">
        <f>SUM(C69:C78)</f>
        <v>509315162.89000005</v>
      </c>
      <c r="D79" s="222"/>
      <c r="E79" s="221">
        <f>SUM(E69:E78)</f>
        <v>475506940.20000005</v>
      </c>
      <c r="F79" s="222"/>
      <c r="G79" s="221">
        <f>SUM(G69:G78)</f>
        <v>33808222.69000002</v>
      </c>
    </row>
    <row r="80" spans="2:7" ht="15.75" thickTop="1">
      <c r="B80" s="208"/>
      <c r="C80" s="224"/>
      <c r="D80" s="222"/>
      <c r="E80" s="224"/>
      <c r="F80" s="222"/>
      <c r="G80" s="224"/>
    </row>
    <row r="81" spans="2:7" ht="15.75" thickBot="1">
      <c r="B81" s="211" t="s">
        <v>46</v>
      </c>
      <c r="C81" s="218"/>
      <c r="D81" s="218"/>
      <c r="E81" s="218"/>
      <c r="F81" s="218"/>
      <c r="G81" s="218"/>
    </row>
    <row r="82" spans="2:7" ht="16.5" thickBot="1" thickTop="1">
      <c r="B82" s="207"/>
      <c r="C82" s="217" t="str">
        <f>C3</f>
        <v>31 Dhjetor 2015</v>
      </c>
      <c r="D82" s="218"/>
      <c r="E82" s="217" t="str">
        <f>E3</f>
        <v>31 Dhjetor 2014</v>
      </c>
      <c r="F82" s="219"/>
      <c r="G82" s="217" t="s">
        <v>85</v>
      </c>
    </row>
    <row r="83" spans="2:7" ht="15.75" thickTop="1">
      <c r="B83" s="207" t="s">
        <v>33</v>
      </c>
      <c r="C83" s="218">
        <f>Pasivi!D25</f>
        <v>643200.73</v>
      </c>
      <c r="D83" s="218"/>
      <c r="E83" s="218">
        <f>Pasivi!E25</f>
        <v>10380321.67</v>
      </c>
      <c r="F83" s="218"/>
      <c r="G83" s="218">
        <f>+C83-E83</f>
        <v>-9737120.94</v>
      </c>
    </row>
    <row r="84" spans="2:7" ht="15">
      <c r="B84" s="207" t="s">
        <v>65</v>
      </c>
      <c r="C84" s="218">
        <f>Pasivi!D26</f>
        <v>0</v>
      </c>
      <c r="D84" s="218"/>
      <c r="E84" s="218">
        <f>Pasivi!E26</f>
        <v>0</v>
      </c>
      <c r="F84" s="218"/>
      <c r="G84" s="218">
        <f aca="true" t="shared" si="3" ref="G84:G90">+C84-E84</f>
        <v>0</v>
      </c>
    </row>
    <row r="85" spans="2:7" ht="15">
      <c r="B85" s="207" t="s">
        <v>34</v>
      </c>
      <c r="C85" s="218">
        <f>Pasivi!D27</f>
        <v>0</v>
      </c>
      <c r="D85" s="218"/>
      <c r="E85" s="218">
        <f>Pasivi!E27</f>
        <v>0</v>
      </c>
      <c r="F85" s="218"/>
      <c r="G85" s="218">
        <f t="shared" si="3"/>
        <v>0</v>
      </c>
    </row>
    <row r="86" spans="2:7" ht="15">
      <c r="B86" s="207" t="s">
        <v>35</v>
      </c>
      <c r="C86" s="218">
        <f>Pasivi!D28</f>
        <v>0</v>
      </c>
      <c r="D86" s="218"/>
      <c r="E86" s="218">
        <f>Pasivi!E28</f>
        <v>0</v>
      </c>
      <c r="F86" s="218"/>
      <c r="G86" s="218">
        <f t="shared" si="3"/>
        <v>0</v>
      </c>
    </row>
    <row r="87" spans="2:7" ht="15">
      <c r="B87" s="207" t="s">
        <v>36</v>
      </c>
      <c r="C87" s="218">
        <f>Pasivi!D29</f>
        <v>0</v>
      </c>
      <c r="D87" s="218"/>
      <c r="E87" s="218">
        <f>Pasivi!E29</f>
        <v>0</v>
      </c>
      <c r="F87" s="218"/>
      <c r="G87" s="218">
        <f t="shared" si="3"/>
        <v>0</v>
      </c>
    </row>
    <row r="88" spans="2:7" ht="15" hidden="1">
      <c r="B88" s="207" t="s">
        <v>37</v>
      </c>
      <c r="C88" s="218">
        <f>Pasivi!D30</f>
        <v>0</v>
      </c>
      <c r="D88" s="218"/>
      <c r="E88" s="218">
        <f>Pasivi!E30</f>
        <v>0</v>
      </c>
      <c r="F88" s="218"/>
      <c r="G88" s="218">
        <f t="shared" si="3"/>
        <v>0</v>
      </c>
    </row>
    <row r="89" spans="2:7" ht="15" hidden="1">
      <c r="B89" s="207" t="s">
        <v>38</v>
      </c>
      <c r="C89" s="218">
        <f>Pasivi!D31</f>
        <v>0</v>
      </c>
      <c r="D89" s="218"/>
      <c r="E89" s="218">
        <f>Pasivi!E31</f>
        <v>0</v>
      </c>
      <c r="F89" s="218"/>
      <c r="G89" s="218">
        <f t="shared" si="3"/>
        <v>0</v>
      </c>
    </row>
    <row r="90" spans="2:7" ht="15">
      <c r="B90" s="207" t="s">
        <v>45</v>
      </c>
      <c r="C90" s="218">
        <f>Pasivi!D32</f>
        <v>0</v>
      </c>
      <c r="D90" s="218"/>
      <c r="E90" s="218">
        <f>Pasivi!E32</f>
        <v>0</v>
      </c>
      <c r="F90" s="218"/>
      <c r="G90" s="218">
        <f t="shared" si="3"/>
        <v>0</v>
      </c>
    </row>
    <row r="91" spans="2:7" ht="15.75" thickBot="1">
      <c r="B91" s="208" t="s">
        <v>121</v>
      </c>
      <c r="C91" s="221">
        <f>SUM(C83:C90)</f>
        <v>643200.73</v>
      </c>
      <c r="D91" s="222"/>
      <c r="E91" s="221">
        <f>SUM(E83:E90)</f>
        <v>10380321.67</v>
      </c>
      <c r="F91" s="222"/>
      <c r="G91" s="221">
        <f>SUM(G83:G90)</f>
        <v>-9737120.94</v>
      </c>
    </row>
    <row r="92" spans="2:7" ht="15.75" thickTop="1">
      <c r="B92" s="208"/>
      <c r="C92" s="218"/>
      <c r="D92" s="218"/>
      <c r="E92" s="218"/>
      <c r="F92" s="218"/>
      <c r="G92" s="218"/>
    </row>
    <row r="93" spans="2:7" ht="15.75" thickBot="1">
      <c r="B93" s="212" t="s">
        <v>217</v>
      </c>
      <c r="C93" s="218"/>
      <c r="D93" s="218"/>
      <c r="E93" s="218"/>
      <c r="F93" s="218"/>
      <c r="G93" s="218"/>
    </row>
    <row r="94" spans="2:7" ht="16.5" thickBot="1" thickTop="1">
      <c r="B94" s="207"/>
      <c r="C94" s="217" t="str">
        <f>C3</f>
        <v>31 Dhjetor 2015</v>
      </c>
      <c r="D94" s="218"/>
      <c r="E94" s="217" t="str">
        <f>E3</f>
        <v>31 Dhjetor 2014</v>
      </c>
      <c r="F94" s="219"/>
      <c r="G94" s="217" t="s">
        <v>85</v>
      </c>
    </row>
    <row r="95" spans="2:7" ht="15.75" hidden="1" thickTop="1">
      <c r="B95" s="168" t="s">
        <v>218</v>
      </c>
      <c r="C95" s="218">
        <v>0</v>
      </c>
      <c r="D95" s="218"/>
      <c r="E95" s="218">
        <v>0</v>
      </c>
      <c r="F95" s="218"/>
      <c r="G95" s="218">
        <f aca="true" t="shared" si="4" ref="G95:G105">+C95-E95</f>
        <v>0</v>
      </c>
    </row>
    <row r="96" spans="2:7" ht="15" hidden="1">
      <c r="B96" s="168" t="s">
        <v>219</v>
      </c>
      <c r="C96" s="218">
        <v>0</v>
      </c>
      <c r="D96" s="218"/>
      <c r="E96" s="218">
        <v>0</v>
      </c>
      <c r="F96" s="218"/>
      <c r="G96" s="218">
        <f t="shared" si="4"/>
        <v>0</v>
      </c>
    </row>
    <row r="97" spans="2:7" ht="15.75" thickTop="1">
      <c r="B97" s="168" t="s">
        <v>56</v>
      </c>
      <c r="C97" s="218">
        <f>Pasivi!D47</f>
        <v>15600000</v>
      </c>
      <c r="D97" s="218"/>
      <c r="E97" s="218">
        <f>Pasivi!E47</f>
        <v>15600000</v>
      </c>
      <c r="F97" s="218"/>
      <c r="G97" s="218">
        <f t="shared" si="4"/>
        <v>0</v>
      </c>
    </row>
    <row r="98" spans="2:7" ht="15">
      <c r="B98" s="168" t="s">
        <v>137</v>
      </c>
      <c r="C98" s="218">
        <f>Pasivi!D48</f>
        <v>0</v>
      </c>
      <c r="D98" s="218"/>
      <c r="E98" s="218">
        <f>Pasivi!E48</f>
        <v>0</v>
      </c>
      <c r="F98" s="218"/>
      <c r="G98" s="218">
        <f t="shared" si="4"/>
        <v>0</v>
      </c>
    </row>
    <row r="99" spans="2:7" ht="15">
      <c r="B99" s="168" t="s">
        <v>55</v>
      </c>
      <c r="C99" s="218">
        <f>Pasivi!D49</f>
        <v>0</v>
      </c>
      <c r="D99" s="218"/>
      <c r="E99" s="218">
        <f>Pasivi!E49</f>
        <v>0</v>
      </c>
      <c r="F99" s="218"/>
      <c r="G99" s="218">
        <f t="shared" si="4"/>
        <v>0</v>
      </c>
    </row>
    <row r="100" spans="2:7" ht="15">
      <c r="B100" s="168" t="s">
        <v>57</v>
      </c>
      <c r="C100" s="218">
        <f>Pasivi!D50</f>
        <v>170066537.29999998</v>
      </c>
      <c r="D100" s="218"/>
      <c r="E100" s="218">
        <f>Pasivi!E50</f>
        <v>160658581.66899994</v>
      </c>
      <c r="F100" s="218"/>
      <c r="G100" s="218">
        <f t="shared" si="4"/>
        <v>9407955.631000042</v>
      </c>
    </row>
    <row r="101" spans="2:7" ht="15">
      <c r="B101" s="213" t="s">
        <v>228</v>
      </c>
      <c r="C101" s="219">
        <f>Pasivi!D51</f>
        <v>0</v>
      </c>
      <c r="D101" s="219"/>
      <c r="E101" s="219">
        <f>Pasivi!E51</f>
        <v>0</v>
      </c>
      <c r="F101" s="219"/>
      <c r="G101" s="219">
        <f t="shared" si="4"/>
        <v>0</v>
      </c>
    </row>
    <row r="102" spans="2:7" ht="15">
      <c r="B102" s="213" t="s">
        <v>229</v>
      </c>
      <c r="C102" s="219">
        <f>Pasivi!D52</f>
        <v>0</v>
      </c>
      <c r="D102" s="219"/>
      <c r="E102" s="219">
        <f>Pasivi!E52</f>
        <v>0</v>
      </c>
      <c r="F102" s="219"/>
      <c r="G102" s="219">
        <f t="shared" si="4"/>
        <v>0</v>
      </c>
    </row>
    <row r="103" spans="2:7" ht="15">
      <c r="B103" s="213" t="s">
        <v>230</v>
      </c>
      <c r="C103" s="219">
        <f>Pasivi!D53</f>
        <v>170066537.22899997</v>
      </c>
      <c r="D103" s="219"/>
      <c r="E103" s="219">
        <f>Pasivi!E53</f>
        <v>160658581.66899994</v>
      </c>
      <c r="F103" s="219"/>
      <c r="G103" s="219">
        <f t="shared" si="4"/>
        <v>9407955.560000032</v>
      </c>
    </row>
    <row r="104" spans="2:7" ht="15">
      <c r="B104" s="168" t="s">
        <v>61</v>
      </c>
      <c r="C104" s="218">
        <f>Pasivi!D54</f>
        <v>0</v>
      </c>
      <c r="D104" s="218"/>
      <c r="E104" s="218">
        <f>Pasivi!E54</f>
        <v>0</v>
      </c>
      <c r="F104" s="218"/>
      <c r="G104" s="218">
        <f t="shared" si="4"/>
        <v>0</v>
      </c>
    </row>
    <row r="105" spans="2:7" ht="15">
      <c r="B105" s="168" t="s">
        <v>62</v>
      </c>
      <c r="C105" s="218">
        <f>Pasivi!D55</f>
        <v>22449740.620000023</v>
      </c>
      <c r="D105" s="218"/>
      <c r="E105" s="218">
        <f>Pasivi!E55</f>
        <v>9407955.560000047</v>
      </c>
      <c r="F105" s="218"/>
      <c r="G105" s="218">
        <f t="shared" si="4"/>
        <v>13041785.059999976</v>
      </c>
    </row>
    <row r="106" spans="2:7" ht="15.75" thickBot="1">
      <c r="B106" s="208" t="s">
        <v>121</v>
      </c>
      <c r="C106" s="221">
        <f>C97+C98+C99+C100+C104+C105</f>
        <v>208116277.92000002</v>
      </c>
      <c r="D106" s="222"/>
      <c r="E106" s="221">
        <f>E97+E98+E99+E100+E104+E105</f>
        <v>185666537.22899997</v>
      </c>
      <c r="F106" s="222"/>
      <c r="G106" s="221">
        <f>G97+G98+G99+G100+G104+G105</f>
        <v>22449740.69100002</v>
      </c>
    </row>
    <row r="107" spans="2:7" ht="15.75" thickTop="1">
      <c r="B107" s="207"/>
      <c r="C107" s="218"/>
      <c r="D107" s="218"/>
      <c r="E107" s="218"/>
      <c r="F107" s="218"/>
      <c r="G107" s="218"/>
    </row>
    <row r="108" spans="2:7" ht="15">
      <c r="B108" s="207" t="s">
        <v>216</v>
      </c>
      <c r="C108" s="218"/>
      <c r="D108" s="218"/>
      <c r="E108" s="218"/>
      <c r="F108" s="218"/>
      <c r="G108" s="218"/>
    </row>
    <row r="109" spans="2:7" ht="15.75" thickBot="1">
      <c r="B109" s="207"/>
      <c r="C109" s="217" t="str">
        <f>C3</f>
        <v>31 Dhjetor 2015</v>
      </c>
      <c r="D109" s="218"/>
      <c r="E109" s="217" t="str">
        <f>E3</f>
        <v>31 Dhjetor 2014</v>
      </c>
      <c r="F109" s="219"/>
      <c r="G109" s="217" t="s">
        <v>85</v>
      </c>
    </row>
    <row r="110" spans="2:7" ht="15.75" thickTop="1">
      <c r="B110" s="207" t="s">
        <v>220</v>
      </c>
      <c r="C110" s="218">
        <f>'A- ShSKK'!E41-3141024</f>
        <v>1480478</v>
      </c>
      <c r="D110" s="218"/>
      <c r="E110" s="218">
        <v>-2229073</v>
      </c>
      <c r="F110" s="218"/>
      <c r="G110" s="218">
        <f aca="true" t="shared" si="5" ref="G110:G115">+C110-E110</f>
        <v>3709551</v>
      </c>
    </row>
    <row r="111" spans="2:7" ht="15">
      <c r="B111" s="207" t="s">
        <v>221</v>
      </c>
      <c r="C111" s="218">
        <f>(7508497-5306288)</f>
        <v>2202209</v>
      </c>
      <c r="D111" s="218"/>
      <c r="E111" s="218">
        <v>2190529</v>
      </c>
      <c r="F111" s="218"/>
      <c r="G111" s="218">
        <f t="shared" si="5"/>
        <v>11680</v>
      </c>
    </row>
    <row r="112" spans="2:7" ht="15">
      <c r="B112" s="207" t="s">
        <v>222</v>
      </c>
      <c r="C112" s="218">
        <v>842493</v>
      </c>
      <c r="D112" s="218"/>
      <c r="E112" s="218">
        <v>823503</v>
      </c>
      <c r="F112" s="218"/>
      <c r="G112" s="218">
        <f t="shared" si="5"/>
        <v>18990</v>
      </c>
    </row>
    <row r="113" spans="2:7" ht="15">
      <c r="B113" s="207" t="s">
        <v>223</v>
      </c>
      <c r="C113" s="218">
        <v>0</v>
      </c>
      <c r="D113" s="218"/>
      <c r="E113" s="218">
        <v>0</v>
      </c>
      <c r="F113" s="218"/>
      <c r="G113" s="218">
        <f t="shared" si="5"/>
        <v>0</v>
      </c>
    </row>
    <row r="114" spans="2:7" ht="15">
      <c r="B114" s="207" t="s">
        <v>224</v>
      </c>
      <c r="C114" s="218">
        <v>71550</v>
      </c>
      <c r="D114" s="218"/>
      <c r="E114" s="218">
        <v>48800</v>
      </c>
      <c r="F114" s="218"/>
      <c r="G114" s="218">
        <f t="shared" si="5"/>
        <v>22750</v>
      </c>
    </row>
    <row r="115" spans="2:7" ht="15">
      <c r="B115" s="207" t="s">
        <v>225</v>
      </c>
      <c r="C115" s="218">
        <v>0</v>
      </c>
      <c r="D115" s="218"/>
      <c r="E115" s="218">
        <v>0</v>
      </c>
      <c r="F115" s="218"/>
      <c r="G115" s="218">
        <f t="shared" si="5"/>
        <v>0</v>
      </c>
    </row>
    <row r="116" spans="2:7" ht="15.75" thickBot="1">
      <c r="B116" s="208" t="s">
        <v>121</v>
      </c>
      <c r="C116" s="221">
        <f>SUM(C110:C115)</f>
        <v>4596730</v>
      </c>
      <c r="D116" s="222"/>
      <c r="E116" s="221">
        <f>SUM(E110:E115)</f>
        <v>833759</v>
      </c>
      <c r="F116" s="222"/>
      <c r="G116" s="221">
        <f>SUM(G110:G115)</f>
        <v>3762971</v>
      </c>
    </row>
    <row r="117" ht="15.75" thickTop="1"/>
    <row r="120" ht="15.75">
      <c r="B120" s="216">
        <v>2014</v>
      </c>
    </row>
    <row r="121" ht="15.75">
      <c r="B121" s="216">
        <v>2015</v>
      </c>
    </row>
    <row r="122" ht="15.75">
      <c r="B122" s="216">
        <v>2016</v>
      </c>
    </row>
    <row r="125" ht="15">
      <c r="B125" s="215"/>
    </row>
    <row r="126" ht="15">
      <c r="B126" s="215"/>
    </row>
    <row r="127" ht="15">
      <c r="B127" s="215"/>
    </row>
  </sheetData>
  <sheetProtection/>
  <printOptions/>
  <pageMargins left="0.75" right="0.75" top="0.55" bottom="0.59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9.140625" style="157" customWidth="1"/>
    <col min="2" max="2" width="20.28125" style="157" customWidth="1"/>
    <col min="3" max="3" width="13.8515625" style="157" customWidth="1"/>
    <col min="4" max="4" width="2.421875" style="157" customWidth="1"/>
    <col min="5" max="5" width="13.421875" style="157" customWidth="1"/>
    <col min="6" max="6" width="2.8515625" style="157" customWidth="1"/>
    <col min="7" max="7" width="13.28125" style="157" customWidth="1"/>
    <col min="8" max="8" width="2.28125" style="157" customWidth="1"/>
    <col min="9" max="9" width="8.00390625" style="157" customWidth="1"/>
    <col min="10" max="16384" width="9.140625" style="157" customWidth="1"/>
  </cols>
  <sheetData>
    <row r="1" ht="32.25" customHeight="1">
      <c r="A1" s="156" t="s">
        <v>195</v>
      </c>
    </row>
    <row r="2" spans="1:9" ht="18" customHeight="1">
      <c r="A2" s="169" t="s">
        <v>196</v>
      </c>
      <c r="B2" s="170"/>
      <c r="C2" s="171" t="s">
        <v>213</v>
      </c>
      <c r="D2" s="172"/>
      <c r="E2" s="171" t="s">
        <v>214</v>
      </c>
      <c r="F2" s="172"/>
      <c r="G2" s="173" t="s">
        <v>85</v>
      </c>
      <c r="H2" s="172"/>
      <c r="I2" s="171" t="s">
        <v>197</v>
      </c>
    </row>
    <row r="3" spans="1:9" ht="12.75">
      <c r="A3" s="170"/>
      <c r="B3" s="170" t="s">
        <v>198</v>
      </c>
      <c r="C3" s="121">
        <f>'A- ShSKK'!E8</f>
        <v>489445717.58</v>
      </c>
      <c r="D3" s="121"/>
      <c r="E3" s="121">
        <f>'A- ShSKK'!G8</f>
        <v>311404369.62</v>
      </c>
      <c r="F3" s="121"/>
      <c r="G3" s="121">
        <f>+C3-E3</f>
        <v>178041347.95999998</v>
      </c>
      <c r="H3" s="121"/>
      <c r="I3" s="121">
        <f>+C3/E3*100</f>
        <v>157.17368326502933</v>
      </c>
    </row>
    <row r="4" spans="1:9" ht="12.75">
      <c r="A4" s="170"/>
      <c r="B4" s="170" t="s">
        <v>199</v>
      </c>
      <c r="C4" s="121">
        <f>'A- ShSKK'!E11</f>
        <v>17513301</v>
      </c>
      <c r="D4" s="121"/>
      <c r="E4" s="121">
        <f>'A- ShSKK'!G10</f>
        <v>0</v>
      </c>
      <c r="F4" s="121"/>
      <c r="G4" s="121">
        <f>+C4-E4</f>
        <v>17513301</v>
      </c>
      <c r="H4" s="121"/>
      <c r="I4" s="121"/>
    </row>
    <row r="5" spans="1:9" ht="12.75">
      <c r="A5" s="169" t="s">
        <v>200</v>
      </c>
      <c r="B5" s="170"/>
      <c r="C5" s="121"/>
      <c r="D5" s="121"/>
      <c r="E5" s="121"/>
      <c r="F5" s="121"/>
      <c r="G5" s="121"/>
      <c r="H5" s="121"/>
      <c r="I5" s="121"/>
    </row>
    <row r="6" spans="1:9" ht="12.75">
      <c r="A6" s="170"/>
      <c r="B6" s="170" t="s">
        <v>201</v>
      </c>
      <c r="C6" s="121">
        <f>'A- ShSKK'!E25</f>
        <v>-491939902.42999995</v>
      </c>
      <c r="D6" s="121"/>
      <c r="E6" s="121">
        <f>'A- ShSKK'!G25</f>
        <v>-310114223.17</v>
      </c>
      <c r="F6" s="121"/>
      <c r="G6" s="121">
        <f>+C6-E6</f>
        <v>-181825679.25999993</v>
      </c>
      <c r="H6" s="121"/>
      <c r="I6" s="174">
        <f>+C6/E6*100</f>
        <v>158.6318413265185</v>
      </c>
    </row>
    <row r="7" spans="1:9" ht="12.75">
      <c r="A7" s="170"/>
      <c r="B7" s="170"/>
      <c r="C7" s="121"/>
      <c r="D7" s="121"/>
      <c r="E7" s="121"/>
      <c r="F7" s="121"/>
      <c r="G7" s="121"/>
      <c r="H7" s="121"/>
      <c r="I7" s="121"/>
    </row>
    <row r="8" spans="1:9" ht="12.75">
      <c r="A8" s="169" t="s">
        <v>202</v>
      </c>
      <c r="B8" s="170"/>
      <c r="C8" s="125">
        <f>+C3+C4+C6</f>
        <v>15019116.150000036</v>
      </c>
      <c r="D8" s="126"/>
      <c r="E8" s="125">
        <f>+E3+E4+E6</f>
        <v>1290146.449999988</v>
      </c>
      <c r="F8" s="126"/>
      <c r="G8" s="125">
        <f>+G3+G4-G6</f>
        <v>377380328.2199999</v>
      </c>
      <c r="H8" s="126"/>
      <c r="I8" s="125">
        <f>+C8/E8*100</f>
        <v>1164.1404082459146</v>
      </c>
    </row>
    <row r="9" spans="1:9" ht="12.75">
      <c r="A9" s="169"/>
      <c r="B9" s="170"/>
      <c r="C9" s="126"/>
      <c r="D9" s="121"/>
      <c r="E9" s="126"/>
      <c r="F9" s="121"/>
      <c r="G9" s="126"/>
      <c r="H9" s="121"/>
      <c r="I9" s="126"/>
    </row>
    <row r="10" spans="1:9" ht="12.75">
      <c r="A10" s="170"/>
      <c r="B10" s="170" t="s">
        <v>209</v>
      </c>
      <c r="C10" s="121">
        <f>'A- ShSKK'!E27</f>
        <v>12495994.190000001</v>
      </c>
      <c r="D10" s="121"/>
      <c r="E10" s="121">
        <f>'A- ShSKK'!G27</f>
        <v>12374403.37</v>
      </c>
      <c r="F10" s="121"/>
      <c r="G10" s="121">
        <f aca="true" t="shared" si="0" ref="G10:G15">+C10-E10</f>
        <v>121590.82000000216</v>
      </c>
      <c r="H10" s="121"/>
      <c r="I10" s="121"/>
    </row>
    <row r="11" spans="1:9" ht="12.75">
      <c r="A11" s="170"/>
      <c r="B11" s="170" t="s">
        <v>106</v>
      </c>
      <c r="C11" s="121">
        <f>'A- ShSKK'!E32</f>
        <v>-443867.72</v>
      </c>
      <c r="D11" s="121"/>
      <c r="E11" s="121">
        <f>'A- ShSKK'!G32</f>
        <v>-1792691.2599999998</v>
      </c>
      <c r="F11" s="121"/>
      <c r="G11" s="121">
        <f t="shared" si="0"/>
        <v>1348823.5399999998</v>
      </c>
      <c r="H11" s="121"/>
      <c r="I11" s="121">
        <v>0</v>
      </c>
    </row>
    <row r="12" spans="1:9" ht="12.75">
      <c r="A12" s="170"/>
      <c r="B12" s="170" t="s">
        <v>111</v>
      </c>
      <c r="C12" s="121">
        <f>'A- ShSKK'!E36</f>
        <v>0</v>
      </c>
      <c r="D12" s="121"/>
      <c r="E12" s="121">
        <f>'A- ShSKK'!G36</f>
        <v>0</v>
      </c>
      <c r="F12" s="121"/>
      <c r="G12" s="121">
        <f t="shared" si="0"/>
        <v>0</v>
      </c>
      <c r="H12" s="121"/>
      <c r="I12" s="175"/>
    </row>
    <row r="13" spans="1:9" ht="12.75">
      <c r="A13" s="169" t="s">
        <v>203</v>
      </c>
      <c r="B13" s="170"/>
      <c r="C13" s="125">
        <f>+C8+C10+C11+C12</f>
        <v>27071242.62000004</v>
      </c>
      <c r="D13" s="121"/>
      <c r="E13" s="125">
        <f>+E8+E10+E11+E12</f>
        <v>11871858.559999987</v>
      </c>
      <c r="F13" s="121"/>
      <c r="G13" s="125">
        <f t="shared" si="0"/>
        <v>15199384.06000005</v>
      </c>
      <c r="H13" s="121"/>
      <c r="I13" s="125">
        <f>+C13/E13*100</f>
        <v>228.0286821409037</v>
      </c>
    </row>
    <row r="14" spans="1:9" ht="12.75">
      <c r="A14" s="170"/>
      <c r="B14" s="170" t="s">
        <v>204</v>
      </c>
      <c r="C14" s="121">
        <f>E23</f>
        <v>3738773.1100000003</v>
      </c>
      <c r="D14" s="121"/>
      <c r="E14" s="121">
        <v>4554161.26</v>
      </c>
      <c r="F14" s="121"/>
      <c r="G14" s="121">
        <f t="shared" si="0"/>
        <v>-815388.1499999994</v>
      </c>
      <c r="H14" s="121"/>
      <c r="I14" s="121"/>
    </row>
    <row r="15" spans="1:9" ht="14.25" customHeight="1">
      <c r="A15" s="169" t="s">
        <v>205</v>
      </c>
      <c r="B15" s="170"/>
      <c r="C15" s="125">
        <f>+C13+C14</f>
        <v>30810015.730000038</v>
      </c>
      <c r="D15" s="121"/>
      <c r="E15" s="125">
        <f>+E13+E14</f>
        <v>16426019.819999987</v>
      </c>
      <c r="F15" s="121"/>
      <c r="G15" s="125">
        <f t="shared" si="0"/>
        <v>14383995.91000005</v>
      </c>
      <c r="H15" s="121"/>
      <c r="I15" s="125">
        <f>+C15/E15*100</f>
        <v>187.568358419283</v>
      </c>
    </row>
    <row r="16" spans="1:9" ht="12.75">
      <c r="A16" s="170"/>
      <c r="B16" s="170"/>
      <c r="C16" s="121"/>
      <c r="D16" s="121"/>
      <c r="E16" s="121"/>
      <c r="F16" s="121"/>
      <c r="G16" s="121"/>
      <c r="H16" s="121"/>
      <c r="I16" s="121"/>
    </row>
    <row r="17" spans="1:9" ht="12.75">
      <c r="A17" s="170"/>
      <c r="B17" s="170" t="s">
        <v>206</v>
      </c>
      <c r="C17" s="235">
        <f>(0.15*C15)+-0.359500005841255</f>
        <v>4621502</v>
      </c>
      <c r="D17" s="121"/>
      <c r="E17" s="121">
        <v>2463903</v>
      </c>
      <c r="F17" s="121"/>
      <c r="G17" s="121">
        <f>+C17-E17</f>
        <v>2157599</v>
      </c>
      <c r="H17" s="121"/>
      <c r="I17" s="121"/>
    </row>
    <row r="18" spans="1:9" ht="13.5" thickBot="1">
      <c r="A18" s="169" t="s">
        <v>207</v>
      </c>
      <c r="B18" s="169"/>
      <c r="C18" s="134">
        <f>+C13-C17</f>
        <v>22449740.62000004</v>
      </c>
      <c r="D18" s="176"/>
      <c r="E18" s="134">
        <f>+E13-E17</f>
        <v>9407955.559999987</v>
      </c>
      <c r="F18" s="176"/>
      <c r="G18" s="134">
        <f>+C18-E18</f>
        <v>13041785.06000005</v>
      </c>
      <c r="H18" s="176"/>
      <c r="I18" s="134">
        <f>+C18/E18*100</f>
        <v>238.6250708437665</v>
      </c>
    </row>
    <row r="19" spans="1:9" ht="13.5" thickTop="1">
      <c r="A19" s="170"/>
      <c r="B19" s="169" t="s">
        <v>208</v>
      </c>
      <c r="C19" s="177">
        <f>C18/'A- ShSKK'!E12</f>
        <v>0.044283146757862414</v>
      </c>
      <c r="D19" s="177"/>
      <c r="E19" s="177">
        <f>E18/'A- ShSKK'!G12</f>
        <v>0.030211379408324655</v>
      </c>
      <c r="F19" s="170"/>
      <c r="G19" s="170"/>
      <c r="H19" s="170"/>
      <c r="I19" s="170"/>
    </row>
    <row r="20" spans="3:5" ht="12.75">
      <c r="C20" s="158"/>
      <c r="E20" s="159"/>
    </row>
    <row r="21" ht="12.75">
      <c r="C21" s="161">
        <v>4621502</v>
      </c>
    </row>
    <row r="22" spans="3:5" ht="12.75">
      <c r="C22" s="237">
        <f>C21-C17</f>
        <v>0</v>
      </c>
      <c r="E22" s="161"/>
    </row>
    <row r="23" spans="1:7" ht="17.25" thickBot="1">
      <c r="A23"/>
      <c r="B23" s="232" t="s">
        <v>259</v>
      </c>
      <c r="C23"/>
      <c r="E23" s="234">
        <f>SUM(E25:E28)</f>
        <v>3738773.1100000003</v>
      </c>
      <c r="G23" s="157" t="s">
        <v>250</v>
      </c>
    </row>
    <row r="24" spans="1:5" ht="15.75" thickTop="1">
      <c r="A24"/>
      <c r="B24"/>
      <c r="C24"/>
      <c r="E24" s="160"/>
    </row>
    <row r="25" spans="1:5" ht="15">
      <c r="A25"/>
      <c r="B25" s="233" t="s">
        <v>260</v>
      </c>
      <c r="C25"/>
      <c r="E25" s="121">
        <v>2113246.37</v>
      </c>
    </row>
    <row r="26" spans="1:5" ht="15">
      <c r="A26"/>
      <c r="B26" s="233" t="s">
        <v>261</v>
      </c>
      <c r="C26"/>
      <c r="E26" s="121">
        <v>474944</v>
      </c>
    </row>
    <row r="27" spans="1:5" ht="15">
      <c r="A27"/>
      <c r="B27" s="233" t="s">
        <v>262</v>
      </c>
      <c r="C27"/>
      <c r="E27" s="121">
        <v>11158.74</v>
      </c>
    </row>
    <row r="28" spans="1:5" ht="15">
      <c r="A28"/>
      <c r="B28" s="233" t="s">
        <v>263</v>
      </c>
      <c r="C28"/>
      <c r="E28" s="121">
        <v>1139424</v>
      </c>
    </row>
    <row r="29" spans="1:5" ht="15">
      <c r="A29"/>
      <c r="B29"/>
      <c r="C29"/>
      <c r="E29" s="160"/>
    </row>
    <row r="30" spans="1:5" ht="15">
      <c r="A30"/>
      <c r="B30"/>
      <c r="C30"/>
      <c r="E30" s="161"/>
    </row>
    <row r="31" spans="1:3" ht="15">
      <c r="A31"/>
      <c r="B31"/>
      <c r="C31"/>
    </row>
    <row r="32" spans="1:3" ht="15">
      <c r="A32"/>
      <c r="B32"/>
      <c r="C32"/>
    </row>
    <row r="33" spans="1:3" ht="15">
      <c r="A33"/>
      <c r="B33"/>
      <c r="C33"/>
    </row>
    <row r="34" spans="1:3" ht="15">
      <c r="A34"/>
      <c r="B34"/>
      <c r="C34"/>
    </row>
    <row r="35" spans="1:3" ht="15">
      <c r="A35"/>
      <c r="B35"/>
      <c r="C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6.8515625" style="179" customWidth="1"/>
    <col min="2" max="2" width="10.7109375" style="179" customWidth="1"/>
    <col min="3" max="3" width="1.7109375" style="179" customWidth="1"/>
    <col min="4" max="4" width="11.28125" style="179" customWidth="1"/>
    <col min="5" max="5" width="2.00390625" style="179" customWidth="1"/>
    <col min="6" max="6" width="11.7109375" style="179" customWidth="1"/>
    <col min="7" max="7" width="1.421875" style="179" customWidth="1"/>
    <col min="8" max="8" width="11.421875" style="179" customWidth="1"/>
    <col min="9" max="9" width="1.8515625" style="179" customWidth="1"/>
    <col min="10" max="10" width="11.7109375" style="179" customWidth="1"/>
    <col min="11" max="11" width="1.8515625" style="179" customWidth="1"/>
    <col min="12" max="12" width="13.421875" style="179" customWidth="1"/>
    <col min="13" max="16384" width="9.140625" style="179" customWidth="1"/>
  </cols>
  <sheetData>
    <row r="1" ht="22.5" customHeight="1">
      <c r="A1" s="178" t="s">
        <v>231</v>
      </c>
    </row>
    <row r="3" spans="1:12" ht="15">
      <c r="A3" s="301" t="s">
        <v>232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5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ht="39" customHeight="1">
      <c r="A5" s="182"/>
      <c r="B5" s="183" t="s">
        <v>248</v>
      </c>
      <c r="C5" s="183"/>
      <c r="D5" s="183" t="s">
        <v>233</v>
      </c>
      <c r="E5" s="183"/>
      <c r="F5" s="183" t="s">
        <v>234</v>
      </c>
      <c r="G5" s="183"/>
      <c r="H5" s="183" t="s">
        <v>235</v>
      </c>
      <c r="I5" s="183"/>
      <c r="J5" s="183" t="s">
        <v>236</v>
      </c>
      <c r="K5" s="183"/>
      <c r="L5" s="183" t="s">
        <v>121</v>
      </c>
    </row>
    <row r="6" spans="1:12" ht="13.5">
      <c r="A6" s="184" t="s">
        <v>249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13.5">
      <c r="A7" s="186" t="s">
        <v>237</v>
      </c>
      <c r="B7" s="185">
        <f>'[1]AAMB'!$E$8+'[1]AAMB'!$E$9</f>
        <v>62497359.6</v>
      </c>
      <c r="C7" s="185"/>
      <c r="D7" s="185">
        <v>0</v>
      </c>
      <c r="E7" s="185"/>
      <c r="F7" s="185">
        <f>'[1]AAMB'!$E$10</f>
        <v>205292866.06308997</v>
      </c>
      <c r="G7" s="185"/>
      <c r="H7" s="185">
        <f>'[1]AAMB'!$E$11</f>
        <v>109223401.832</v>
      </c>
      <c r="I7" s="185"/>
      <c r="J7" s="185">
        <f>'[1]AAMB'!$E$12+'[1]AAMB'!$E$13+'[1]AAMB'!$E$14</f>
        <v>5466846.503333333</v>
      </c>
      <c r="K7" s="185"/>
      <c r="L7" s="185">
        <f>SUM(B7:K7)</f>
        <v>382480473.9984233</v>
      </c>
    </row>
    <row r="8" spans="1:12" ht="13.5">
      <c r="A8" s="186" t="s">
        <v>238</v>
      </c>
      <c r="B8" s="187">
        <f>'[1]AAMB'!$F$8+'[1]AAMB'!$F$9</f>
        <v>0</v>
      </c>
      <c r="C8" s="187"/>
      <c r="D8" s="187">
        <v>0</v>
      </c>
      <c r="E8" s="187"/>
      <c r="F8" s="187">
        <f>'[1]AAMB'!$F$10</f>
        <v>13729731.09</v>
      </c>
      <c r="G8" s="187"/>
      <c r="H8" s="187">
        <f>'[1]AAMB'!$F$11</f>
        <v>4100884.666</v>
      </c>
      <c r="I8" s="187"/>
      <c r="J8" s="187">
        <f>'[1]AAMB'!$F$12+'[1]AAMB'!$F$13+'[1]AAMB'!$F$14</f>
        <v>539133.99</v>
      </c>
      <c r="K8" s="187"/>
      <c r="L8" s="185">
        <f>SUM(B8:J8)</f>
        <v>18369749.746</v>
      </c>
    </row>
    <row r="9" spans="1:12" ht="13.5">
      <c r="A9" s="186" t="s">
        <v>239</v>
      </c>
      <c r="B9" s="187">
        <f>'[1]AAMB'!$G$8+'[1]AAMB'!$G$9</f>
        <v>0</v>
      </c>
      <c r="C9" s="187"/>
      <c r="D9" s="187">
        <v>0</v>
      </c>
      <c r="E9" s="187"/>
      <c r="F9" s="187">
        <f>'[1]AAMB'!$G$10</f>
        <v>41918975.7</v>
      </c>
      <c r="G9" s="187"/>
      <c r="H9" s="187">
        <f>'[1]AAMB'!$G$11</f>
        <v>5412528</v>
      </c>
      <c r="I9" s="187"/>
      <c r="J9" s="187">
        <f>'[1]AAMB'!$G$14+'[1]AAMB'!$G$12+'[1]AAMB'!$G$13</f>
        <v>0</v>
      </c>
      <c r="K9" s="187"/>
      <c r="L9" s="187">
        <f>SUM(B9:J9)</f>
        <v>47331503.7</v>
      </c>
    </row>
    <row r="10" spans="1:12" ht="14.25" thickBot="1">
      <c r="A10" s="186" t="s">
        <v>240</v>
      </c>
      <c r="B10" s="188">
        <f>B7+B8-B9</f>
        <v>62497359.6</v>
      </c>
      <c r="C10" s="189"/>
      <c r="D10" s="188">
        <f>D7+D8-D9</f>
        <v>0</v>
      </c>
      <c r="E10" s="185"/>
      <c r="F10" s="188">
        <f>F7+F8-F9</f>
        <v>177103621.45308995</v>
      </c>
      <c r="G10" s="185"/>
      <c r="H10" s="188">
        <f>H7+H8-H9</f>
        <v>107911758.498</v>
      </c>
      <c r="I10" s="185"/>
      <c r="J10" s="188">
        <f>J7+J8-J9</f>
        <v>6005980.493333333</v>
      </c>
      <c r="K10" s="185"/>
      <c r="L10" s="188">
        <f>L7+L8-L9</f>
        <v>353518720.0444233</v>
      </c>
    </row>
    <row r="11" spans="1:12" ht="14.25" thickTop="1">
      <c r="A11" s="184" t="s">
        <v>241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1:12" ht="13.5">
      <c r="A12" s="186" t="str">
        <f>A7</f>
        <v>Gjendje 01.01.2015</v>
      </c>
      <c r="B12" s="185">
        <f>'[1]AAMB'!$I$8+'[1]AAMB'!$I$9</f>
        <v>14643494.315480893</v>
      </c>
      <c r="C12" s="185"/>
      <c r="D12" s="185">
        <v>0</v>
      </c>
      <c r="E12" s="185"/>
      <c r="F12" s="185">
        <f>'[1]AAMB'!$I$10</f>
        <v>99172201.04164986</v>
      </c>
      <c r="G12" s="185"/>
      <c r="H12" s="185">
        <f>'[1]AAMB'!$I$11</f>
        <v>59419613.81393254</v>
      </c>
      <c r="I12" s="187"/>
      <c r="J12" s="187">
        <f>'[1]AAMB'!$I$14+'[1]AAMB'!$I$12+'[1]AAMB'!$I$13</f>
        <v>2979702.8748191753</v>
      </c>
      <c r="K12" s="187"/>
      <c r="L12" s="185">
        <f>SUM(B12:K12)</f>
        <v>176215012.0458825</v>
      </c>
    </row>
    <row r="13" spans="1:12" ht="13.5">
      <c r="A13" s="186" t="s">
        <v>238</v>
      </c>
      <c r="B13" s="185">
        <f>'[1]AAMB'!$J$8+'[1]AAMB'!$J$9</f>
        <v>2249434.7642259556</v>
      </c>
      <c r="C13" s="185"/>
      <c r="D13" s="185">
        <v>0</v>
      </c>
      <c r="E13" s="185"/>
      <c r="F13" s="185">
        <f>'[1]AAMB'!$J$10</f>
        <v>19990574.92256898</v>
      </c>
      <c r="G13" s="185"/>
      <c r="H13" s="185">
        <f>'[1]AAMB'!$J$11</f>
        <v>9869674.199530294</v>
      </c>
      <c r="I13" s="187"/>
      <c r="J13" s="187">
        <f>'[1]AAMB'!$J$14+'[1]AAMB'!$J$12+'[1]AAMB'!$J$13</f>
        <v>525914.4190705527</v>
      </c>
      <c r="K13" s="187"/>
      <c r="L13" s="185">
        <f>SUM(B13:K13)</f>
        <v>32635598.305395786</v>
      </c>
    </row>
    <row r="14" spans="1:12" ht="13.5">
      <c r="A14" s="186" t="s">
        <v>239</v>
      </c>
      <c r="B14" s="187">
        <f>'[1]AAMB'!$K$8+'[1]AAMB'!$K$9</f>
        <v>0</v>
      </c>
      <c r="C14" s="187"/>
      <c r="D14" s="187">
        <v>0</v>
      </c>
      <c r="E14" s="185"/>
      <c r="F14" s="185">
        <f>'[1]AAMB'!$K$10</f>
        <v>29919819.814187523</v>
      </c>
      <c r="G14" s="185"/>
      <c r="H14" s="185">
        <f>'[1]AAMB'!$K$11</f>
        <v>2848830.1305856006</v>
      </c>
      <c r="I14" s="187"/>
      <c r="J14" s="187">
        <f>'[1]AAMB'!$K$14+'[1]AAMB'!$K$12+'[1]AAMB'!$K$13</f>
        <v>0</v>
      </c>
      <c r="K14" s="187"/>
      <c r="L14" s="187">
        <f>SUM(B14:H14)</f>
        <v>32768649.944773123</v>
      </c>
    </row>
    <row r="15" spans="1:12" ht="14.25" thickBot="1">
      <c r="A15" s="186" t="str">
        <f>A10</f>
        <v>Gjendje 31.12.2015</v>
      </c>
      <c r="B15" s="188">
        <f>+B12+B13-B14</f>
        <v>16892929.079706848</v>
      </c>
      <c r="C15" s="189"/>
      <c r="D15" s="188">
        <f>+D12+D13-D14</f>
        <v>0</v>
      </c>
      <c r="E15" s="185"/>
      <c r="F15" s="188">
        <f>+F12+F13-F14</f>
        <v>89242956.15003131</v>
      </c>
      <c r="G15" s="185"/>
      <c r="H15" s="188">
        <f>+H12+H13-H14</f>
        <v>66440457.88287722</v>
      </c>
      <c r="I15" s="189"/>
      <c r="J15" s="188">
        <f>+J12+J13-J14</f>
        <v>3505617.293889728</v>
      </c>
      <c r="K15" s="189"/>
      <c r="L15" s="188">
        <f>+L12+L13-L14</f>
        <v>176081960.40650517</v>
      </c>
    </row>
    <row r="16" spans="1:12" ht="14.25" thickTop="1">
      <c r="A16" s="186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3.5">
      <c r="A17" s="184" t="s">
        <v>242</v>
      </c>
      <c r="B17" s="187">
        <f>+B7-B12</f>
        <v>47853865.284519106</v>
      </c>
      <c r="C17" s="187"/>
      <c r="D17" s="187">
        <f>+D7-D12</f>
        <v>0</v>
      </c>
      <c r="E17" s="187"/>
      <c r="F17" s="187">
        <f>+F7-F12</f>
        <v>106120665.0214401</v>
      </c>
      <c r="G17" s="187"/>
      <c r="H17" s="187">
        <f>+H7-H12</f>
        <v>49803788.018067464</v>
      </c>
      <c r="I17" s="187"/>
      <c r="J17" s="187">
        <f>+J7-J12</f>
        <v>2487143.6285141576</v>
      </c>
      <c r="K17" s="187"/>
      <c r="L17" s="187">
        <f>+L7-L12</f>
        <v>206265461.95254079</v>
      </c>
    </row>
    <row r="18" spans="1:12" ht="14.25" thickBot="1">
      <c r="A18" s="184" t="s">
        <v>243</v>
      </c>
      <c r="B18" s="190">
        <f>+B10-B15</f>
        <v>45604430.520293154</v>
      </c>
      <c r="C18" s="191"/>
      <c r="D18" s="190">
        <f>+D10-D15</f>
        <v>0</v>
      </c>
      <c r="E18" s="187"/>
      <c r="F18" s="190">
        <f>+F10-F15</f>
        <v>87860665.30305864</v>
      </c>
      <c r="G18" s="187"/>
      <c r="H18" s="190">
        <f>+H10-H15</f>
        <v>41471300.61512277</v>
      </c>
      <c r="I18" s="191"/>
      <c r="J18" s="190">
        <f>+J10-J15</f>
        <v>2500363.1994436053</v>
      </c>
      <c r="K18" s="191"/>
      <c r="L18" s="190">
        <f>+L10-L15</f>
        <v>177436759.6379181</v>
      </c>
    </row>
    <row r="19" spans="1:12" ht="13.5" thickTop="1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ht="12.7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28"/>
    </row>
    <row r="21" spans="1:12" ht="12.75">
      <c r="A21" s="194"/>
      <c r="B21" s="194"/>
      <c r="C21" s="194"/>
      <c r="D21" s="194"/>
      <c r="E21" s="194"/>
      <c r="F21" s="201"/>
      <c r="G21" s="194"/>
      <c r="H21" s="194"/>
      <c r="I21" s="194"/>
      <c r="J21" s="194"/>
      <c r="K21" s="194"/>
      <c r="L21" s="229"/>
    </row>
    <row r="22" ht="11.25">
      <c r="L22" s="230"/>
    </row>
    <row r="23" ht="11.25">
      <c r="L23" s="231"/>
    </row>
  </sheetData>
  <sheetProtection/>
  <mergeCells count="1">
    <mergeCell ref="A3:L3"/>
  </mergeCells>
  <printOptions/>
  <pageMargins left="0.25" right="0.4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2016-05-23T09:11:35Z</dcterms:modified>
  <cp:category/>
  <cp:version/>
  <cp:contentType/>
  <cp:contentStatus/>
</cp:coreProperties>
</file>