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15330" windowHeight="4500" tabRatio="823" activeTab="0"/>
  </bookViews>
  <sheets>
    <sheet name="Kop." sheetId="1" r:id="rId1"/>
    <sheet name="Aktivet" sheetId="2" r:id="rId2"/>
    <sheet name="Pasivet" sheetId="3" r:id="rId3"/>
    <sheet name="PASH" sheetId="4" r:id="rId4"/>
    <sheet name="Fluksi 2" sheetId="5" r:id="rId5"/>
    <sheet name="Kapitali 1" sheetId="6" r:id="rId6"/>
    <sheet name="Amortizim paisje zyre 218" sheetId="7" r:id="rId7"/>
    <sheet name="inventar paisje zyre 218" sheetId="8" r:id="rId8"/>
    <sheet name="Shenimet" sheetId="9" r:id="rId9"/>
    <sheet name="inv fizik automjete 215" sheetId="10" r:id="rId10"/>
    <sheet name="Amortizimi i automjeteve 215" sheetId="11" r:id="rId11"/>
    <sheet name="Inv. fizik mj pune 214" sheetId="12" r:id="rId12"/>
    <sheet name="Tav amortiz aktiv instalime 214" sheetId="13" r:id="rId13"/>
    <sheet name="AKT. AFGJ MATERIALE" sheetId="14" r:id="rId14"/>
    <sheet name="INV.AAM PASQ AMORTIZIM AAM" sheetId="15" r:id="rId15"/>
    <sheet name="AAFGJ MATERIALE" sheetId="16" r:id="rId16"/>
    <sheet name="ANALIZA E SHP" sheetId="17" r:id="rId17"/>
    <sheet name="ANALIZA &quot;SHP TE TJERA&quot;" sheetId="18" r:id="rId18"/>
    <sheet name="PASQ. IMPORTEVE 2012" sheetId="19" r:id="rId19"/>
    <sheet name="ANALIZA E SHITJEVE" sheetId="20" r:id="rId20"/>
    <sheet name="Nr. punonj. &amp; fondi pagave" sheetId="21" r:id="rId21"/>
  </sheets>
  <definedNames/>
  <calcPr fullCalcOnLoad="1"/>
</workbook>
</file>

<file path=xl/sharedStrings.xml><?xml version="1.0" encoding="utf-8"?>
<sst xmlns="http://schemas.openxmlformats.org/spreadsheetml/2006/main" count="1025" uniqueCount="513">
  <si>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</si>
  <si>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</si>
  <si>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</si>
  <si>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</si>
  <si>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</si>
  <si>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</si>
  <si>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</si>
  <si>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</si>
  <si>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</si>
  <si>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</si>
  <si>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</si>
  <si>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</si>
  <si>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</si>
  <si>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</si>
  <si>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</si>
  <si>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</si>
  <si>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</si>
  <si>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</si>
  <si>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</si>
  <si>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</si>
  <si>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</si>
  <si>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</si>
  <si>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</si>
  <si>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</si>
  <si>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</si>
  <si>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</si>
  <si>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</si>
  <si>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</si>
  <si>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</si>
  <si>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</si>
  <si>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</si>
  <si>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</si>
  <si>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</si>
  <si>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</si>
  <si>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</si>
  <si>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</si>
  <si>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</si>
  <si>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</si>
  <si>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</si>
  <si>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</si>
  <si>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</si>
  <si>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</si>
  <si>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</si>
  <si>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</si>
  <si>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</si>
  <si>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</si>
  <si>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</si>
  <si>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</si>
  <si>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</si>
  <si>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</si>
  <si>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</si>
  <si>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</si>
  <si>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</si>
  <si>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</si>
  <si>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</si>
  <si>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</si>
  <si>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</si>
  <si>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</si>
  <si>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</si>
  <si>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</si>
  <si>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</si>
  <si>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</si>
  <si>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</si>
  <si>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</si>
  <si>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</si>
  <si>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</si>
  <si>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</si>
  <si>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</si>
  <si>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</si>
  <si>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</si>
  <si>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</si>
  <si>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</si>
  <si>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</si>
  <si>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</si>
  <si>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TOTALI</t>
  </si>
  <si>
    <t>Kapitali Aksionar qe i perket Aksionereve te Shoqerise Meme</t>
  </si>
  <si>
    <t>Efektet e ndryshimit te kurseve</t>
  </si>
  <si>
    <t>te kembimit jate konsolidimit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</si>
  <si>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</si>
  <si>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</si>
  <si>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</si>
  <si>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</si>
  <si>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</si>
  <si>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</si>
  <si>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</si>
  <si>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</si>
  <si>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</si>
  <si>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</si>
  <si>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</si>
  <si>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</si>
  <si>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</si>
  <si>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</si>
  <si>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</si>
  <si>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</si>
  <si>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</si>
  <si>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</si>
  <si>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</si>
  <si>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</si>
  <si>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</si>
  <si>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</si>
  <si>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</si>
  <si>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</si>
  <si>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</si>
  <si>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</si>
  <si>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</si>
  <si>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</si>
  <si>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</si>
  <si>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</si>
  <si>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</si>
  <si>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</si>
  <si>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</si>
  <si>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</si>
  <si>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</si>
  <si>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</si>
  <si>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</si>
  <si>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</si>
  <si>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</si>
  <si>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</si>
  <si>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</si>
  <si>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</si>
  <si>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</si>
  <si>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</si>
  <si>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</si>
  <si>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</si>
  <si>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</si>
  <si>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</si>
  <si>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</si>
  <si>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</si>
  <si>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</si>
  <si>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</si>
  <si>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</si>
  <si>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</si>
  <si>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</si>
  <si>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</si>
  <si>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</si>
  <si>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</si>
  <si>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</si>
  <si>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</si>
  <si>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</si>
  <si>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</si>
  <si>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</si>
  <si>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</si>
  <si>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</si>
  <si>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</si>
  <si>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</si>
  <si>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</si>
  <si>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Dividente per tu paguar</t>
  </si>
  <si>
    <t>Njesite ose aksionet e thesarit (Negative)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</si>
  <si>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</si>
  <si>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</si>
  <si>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</si>
  <si>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</si>
  <si>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</si>
  <si>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</si>
  <si>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</si>
  <si>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</si>
  <si>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</si>
  <si>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</si>
  <si>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</si>
  <si>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</si>
  <si>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</si>
  <si>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</si>
  <si>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</si>
  <si>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</si>
  <si>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</si>
  <si>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</si>
  <si>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</si>
  <si>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</si>
  <si>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</si>
  <si>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</si>
  <si>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</si>
  <si>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</si>
  <si>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</si>
  <si>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</si>
  <si>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</si>
  <si>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</si>
  <si>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</si>
  <si>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Para ardhese</t>
  </si>
  <si>
    <t>A K T I V E T    A F A T S H K U R T R A</t>
  </si>
  <si>
    <t>Emertimi dhe Forma ligjore</t>
  </si>
  <si>
    <t>PO</t>
  </si>
  <si>
    <t>JO</t>
  </si>
  <si>
    <t>LEKE</t>
  </si>
  <si>
    <t xml:space="preserve">¨Per Kontabilitetin dhe pasqyrat financiare¨ dhe aktet nenligjore ne zbatim te ketij ligji </t>
  </si>
  <si>
    <t>Standarteve Kombetare e Nderkombetare te kontabilitetit.</t>
  </si>
  <si>
    <t xml:space="preserve">     Ne zbatim te Standarteve Kombetare te Kontabilitetit 2 jane plotesuar pasqyrat e </t>
  </si>
  <si>
    <t>tjera si rezultati per vitin ,kapitali me levizjet si dhe pasqyra e fluksit monetare me</t>
  </si>
  <si>
    <t>Cmimi</t>
  </si>
  <si>
    <t>Makineri dhe paisje</t>
  </si>
  <si>
    <t>1a</t>
  </si>
  <si>
    <t>3a</t>
  </si>
  <si>
    <t>3b</t>
  </si>
  <si>
    <t>3c</t>
  </si>
  <si>
    <t>4d</t>
  </si>
  <si>
    <t>2a</t>
  </si>
  <si>
    <t>3i</t>
  </si>
  <si>
    <t>3jj</t>
  </si>
  <si>
    <t>IIIa</t>
  </si>
  <si>
    <t xml:space="preserve">                                Fier</t>
  </si>
  <si>
    <t xml:space="preserve">Aktive tjera afat gjata materiale </t>
  </si>
  <si>
    <t>Rritje  e rezerves se kapitalit</t>
  </si>
  <si>
    <t xml:space="preserve">dhe te ndryshimeve perkatese.Po keshtu per plotesimin e tyre jane zbatuar kerkesat e   </t>
  </si>
  <si>
    <t>(  Almir Shenaj)</t>
  </si>
  <si>
    <t>Hartoi</t>
  </si>
  <si>
    <t xml:space="preserve"> </t>
  </si>
  <si>
    <t>EMERTIMI</t>
  </si>
  <si>
    <t>Mjete transporti</t>
  </si>
  <si>
    <t>te tjera</t>
  </si>
  <si>
    <t xml:space="preserve"> metodat indirekte.</t>
  </si>
  <si>
    <t>Pasqyrat financiare per vitin 2011  jane ndertuar ne perputhje me ligjin Nr.9228 date 29.04.2004</t>
  </si>
  <si>
    <t>NDERTESA</t>
  </si>
  <si>
    <t>K82529403A</t>
  </si>
  <si>
    <t>BAKI SINAJ</t>
  </si>
  <si>
    <t>cop</t>
  </si>
  <si>
    <t>Lap Top</t>
  </si>
  <si>
    <t>Home Cinema</t>
  </si>
  <si>
    <t>Televizor Samsung</t>
  </si>
  <si>
    <t>Televizor LG</t>
  </si>
  <si>
    <t>Tavoline hekuri</t>
  </si>
  <si>
    <t>Hekur Philips</t>
  </si>
  <si>
    <t>Lavatrice Samsung</t>
  </si>
  <si>
    <t>Varese rrobash</t>
  </si>
  <si>
    <t>Stol tresh</t>
  </si>
  <si>
    <t>Karrike</t>
  </si>
  <si>
    <t xml:space="preserve">Karrike </t>
  </si>
  <si>
    <t>Kondicioner</t>
  </si>
  <si>
    <t>Lavatrice</t>
  </si>
  <si>
    <t xml:space="preserve"> Banak</t>
  </si>
  <si>
    <t>Skaner</t>
  </si>
  <si>
    <t>Printer</t>
  </si>
  <si>
    <t>Kompjuter</t>
  </si>
  <si>
    <t>Vlera e 
Mbetur
31.12.2012</t>
  </si>
  <si>
    <t>Amortizimi I mbartur
2011+2012</t>
  </si>
  <si>
    <t>Amortizimi
Viti 2012</t>
  </si>
  <si>
    <t>Gjendja 
31.12.2012</t>
  </si>
  <si>
    <t>Daljet 
e Vitit 2012</t>
  </si>
  <si>
    <t>Vlera
lek</t>
  </si>
  <si>
    <t>Sasia</t>
  </si>
  <si>
    <t>Njesia
matese</t>
  </si>
  <si>
    <t>Tabela e Amortizimit Paisje Zyre Llog. 218 Viti 2012</t>
  </si>
  <si>
    <t>Q. SINAJ SHPK</t>
  </si>
  <si>
    <t>AA673FC</t>
  </si>
  <si>
    <t>Mjet sherbimi Toyota</t>
  </si>
  <si>
    <t>AA686FL</t>
  </si>
  <si>
    <t>AA163EX</t>
  </si>
  <si>
    <t>Automjet autokaro Man</t>
  </si>
  <si>
    <t>AA509EL</t>
  </si>
  <si>
    <t>Automjet Bot Scania</t>
  </si>
  <si>
    <t>AA164EX</t>
  </si>
  <si>
    <t>Automjet Vakum Iveko</t>
  </si>
  <si>
    <t>AA685FL</t>
  </si>
  <si>
    <t>AA475DR</t>
  </si>
  <si>
    <t>Automjet Bot Iveko</t>
  </si>
  <si>
    <t>AA773DR</t>
  </si>
  <si>
    <t>Automjet Vakum Man</t>
  </si>
  <si>
    <t>AA476DR</t>
  </si>
  <si>
    <t>AA524DR</t>
  </si>
  <si>
    <t>Automjet Bot Volvo</t>
  </si>
  <si>
    <t>AA465DN</t>
  </si>
  <si>
    <t>Automjet Bot Benz</t>
  </si>
  <si>
    <t>AA466DN</t>
  </si>
  <si>
    <t>AA654DF</t>
  </si>
  <si>
    <t>AA655DF</t>
  </si>
  <si>
    <t>Mjet sherbimi Porsh</t>
  </si>
  <si>
    <t>Vlera e 
Mbetur
31.12.2011</t>
  </si>
  <si>
    <t>Amortizimi 
mbartur
31.12.2011</t>
  </si>
  <si>
    <t>Gjendja
31.12.2012</t>
  </si>
  <si>
    <t>Targa</t>
  </si>
  <si>
    <t>Cop</t>
  </si>
  <si>
    <t>AUTOBOT</t>
  </si>
  <si>
    <t>Mjet Vakumi</t>
  </si>
  <si>
    <t>Mjet sherbimi</t>
  </si>
  <si>
    <t>Mjete sherbimi Mitsubish</t>
  </si>
  <si>
    <t>SHUMA</t>
  </si>
  <si>
    <t>Inventari Fizik Paisje Zyre Llog (218) VITI 2012</t>
  </si>
  <si>
    <t>Kabine Roje</t>
  </si>
  <si>
    <t>Pompa</t>
  </si>
  <si>
    <t>Depozite</t>
  </si>
  <si>
    <t>Paisje pune</t>
  </si>
  <si>
    <t>Te dalat
e Vitit</t>
  </si>
  <si>
    <t>Vlera</t>
  </si>
  <si>
    <t>Inventari Fizik I paisjeve mjete pune (214) Gjendje me 31.12.2012</t>
  </si>
  <si>
    <t>Instalime tek.
Makineri e paisje</t>
  </si>
  <si>
    <t>Vlera e 
Mbetur
31.12.2012
vl mbet 11-am 2012</t>
  </si>
  <si>
    <t>Amortizimi 
mbartur
2011+2012</t>
  </si>
  <si>
    <t>Viti/Muaji</t>
  </si>
  <si>
    <t>AA 349 AF</t>
  </si>
  <si>
    <t>Cmim</t>
  </si>
  <si>
    <t>Vlefte</t>
  </si>
  <si>
    <t>FR0941D</t>
  </si>
  <si>
    <t>FR5428D</t>
  </si>
  <si>
    <t>FR3525D</t>
  </si>
  <si>
    <t>FR4311D</t>
  </si>
  <si>
    <t>FR3834D</t>
  </si>
  <si>
    <t>FR4313D</t>
  </si>
  <si>
    <t>FR4454D</t>
  </si>
  <si>
    <t>AA340AF</t>
  </si>
  <si>
    <t>AA4861D</t>
  </si>
  <si>
    <t>FR5427D</t>
  </si>
  <si>
    <t>FR5430D</t>
  </si>
  <si>
    <t>FR5429D</t>
  </si>
  <si>
    <t>FR5841D</t>
  </si>
  <si>
    <t>FR5938D</t>
  </si>
  <si>
    <t>FR6088D</t>
  </si>
  <si>
    <t>FR6050D</t>
  </si>
  <si>
    <t>FR3165D</t>
  </si>
  <si>
    <t>FR6219</t>
  </si>
  <si>
    <t>AA220AI</t>
  </si>
  <si>
    <t>AA862AO</t>
  </si>
  <si>
    <t>AA995AO</t>
  </si>
  <si>
    <t>AA994AO</t>
  </si>
  <si>
    <t>AA993AO</t>
  </si>
  <si>
    <t>AA961BP</t>
  </si>
  <si>
    <t>AA859BV</t>
  </si>
  <si>
    <t>AA860BV</t>
  </si>
  <si>
    <t>AA228CF</t>
  </si>
  <si>
    <t>AA064CF</t>
  </si>
  <si>
    <t>FR3252D</t>
  </si>
  <si>
    <t>Fugon Ford</t>
  </si>
  <si>
    <t>AA 651 DJ</t>
  </si>
  <si>
    <t>AA838CM</t>
  </si>
  <si>
    <t>Mjet Bot</t>
  </si>
  <si>
    <t>Mjet shebimi</t>
  </si>
  <si>
    <t>Automjet Bot  SCANIA</t>
  </si>
  <si>
    <t>Automjet Vakum Volvo</t>
  </si>
  <si>
    <t>Te mbartura</t>
  </si>
  <si>
    <t>Inventari Fizik I Automjeteve Llog (215)    31.12.2012</t>
  </si>
  <si>
    <t>ADMINISTRATORI</t>
  </si>
  <si>
    <t>Ekonomisti</t>
  </si>
  <si>
    <t>Saveta Vasa</t>
  </si>
  <si>
    <t>TABELA E AMORTIZIMIT TE AKTIVEVE 214 Instalime Tek. Makineri e paisje   VITI 2012</t>
  </si>
  <si>
    <t>Amortizimi
jashte perdorimit</t>
  </si>
  <si>
    <t>Amortizimi I mbartur
31.12.2012</t>
  </si>
  <si>
    <t>Vlera e mbetur
31.12.2012</t>
  </si>
  <si>
    <t>Dalje e
vleres se 
mbetur</t>
  </si>
  <si>
    <t>Amortizimi I  Automjeteve Llog (215) 31.12.2012</t>
  </si>
  <si>
    <t>E mbartur</t>
  </si>
  <si>
    <t xml:space="preserve">Vlera </t>
  </si>
  <si>
    <t>9. Aktivet afatgjata materiale</t>
  </si>
  <si>
    <t>Sipas tabelës që vijon:</t>
  </si>
  <si>
    <t>Istalime Tek.</t>
  </si>
  <si>
    <t>Paisje</t>
  </si>
  <si>
    <t>Gjendjet  dhe  levizjet</t>
  </si>
  <si>
    <t>Aktive</t>
  </si>
  <si>
    <t>Ndertime</t>
  </si>
  <si>
    <t>Makineri e</t>
  </si>
  <si>
    <t xml:space="preserve">Zyre dhe </t>
  </si>
  <si>
    <t>Totali</t>
  </si>
  <si>
    <t>Proces</t>
  </si>
  <si>
    <t>Informatike</t>
  </si>
  <si>
    <t>Gjëndja më                           31.12.</t>
  </si>
  <si>
    <t xml:space="preserve">Shtesat </t>
  </si>
  <si>
    <t xml:space="preserve">Pakësimet </t>
  </si>
  <si>
    <t>Gjëndja me                           31.12.</t>
  </si>
  <si>
    <t>Amortizimi AAGJM            31.12</t>
  </si>
  <si>
    <t>Amortizimi ushtrimor</t>
  </si>
  <si>
    <t>Amortizimi për daljet AAGJM</t>
  </si>
  <si>
    <t>Gjëndja me                            31.12.</t>
  </si>
  <si>
    <t>Vlera neto e AAGJM          31.12.</t>
  </si>
  <si>
    <t>Bilanci</t>
  </si>
  <si>
    <t>Diferenca</t>
  </si>
  <si>
    <t>Vlera e mbetur per daljet</t>
  </si>
  <si>
    <t>Fier Mars</t>
  </si>
  <si>
    <t xml:space="preserve">SHOQERIA   </t>
  </si>
  <si>
    <t>Q SINAJ SHPK</t>
  </si>
  <si>
    <t>FIER</t>
  </si>
  <si>
    <t xml:space="preserve">PASQYRA E AMORTIZIMIT  TE AAM </t>
  </si>
  <si>
    <t>VLERA  FILLES</t>
  </si>
  <si>
    <t>AMORT  VITIT</t>
  </si>
  <si>
    <t>VLER  MBET</t>
  </si>
  <si>
    <t>INSTALIME TEKNIKE  MAKINERI E PAISJE</t>
  </si>
  <si>
    <t>MJETE  TRANSPORTI</t>
  </si>
  <si>
    <t>PAISJE   ZURE</t>
  </si>
  <si>
    <t>TOTAL</t>
  </si>
  <si>
    <t>AMORTIZ
I PER DALJET</t>
  </si>
  <si>
    <t>AMORTIZIMI
 TOTAL</t>
  </si>
  <si>
    <t>DALJET JASHTE
PERDORIMIT</t>
  </si>
  <si>
    <t>AMORT 
 AKUM</t>
  </si>
  <si>
    <t>VL. E MBETUR
PER DALJET</t>
  </si>
  <si>
    <t xml:space="preserve">      IVENTARI     AAM    DHE </t>
  </si>
  <si>
    <t>Aktivet Afatgjata Materiale me vlere fillestare 2012</t>
  </si>
  <si>
    <t>Nr.</t>
  </si>
  <si>
    <t>Gjendja
01.01.2012</t>
  </si>
  <si>
    <t>Shtesa</t>
  </si>
  <si>
    <t>Pakesime</t>
  </si>
  <si>
    <t>Gendja
31.12.2012</t>
  </si>
  <si>
    <t>Makineri e paisje</t>
  </si>
  <si>
    <t>Paisje zyre</t>
  </si>
  <si>
    <t>Amortizimi A. A. Materiale 2012</t>
  </si>
  <si>
    <t>Vlera Kontabel Neto e A.A. Materiale 2012</t>
  </si>
  <si>
    <t>" Q. SINAJ" shpk</t>
  </si>
  <si>
    <t>ZHARREZ</t>
  </si>
  <si>
    <t>SHERBIME TE NDRYSHME NE FUSHEN E HIDROKARBUREVE</t>
  </si>
  <si>
    <t>Viti   2012</t>
  </si>
  <si>
    <t>01.01.2012</t>
  </si>
  <si>
    <t>31.12.2012</t>
  </si>
  <si>
    <t xml:space="preserve">Shoqeria      " Q. SINAJ "SHPK " </t>
  </si>
  <si>
    <t>Pasqyrat    Financiare    te    Vitit   2012</t>
  </si>
  <si>
    <t xml:space="preserve">                           Shoqeria SHPK " Q. SINAJ"</t>
  </si>
  <si>
    <t>Pasqyra   e   te   Ardhurave   dhe   Shpenzimeve     2012</t>
  </si>
  <si>
    <t>Mallra, lendet e para dhe sherbimet</t>
  </si>
  <si>
    <t xml:space="preserve">Shoqeria      " Q. SINAJ SHPK " </t>
  </si>
  <si>
    <t>Pasqyra   e   Fluksit   Monetar  -  Metoda  Indirekte   2012</t>
  </si>
  <si>
    <t xml:space="preserve">                  K82529403A</t>
  </si>
  <si>
    <t>Pasqyra  e  Ndryshimeve  ne  Kapital  2012</t>
  </si>
  <si>
    <t>Pozicioni me 31 dhjetor 2010</t>
  </si>
  <si>
    <t>Pozicioni me  31 Dhjetor  2011</t>
  </si>
  <si>
    <t>Pozicioni me 31 dhjetor 2012</t>
  </si>
  <si>
    <t>Diference nga rivleresimi(humbje nga vl neto)</t>
  </si>
  <si>
    <t>ANALIZA E SHPENZIMEVE</t>
  </si>
  <si>
    <t>Klasa</t>
  </si>
  <si>
    <t>Vlera ne leke</t>
  </si>
  <si>
    <t>Shp. Materiale te tjera</t>
  </si>
  <si>
    <t>Shp. Energjie</t>
  </si>
  <si>
    <t>Ekspert Kontabel</t>
  </si>
  <si>
    <t>Internet GPS</t>
  </si>
  <si>
    <t>Siguracion mjeti</t>
  </si>
  <si>
    <t>Telefoni</t>
  </si>
  <si>
    <t>Takse rregjistrim mjetesh</t>
  </si>
  <si>
    <t>Mirembajtje dhe riparime</t>
  </si>
  <si>
    <t>Sherbim Roje</t>
  </si>
  <si>
    <t>Paga</t>
  </si>
  <si>
    <t>Sig. Shoq</t>
  </si>
  <si>
    <t>Udhetime dhe dieta</t>
  </si>
  <si>
    <t>Komisione Bankare</t>
  </si>
  <si>
    <t>Taksa lokale</t>
  </si>
  <si>
    <t>Qera</t>
  </si>
  <si>
    <t>Shp. Gjyqsore</t>
  </si>
  <si>
    <t>Tarifa Doganore</t>
  </si>
  <si>
    <t>Shoqata e jetimeve</t>
  </si>
  <si>
    <t>Gjoba dhe kamatvonesa</t>
  </si>
  <si>
    <t>Vl. e mbetur nga zhvlerezimi i mjeteve</t>
  </si>
  <si>
    <t>Te tjera</t>
  </si>
  <si>
    <t xml:space="preserve">                                        PASQYRA E  IMPORTEVE  PER VITIN  2012</t>
  </si>
  <si>
    <t>NR.DEK.DOG.</t>
  </si>
  <si>
    <t>PERIUDHA</t>
  </si>
  <si>
    <t xml:space="preserve">Vlera e mallit </t>
  </si>
  <si>
    <t xml:space="preserve">Transport </t>
  </si>
  <si>
    <t xml:space="preserve">Taksa amball, </t>
  </si>
  <si>
    <t>taks  doganore</t>
  </si>
  <si>
    <t>Akcize</t>
  </si>
  <si>
    <t>Referenc doganore</t>
  </si>
  <si>
    <t>Vlera tatimore</t>
  </si>
  <si>
    <t xml:space="preserve">Tvsh </t>
  </si>
  <si>
    <t>pershkimi</t>
  </si>
  <si>
    <t>25.06.2012</t>
  </si>
  <si>
    <t>Nipt K82529403A</t>
  </si>
  <si>
    <t>ANALIZA E SHITJEVE 2012</t>
  </si>
  <si>
    <t>Shitjet e perjashtuara</t>
  </si>
  <si>
    <t>Shitjet me TVSH</t>
  </si>
  <si>
    <t>Te ardhura nga interesi</t>
  </si>
  <si>
    <t xml:space="preserve">   NUMRI I PUNONJESVE DHE FONDI I PAGAVE</t>
  </si>
  <si>
    <t>Ne 000  Leke</t>
  </si>
  <si>
    <t xml:space="preserve">   NR</t>
  </si>
  <si>
    <t>NR.i PUNONJESVE</t>
  </si>
  <si>
    <t>MESAT.</t>
  </si>
  <si>
    <t>Ndryshime gjate vitit(nr.fiz)</t>
  </si>
  <si>
    <t>Ndihma</t>
  </si>
  <si>
    <t>Kontrib.</t>
  </si>
  <si>
    <t>Tatime</t>
  </si>
  <si>
    <t>VJET.I</t>
  </si>
  <si>
    <t>Gjendje</t>
  </si>
  <si>
    <t>Fondi i</t>
  </si>
  <si>
    <t>Shperbl.</t>
  </si>
  <si>
    <t>shoqer.</t>
  </si>
  <si>
    <t>per sig.</t>
  </si>
  <si>
    <t xml:space="preserve">    mbi</t>
  </si>
  <si>
    <t>PUNONJ</t>
  </si>
  <si>
    <t>Pranuar</t>
  </si>
  <si>
    <t>Larguar</t>
  </si>
  <si>
    <t>ne fund</t>
  </si>
  <si>
    <t>pagave</t>
  </si>
  <si>
    <t>suple-</t>
  </si>
  <si>
    <t xml:space="preserve">     te</t>
  </si>
  <si>
    <t xml:space="preserve">    te</t>
  </si>
  <si>
    <t>GJITHS.</t>
  </si>
  <si>
    <t>te rinj</t>
  </si>
  <si>
    <t>te vitit</t>
  </si>
  <si>
    <t>gjithsej</t>
  </si>
  <si>
    <t>mentare</t>
  </si>
  <si>
    <t xml:space="preserve"> tjera</t>
  </si>
  <si>
    <t>menjeh.</t>
  </si>
  <si>
    <t>dhe perk.</t>
  </si>
  <si>
    <t>ardhurat</t>
  </si>
  <si>
    <t>ushtrim.</t>
  </si>
  <si>
    <t>sociale</t>
  </si>
  <si>
    <t xml:space="preserve">   Nr.i punonjesve gjithsej</t>
  </si>
  <si>
    <t xml:space="preserve">  1- DREJTUES, PRONARE</t>
  </si>
  <si>
    <t xml:space="preserve">  2-PUNETORE</t>
  </si>
  <si>
    <t xml:space="preserve">  3- ME ARSIM TE LARTE</t>
  </si>
  <si>
    <t xml:space="preserve">  4-TEKNIKE</t>
  </si>
  <si>
    <t xml:space="preserve">  5-NEPUNES TE THJESHTE</t>
  </si>
  <si>
    <t>28.01.2012</t>
  </si>
  <si>
    <t>19.04.2012</t>
  </si>
  <si>
    <t>12.03.2012</t>
  </si>
  <si>
    <t>29.02.2012</t>
  </si>
  <si>
    <t>30.03.2012</t>
  </si>
  <si>
    <t>16.04.2012</t>
  </si>
  <si>
    <t>01.11.2012</t>
  </si>
  <si>
    <t xml:space="preserve"> BOT SCANIA</t>
  </si>
  <si>
    <t>VAKUM SCANIA</t>
  </si>
  <si>
    <t>VAKUM  BENZ</t>
  </si>
  <si>
    <t>BOT VOLVO</t>
  </si>
  <si>
    <t>BOT SCANIA</t>
  </si>
  <si>
    <t>VAKUM MAN</t>
  </si>
  <si>
    <t>BOT IVEKO</t>
  </si>
  <si>
    <t>VAKUM IVEKO</t>
  </si>
  <si>
    <t>POMP VAKUMI</t>
  </si>
  <si>
    <t>VAKUM VOLVO</t>
  </si>
  <si>
    <t>02.02.2012</t>
  </si>
  <si>
    <t>Humbje nga vlera e mbetur per AQT jashte perdorimit</t>
  </si>
  <si>
    <t>Amortizimi</t>
  </si>
  <si>
    <t>Sherbime 2262704 mallra 336591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</si>
</sst>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.0"/>
    <numFmt numFmtId="189" formatCode="0.0"/>
    <numFmt numFmtId="190" formatCode="_-* #,##0_L_e_k_-;\-* #,##0_L_e_k_-;_-* &quot;-&quot;??_L_e_k_-;_-@_-"/>
    <numFmt numFmtId="191" formatCode="_-* #,##0.0_L_e_k_-;\-* #,##0.0_L_e_k_-;_-* &quot;-&quot;??_L_e_k_-;_-@_-"/>
    <numFmt numFmtId="192" formatCode="0.000000"/>
    <numFmt numFmtId="193" formatCode="0.00000"/>
    <numFmt numFmtId="194" formatCode="0.0000"/>
    <numFmt numFmtId="195" formatCode="0.000"/>
    <numFmt numFmtId="196" formatCode="&quot;$&quot;#,##0.00"/>
    <numFmt numFmtId="197" formatCode="#,##0.000"/>
    <numFmt numFmtId="198" formatCode="#,##0.0000"/>
  </numFmts>
  <fonts count="88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8"/>
      <name val="Arial Narrow"/>
      <family val="2"/>
    </font>
    <font>
      <sz val="12"/>
      <color indexed="12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color indexed="62"/>
      <name val="Arial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sz val="12"/>
      <color indexed="18"/>
      <name val="Arial"/>
      <family val="2"/>
    </font>
    <font>
      <sz val="9"/>
      <color indexed="1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24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188" fontId="0" fillId="0" borderId="2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24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vertical="center"/>
    </xf>
    <xf numFmtId="0" fontId="16" fillId="0" borderId="2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7" xfId="0" applyFont="1" applyBorder="1" applyAlignment="1">
      <alignment horizontal="center"/>
    </xf>
    <xf numFmtId="14" fontId="6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wrapText="1"/>
    </xf>
    <xf numFmtId="1" fontId="0" fillId="0" borderId="19" xfId="0" applyNumberFormat="1" applyBorder="1" applyAlignment="1">
      <alignment/>
    </xf>
    <xf numFmtId="0" fontId="15" fillId="0" borderId="19" xfId="0" applyFont="1" applyBorder="1" applyAlignment="1">
      <alignment/>
    </xf>
    <xf numFmtId="1" fontId="1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1" fontId="77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0" fillId="0" borderId="34" xfId="0" applyNumberFormat="1" applyBorder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9" xfId="0" applyFill="1" applyBorder="1" applyAlignment="1">
      <alignment/>
    </xf>
    <xf numFmtId="0" fontId="80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77" fillId="0" borderId="36" xfId="0" applyFont="1" applyBorder="1" applyAlignment="1">
      <alignment/>
    </xf>
    <xf numFmtId="0" fontId="0" fillId="0" borderId="23" xfId="0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77" fillId="0" borderId="0" xfId="0" applyFont="1" applyBorder="1" applyAlignment="1">
      <alignment/>
    </xf>
    <xf numFmtId="9" fontId="0" fillId="0" borderId="19" xfId="0" applyNumberFormat="1" applyBorder="1" applyAlignment="1">
      <alignment/>
    </xf>
    <xf numFmtId="0" fontId="77" fillId="0" borderId="19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79" fillId="0" borderId="19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79" fillId="0" borderId="20" xfId="0" applyFont="1" applyFill="1" applyBorder="1" applyAlignment="1">
      <alignment/>
    </xf>
    <xf numFmtId="0" fontId="82" fillId="0" borderId="19" xfId="0" applyFont="1" applyBorder="1" applyAlignment="1">
      <alignment horizontal="center"/>
    </xf>
    <xf numFmtId="0" fontId="82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3" fillId="0" borderId="19" xfId="0" applyFont="1" applyBorder="1" applyAlignment="1">
      <alignment/>
    </xf>
    <xf numFmtId="0" fontId="83" fillId="0" borderId="19" xfId="0" applyFont="1" applyBorder="1" applyAlignment="1">
      <alignment wrapText="1"/>
    </xf>
    <xf numFmtId="0" fontId="83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/>
    </xf>
    <xf numFmtId="0" fontId="81" fillId="0" borderId="19" xfId="0" applyFont="1" applyBorder="1" applyAlignment="1">
      <alignment/>
    </xf>
    <xf numFmtId="0" fontId="81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32" xfId="0" applyFont="1" applyBorder="1" applyAlignment="1">
      <alignment/>
    </xf>
    <xf numFmtId="0" fontId="81" fillId="0" borderId="37" xfId="0" applyFont="1" applyBorder="1" applyAlignment="1">
      <alignment/>
    </xf>
    <xf numFmtId="0" fontId="81" fillId="0" borderId="38" xfId="0" applyFont="1" applyBorder="1" applyAlignment="1">
      <alignment/>
    </xf>
    <xf numFmtId="0" fontId="81" fillId="0" borderId="38" xfId="0" applyFont="1" applyBorder="1" applyAlignment="1">
      <alignment wrapText="1"/>
    </xf>
    <xf numFmtId="0" fontId="81" fillId="0" borderId="38" xfId="0" applyFont="1" applyBorder="1" applyAlignment="1">
      <alignment horizontal="center" vertical="center" wrapText="1"/>
    </xf>
    <xf numFmtId="0" fontId="81" fillId="0" borderId="39" xfId="0" applyFont="1" applyBorder="1" applyAlignment="1">
      <alignment wrapText="1"/>
    </xf>
    <xf numFmtId="0" fontId="83" fillId="0" borderId="37" xfId="0" applyFont="1" applyBorder="1" applyAlignment="1">
      <alignment/>
    </xf>
    <xf numFmtId="0" fontId="83" fillId="0" borderId="38" xfId="0" applyFont="1" applyBorder="1" applyAlignment="1">
      <alignment/>
    </xf>
    <xf numFmtId="0" fontId="83" fillId="0" borderId="38" xfId="0" applyFont="1" applyBorder="1" applyAlignment="1">
      <alignment wrapText="1"/>
    </xf>
    <xf numFmtId="0" fontId="83" fillId="0" borderId="39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1" fontId="0" fillId="0" borderId="19" xfId="0" applyNumberFormat="1" applyBorder="1" applyAlignment="1">
      <alignment wrapText="1"/>
    </xf>
    <xf numFmtId="0" fontId="77" fillId="0" borderId="19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" fontId="84" fillId="0" borderId="0" xfId="0" applyNumberFormat="1" applyFont="1" applyBorder="1" applyAlignment="1">
      <alignment/>
    </xf>
    <xf numFmtId="0" fontId="83" fillId="0" borderId="0" xfId="0" applyFont="1" applyAlignment="1">
      <alignment/>
    </xf>
    <xf numFmtId="0" fontId="15" fillId="0" borderId="0" xfId="0" applyFont="1" applyAlignment="1">
      <alignment/>
    </xf>
    <xf numFmtId="0" fontId="79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0" fillId="0" borderId="19" xfId="0" applyFont="1" applyBorder="1" applyAlignment="1">
      <alignment wrapText="1"/>
    </xf>
    <xf numFmtId="0" fontId="85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9" fillId="0" borderId="19" xfId="0" applyFont="1" applyFill="1" applyBorder="1" applyAlignment="1">
      <alignment wrapText="1"/>
    </xf>
    <xf numFmtId="0" fontId="79" fillId="0" borderId="28" xfId="0" applyFont="1" applyFill="1" applyBorder="1" applyAlignment="1">
      <alignment wrapText="1"/>
    </xf>
    <xf numFmtId="0" fontId="79" fillId="0" borderId="19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28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Border="1" applyAlignment="1">
      <alignment/>
    </xf>
    <xf numFmtId="0" fontId="27" fillId="33" borderId="40" xfId="0" applyNumberFormat="1" applyFont="1" applyFill="1" applyBorder="1" applyAlignment="1">
      <alignment/>
    </xf>
    <xf numFmtId="0" fontId="27" fillId="33" borderId="41" xfId="0" applyNumberFormat="1" applyFont="1" applyFill="1" applyBorder="1" applyAlignment="1">
      <alignment/>
    </xf>
    <xf numFmtId="0" fontId="27" fillId="33" borderId="41" xfId="0" applyNumberFormat="1" applyFont="1" applyFill="1" applyBorder="1" applyAlignment="1">
      <alignment horizontal="center"/>
    </xf>
    <xf numFmtId="0" fontId="27" fillId="33" borderId="42" xfId="0" applyNumberFormat="1" applyFont="1" applyFill="1" applyBorder="1" applyAlignment="1">
      <alignment horizontal="center"/>
    </xf>
    <xf numFmtId="0" fontId="27" fillId="33" borderId="43" xfId="0" applyNumberFormat="1" applyFont="1" applyFill="1" applyBorder="1" applyAlignment="1">
      <alignment horizontal="center"/>
    </xf>
    <xf numFmtId="0" fontId="27" fillId="33" borderId="42" xfId="0" applyNumberFormat="1" applyFont="1" applyFill="1" applyBorder="1" applyAlignment="1">
      <alignment horizontal="left" wrapText="1" indent="1"/>
    </xf>
    <xf numFmtId="0" fontId="27" fillId="33" borderId="44" xfId="0" applyNumberFormat="1" applyFont="1" applyFill="1" applyBorder="1" applyAlignment="1">
      <alignment horizontal="center"/>
    </xf>
    <xf numFmtId="0" fontId="27" fillId="33" borderId="45" xfId="0" applyNumberFormat="1" applyFont="1" applyFill="1" applyBorder="1" applyAlignment="1">
      <alignment horizontal="center"/>
    </xf>
    <xf numFmtId="0" fontId="27" fillId="33" borderId="46" xfId="0" applyNumberFormat="1" applyFont="1" applyFill="1" applyBorder="1" applyAlignment="1">
      <alignment horizontal="center"/>
    </xf>
    <xf numFmtId="0" fontId="27" fillId="33" borderId="0" xfId="0" applyNumberFormat="1" applyFont="1" applyFill="1" applyBorder="1" applyAlignment="1">
      <alignment horizontal="center"/>
    </xf>
    <xf numFmtId="0" fontId="0" fillId="0" borderId="46" xfId="0" applyBorder="1" applyAlignment="1">
      <alignment horizontal="left" wrapText="1" indent="1"/>
    </xf>
    <xf numFmtId="0" fontId="27" fillId="33" borderId="47" xfId="0" applyNumberFormat="1" applyFont="1" applyFill="1" applyBorder="1" applyAlignment="1">
      <alignment/>
    </xf>
    <xf numFmtId="0" fontId="27" fillId="33" borderId="48" xfId="0" applyNumberFormat="1" applyFont="1" applyFill="1" applyBorder="1" applyAlignment="1">
      <alignment/>
    </xf>
    <xf numFmtId="0" fontId="27" fillId="33" borderId="48" xfId="0" applyNumberFormat="1" applyFont="1" applyFill="1" applyBorder="1" applyAlignment="1">
      <alignment horizontal="center"/>
    </xf>
    <xf numFmtId="0" fontId="27" fillId="33" borderId="49" xfId="0" applyNumberFormat="1" applyFont="1" applyFill="1" applyBorder="1" applyAlignment="1">
      <alignment horizontal="center"/>
    </xf>
    <xf numFmtId="0" fontId="27" fillId="33" borderId="50" xfId="0" applyNumberFormat="1" applyFont="1" applyFill="1" applyBorder="1" applyAlignment="1">
      <alignment horizontal="center"/>
    </xf>
    <xf numFmtId="0" fontId="0" fillId="0" borderId="49" xfId="0" applyBorder="1" applyAlignment="1">
      <alignment horizontal="left" wrapText="1" indent="1"/>
    </xf>
    <xf numFmtId="0" fontId="27" fillId="0" borderId="40" xfId="0" applyNumberFormat="1" applyFont="1" applyFill="1" applyBorder="1" applyAlignment="1">
      <alignment/>
    </xf>
    <xf numFmtId="0" fontId="27" fillId="0" borderId="41" xfId="0" applyNumberFormat="1" applyFont="1" applyFill="1" applyBorder="1" applyAlignment="1">
      <alignment horizontal="left"/>
    </xf>
    <xf numFmtId="3" fontId="27" fillId="0" borderId="17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0" fontId="27" fillId="0" borderId="51" xfId="0" applyNumberFormat="1" applyFont="1" applyFill="1" applyBorder="1" applyAlignment="1">
      <alignment/>
    </xf>
    <xf numFmtId="0" fontId="27" fillId="0" borderId="52" xfId="0" applyNumberFormat="1" applyFont="1" applyFill="1" applyBorder="1" applyAlignment="1">
      <alignment horizontal="left"/>
    </xf>
    <xf numFmtId="3" fontId="27" fillId="0" borderId="28" xfId="0" applyNumberFormat="1" applyFont="1" applyFill="1" applyBorder="1" applyAlignment="1">
      <alignment/>
    </xf>
    <xf numFmtId="0" fontId="27" fillId="0" borderId="44" xfId="0" applyNumberFormat="1" applyFont="1" applyFill="1" applyBorder="1" applyAlignment="1">
      <alignment/>
    </xf>
    <xf numFmtId="0" fontId="27" fillId="0" borderId="45" xfId="0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0" fontId="27" fillId="0" borderId="45" xfId="0" applyNumberFormat="1" applyFont="1" applyFill="1" applyBorder="1" applyAlignment="1">
      <alignment/>
    </xf>
    <xf numFmtId="0" fontId="27" fillId="0" borderId="53" xfId="0" applyNumberFormat="1" applyFont="1" applyFill="1" applyBorder="1" applyAlignment="1">
      <alignment/>
    </xf>
    <xf numFmtId="0" fontId="27" fillId="0" borderId="54" xfId="0" applyNumberFormat="1" applyFont="1" applyFill="1" applyBorder="1" applyAlignment="1">
      <alignment/>
    </xf>
    <xf numFmtId="3" fontId="27" fillId="0" borderId="55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0" fontId="27" fillId="34" borderId="56" xfId="0" applyNumberFormat="1" applyFont="1" applyFill="1" applyBorder="1" applyAlignment="1">
      <alignment/>
    </xf>
    <xf numFmtId="0" fontId="27" fillId="34" borderId="57" xfId="0" applyNumberFormat="1" applyFont="1" applyFill="1" applyBorder="1" applyAlignment="1">
      <alignment horizontal="left"/>
    </xf>
    <xf numFmtId="3" fontId="27" fillId="34" borderId="57" xfId="0" applyNumberFormat="1" applyFont="1" applyFill="1" applyBorder="1" applyAlignment="1">
      <alignment/>
    </xf>
    <xf numFmtId="3" fontId="27" fillId="34" borderId="58" xfId="0" applyNumberFormat="1" applyFont="1" applyFill="1" applyBorder="1" applyAlignment="1">
      <alignment/>
    </xf>
    <xf numFmtId="3" fontId="27" fillId="34" borderId="59" xfId="0" applyNumberFormat="1" applyFont="1" applyFill="1" applyBorder="1" applyAlignment="1">
      <alignment/>
    </xf>
    <xf numFmtId="3" fontId="27" fillId="34" borderId="19" xfId="0" applyNumberFormat="1" applyFont="1" applyFill="1" applyBorder="1" applyAlignment="1">
      <alignment/>
    </xf>
    <xf numFmtId="3" fontId="0" fillId="35" borderId="19" xfId="0" applyNumberForma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60" xfId="0" applyNumberFormat="1" applyFont="1" applyFill="1" applyBorder="1" applyAlignment="1">
      <alignment/>
    </xf>
    <xf numFmtId="0" fontId="27" fillId="0" borderId="60" xfId="0" applyNumberFormat="1" applyFont="1" applyFill="1" applyBorder="1" applyAlignment="1">
      <alignment horizontal="left"/>
    </xf>
    <xf numFmtId="3" fontId="27" fillId="0" borderId="61" xfId="0" applyNumberFormat="1" applyFont="1" applyFill="1" applyBorder="1" applyAlignment="1">
      <alignment/>
    </xf>
    <xf numFmtId="3" fontId="27" fillId="0" borderId="20" xfId="0" applyNumberFormat="1" applyFont="1" applyFill="1" applyBorder="1" applyAlignment="1">
      <alignment/>
    </xf>
    <xf numFmtId="0" fontId="27" fillId="34" borderId="19" xfId="0" applyNumberFormat="1" applyFont="1" applyFill="1" applyBorder="1" applyAlignment="1">
      <alignment/>
    </xf>
    <xf numFmtId="0" fontId="27" fillId="34" borderId="19" xfId="0" applyNumberFormat="1" applyFont="1" applyFill="1" applyBorder="1" applyAlignment="1">
      <alignment horizontal="left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30" fillId="0" borderId="20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26" fillId="0" borderId="28" xfId="0" applyNumberFormat="1" applyFont="1" applyBorder="1" applyAlignment="1">
      <alignment/>
    </xf>
    <xf numFmtId="0" fontId="31" fillId="0" borderId="22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3" fontId="33" fillId="0" borderId="19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0" fontId="30" fillId="0" borderId="22" xfId="0" applyNumberFormat="1" applyFont="1" applyBorder="1" applyAlignment="1">
      <alignment/>
    </xf>
    <xf numFmtId="3" fontId="30" fillId="0" borderId="19" xfId="0" applyNumberFormat="1" applyFont="1" applyBorder="1" applyAlignment="1">
      <alignment/>
    </xf>
    <xf numFmtId="3" fontId="30" fillId="0" borderId="24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31" fillId="0" borderId="19" xfId="0" applyNumberFormat="1" applyFont="1" applyBorder="1" applyAlignment="1">
      <alignment/>
    </xf>
    <xf numFmtId="3" fontId="31" fillId="0" borderId="24" xfId="0" applyNumberFormat="1" applyFont="1" applyBorder="1" applyAlignment="1">
      <alignment/>
    </xf>
    <xf numFmtId="0" fontId="30" fillId="0" borderId="14" xfId="0" applyNumberFormat="1" applyFont="1" applyBorder="1" applyAlignment="1">
      <alignment/>
    </xf>
    <xf numFmtId="0" fontId="31" fillId="0" borderId="14" xfId="0" applyNumberFormat="1" applyFont="1" applyBorder="1" applyAlignment="1">
      <alignment/>
    </xf>
    <xf numFmtId="3" fontId="29" fillId="0" borderId="20" xfId="0" applyNumberFormat="1" applyFont="1" applyBorder="1" applyAlignment="1">
      <alignment/>
    </xf>
    <xf numFmtId="3" fontId="33" fillId="0" borderId="2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33" fillId="0" borderId="62" xfId="0" applyNumberFormat="1" applyFont="1" applyBorder="1" applyAlignment="1">
      <alignment/>
    </xf>
    <xf numFmtId="3" fontId="30" fillId="0" borderId="63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6" fillId="0" borderId="28" xfId="0" applyNumberFormat="1" applyFont="1" applyBorder="1" applyAlignment="1">
      <alignment/>
    </xf>
    <xf numFmtId="0" fontId="31" fillId="0" borderId="19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/>
    </xf>
    <xf numFmtId="0" fontId="31" fillId="0" borderId="19" xfId="0" applyNumberFormat="1" applyFont="1" applyBorder="1" applyAlignment="1">
      <alignment wrapText="1"/>
    </xf>
    <xf numFmtId="0" fontId="34" fillId="0" borderId="19" xfId="0" applyNumberFormat="1" applyFont="1" applyBorder="1" applyAlignment="1">
      <alignment wrapText="1"/>
    </xf>
    <xf numFmtId="0" fontId="34" fillId="0" borderId="19" xfId="0" applyNumberFormat="1" applyFont="1" applyBorder="1" applyAlignment="1">
      <alignment/>
    </xf>
    <xf numFmtId="0" fontId="31" fillId="36" borderId="19" xfId="0" applyNumberFormat="1" applyFont="1" applyFill="1" applyBorder="1" applyAlignment="1">
      <alignment wrapText="1"/>
    </xf>
    <xf numFmtId="0" fontId="34" fillId="36" borderId="19" xfId="0" applyNumberFormat="1" applyFont="1" applyFill="1" applyBorder="1" applyAlignment="1">
      <alignment wrapText="1"/>
    </xf>
    <xf numFmtId="3" fontId="2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0" fillId="0" borderId="19" xfId="0" applyFont="1" applyBorder="1" applyAlignment="1">
      <alignment wrapText="1"/>
    </xf>
    <xf numFmtId="0" fontId="5" fillId="0" borderId="16" xfId="0" applyFont="1" applyBorder="1" applyAlignment="1">
      <alignment/>
    </xf>
    <xf numFmtId="3" fontId="15" fillId="0" borderId="19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/>
    </xf>
    <xf numFmtId="0" fontId="6" fillId="0" borderId="6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6" fillId="0" borderId="65" xfId="0" applyFont="1" applyBorder="1" applyAlignment="1">
      <alignment horizontal="center" vertical="center"/>
    </xf>
    <xf numFmtId="188" fontId="0" fillId="0" borderId="19" xfId="0" applyNumberFormat="1" applyBorder="1" applyAlignment="1">
      <alignment/>
    </xf>
    <xf numFmtId="0" fontId="6" fillId="0" borderId="0" xfId="57" applyFont="1">
      <alignment/>
      <protection/>
    </xf>
    <xf numFmtId="0" fontId="35" fillId="0" borderId="0" xfId="57" applyFont="1">
      <alignment/>
      <protection/>
    </xf>
    <xf numFmtId="0" fontId="0" fillId="0" borderId="0" xfId="57">
      <alignment/>
      <protection/>
    </xf>
    <xf numFmtId="0" fontId="14" fillId="0" borderId="0" xfId="57" applyFont="1" applyAlignment="1">
      <alignment vertical="center"/>
      <protection/>
    </xf>
    <xf numFmtId="0" fontId="5" fillId="0" borderId="19" xfId="57" applyFont="1" applyBorder="1">
      <alignment/>
      <protection/>
    </xf>
    <xf numFmtId="0" fontId="5" fillId="0" borderId="19" xfId="57" applyFont="1" applyFill="1" applyBorder="1">
      <alignment/>
      <protection/>
    </xf>
    <xf numFmtId="14" fontId="5" fillId="0" borderId="19" xfId="57" applyNumberFormat="1" applyFont="1" applyBorder="1">
      <alignment/>
      <protection/>
    </xf>
    <xf numFmtId="188" fontId="15" fillId="0" borderId="19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" fillId="0" borderId="40" xfId="0" applyNumberFormat="1" applyFont="1" applyBorder="1" applyAlignment="1">
      <alignment/>
    </xf>
    <xf numFmtId="0" fontId="1" fillId="0" borderId="44" xfId="0" applyNumberFormat="1" applyFont="1" applyBorder="1" applyAlignment="1">
      <alignment/>
    </xf>
    <xf numFmtId="0" fontId="1" fillId="0" borderId="47" xfId="0" applyNumberFormat="1" applyFont="1" applyBorder="1" applyAlignment="1">
      <alignment/>
    </xf>
    <xf numFmtId="0" fontId="8" fillId="0" borderId="42" xfId="0" applyNumberFormat="1" applyFont="1" applyBorder="1" applyAlignment="1">
      <alignment/>
    </xf>
    <xf numFmtId="0" fontId="8" fillId="0" borderId="62" xfId="0" applyNumberFormat="1" applyFont="1" applyBorder="1" applyAlignment="1">
      <alignment/>
    </xf>
    <xf numFmtId="0" fontId="8" fillId="0" borderId="66" xfId="0" applyNumberFormat="1" applyFont="1" applyBorder="1" applyAlignment="1">
      <alignment/>
    </xf>
    <xf numFmtId="0" fontId="8" fillId="0" borderId="46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9" xfId="0" applyNumberFormat="1" applyFont="1" applyBorder="1" applyAlignment="1">
      <alignment/>
    </xf>
    <xf numFmtId="0" fontId="8" fillId="0" borderId="48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8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3" fontId="5" fillId="0" borderId="19" xfId="57" applyNumberFormat="1" applyFont="1" applyBorder="1">
      <alignment/>
      <protection/>
    </xf>
    <xf numFmtId="0" fontId="15" fillId="0" borderId="19" xfId="57" applyFont="1" applyBorder="1">
      <alignment/>
      <protection/>
    </xf>
    <xf numFmtId="14" fontId="15" fillId="0" borderId="19" xfId="57" applyNumberFormat="1" applyFont="1" applyBorder="1">
      <alignment/>
      <protection/>
    </xf>
    <xf numFmtId="3" fontId="15" fillId="0" borderId="19" xfId="57" applyNumberFormat="1" applyFont="1" applyBorder="1">
      <alignment/>
      <protection/>
    </xf>
    <xf numFmtId="3" fontId="0" fillId="36" borderId="19" xfId="0" applyNumberFormat="1" applyFill="1" applyBorder="1" applyAlignment="1">
      <alignment/>
    </xf>
    <xf numFmtId="3" fontId="15" fillId="0" borderId="0" xfId="0" applyNumberFormat="1" applyFont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15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4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82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86" fillId="0" borderId="1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1" fillId="0" borderId="27" xfId="0" applyFont="1" applyBorder="1" applyAlignment="1">
      <alignment horizontal="center"/>
    </xf>
    <xf numFmtId="0" fontId="81" fillId="0" borderId="28" xfId="0" applyFont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57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2" width="9.140625" style="41" customWidth="1"/>
    <col min="3" max="3" width="9.28125" style="41" customWidth="1"/>
    <col min="4" max="4" width="11.421875" style="41" customWidth="1"/>
    <col min="5" max="5" width="12.8515625" style="41" customWidth="1"/>
    <col min="6" max="6" width="5.421875" style="41" customWidth="1"/>
    <col min="7" max="8" width="9.140625" style="41" customWidth="1"/>
    <col min="9" max="9" width="3.140625" style="41" customWidth="1"/>
    <col min="10" max="10" width="9.140625" style="41" customWidth="1"/>
    <col min="11" max="11" width="1.8515625" style="41" customWidth="1"/>
    <col min="12" max="16384" width="9.140625" style="41" customWidth="1"/>
  </cols>
  <sheetData>
    <row r="1" s="37" customFormat="1" ht="6.75" customHeight="1"/>
    <row r="2" spans="1:10" s="37" customFormat="1" ht="12.75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s="38" customFormat="1" ht="18.75" customHeight="1">
      <c r="A3" s="45"/>
      <c r="B3" s="46" t="s">
        <v>179</v>
      </c>
      <c r="C3" s="46"/>
      <c r="D3" s="46"/>
      <c r="E3" s="183" t="s">
        <v>390</v>
      </c>
      <c r="F3" s="178"/>
      <c r="G3" s="179"/>
      <c r="H3" s="47"/>
      <c r="I3" s="46"/>
      <c r="J3" s="48"/>
    </row>
    <row r="4" spans="1:10" s="38" customFormat="1" ht="18.75" customHeight="1">
      <c r="A4" s="45"/>
      <c r="B4" s="177" t="s">
        <v>124</v>
      </c>
      <c r="C4" s="46"/>
      <c r="D4" s="46"/>
      <c r="E4" s="207" t="s">
        <v>211</v>
      </c>
      <c r="F4" s="180"/>
      <c r="G4" s="181"/>
      <c r="H4" s="49"/>
      <c r="I4" s="49"/>
      <c r="J4" s="48"/>
    </row>
    <row r="5" spans="1:10" s="38" customFormat="1" ht="13.5" customHeight="1">
      <c r="A5" s="45"/>
      <c r="B5" s="46" t="s">
        <v>6</v>
      </c>
      <c r="C5" s="46"/>
      <c r="D5" s="46"/>
      <c r="E5" s="182" t="s">
        <v>391</v>
      </c>
      <c r="F5" s="183"/>
      <c r="G5" s="183"/>
      <c r="H5" s="47"/>
      <c r="I5" s="47"/>
      <c r="J5" s="48"/>
    </row>
    <row r="6" spans="1:10" s="38" customFormat="1" ht="13.5" customHeight="1">
      <c r="A6" s="45"/>
      <c r="B6" s="46"/>
      <c r="C6" s="46"/>
      <c r="D6" s="46"/>
      <c r="E6" s="184" t="s">
        <v>198</v>
      </c>
      <c r="F6" s="184"/>
      <c r="G6" s="185"/>
      <c r="H6" s="51"/>
      <c r="I6" s="49"/>
      <c r="J6" s="48"/>
    </row>
    <row r="7" spans="1:10" s="38" customFormat="1" ht="13.5" customHeight="1">
      <c r="A7" s="45"/>
      <c r="B7" s="46" t="s">
        <v>0</v>
      </c>
      <c r="C7" s="46"/>
      <c r="D7" s="46"/>
      <c r="E7" s="47">
        <v>2008</v>
      </c>
      <c r="F7" s="52"/>
      <c r="G7" s="46"/>
      <c r="H7" s="46"/>
      <c r="I7" s="46"/>
      <c r="J7" s="48"/>
    </row>
    <row r="8" spans="1:10" s="38" customFormat="1" ht="13.5" customHeight="1">
      <c r="A8" s="45"/>
      <c r="B8" s="46" t="s">
        <v>1</v>
      </c>
      <c r="C8" s="46"/>
      <c r="D8" s="46"/>
      <c r="E8" s="50"/>
      <c r="F8" s="53"/>
      <c r="G8" s="46"/>
      <c r="H8" s="46"/>
      <c r="I8" s="46"/>
      <c r="J8" s="48"/>
    </row>
    <row r="9" spans="1:10" s="38" customFormat="1" ht="13.5" customHeight="1">
      <c r="A9" s="45"/>
      <c r="B9" s="46"/>
      <c r="C9" s="46"/>
      <c r="D9" s="46"/>
      <c r="E9" s="46"/>
      <c r="F9" s="46"/>
      <c r="G9" s="46"/>
      <c r="H9" s="46"/>
      <c r="I9" s="46"/>
      <c r="J9" s="48"/>
    </row>
    <row r="10" spans="1:10" s="38" customFormat="1" ht="13.5" customHeight="1">
      <c r="A10" s="45"/>
      <c r="B10" s="46" t="s">
        <v>32</v>
      </c>
      <c r="C10" s="46"/>
      <c r="D10" s="46"/>
      <c r="E10" s="380" t="s">
        <v>392</v>
      </c>
      <c r="F10" s="47"/>
      <c r="G10" s="47"/>
      <c r="H10" s="47"/>
      <c r="I10" s="47"/>
      <c r="J10" s="48"/>
    </row>
    <row r="11" spans="1:10" s="38" customFormat="1" ht="13.5" customHeight="1">
      <c r="A11" s="45"/>
      <c r="B11" s="46"/>
      <c r="C11" s="46"/>
      <c r="D11" s="46"/>
      <c r="E11" s="50"/>
      <c r="F11" s="50"/>
      <c r="G11" s="50"/>
      <c r="H11" s="50"/>
      <c r="I11" s="50"/>
      <c r="J11" s="48"/>
    </row>
    <row r="12" spans="1:10" s="38" customFormat="1" ht="13.5" customHeight="1">
      <c r="A12" s="45"/>
      <c r="B12" s="46"/>
      <c r="C12" s="46"/>
      <c r="D12" s="46"/>
      <c r="E12" s="50"/>
      <c r="F12" s="50"/>
      <c r="G12" s="50"/>
      <c r="H12" s="50"/>
      <c r="I12" s="50"/>
      <c r="J12" s="48"/>
    </row>
    <row r="13" spans="1:10" s="39" customFormat="1" ht="12.75">
      <c r="A13" s="54"/>
      <c r="B13" s="55"/>
      <c r="C13" s="55"/>
      <c r="D13" s="55"/>
      <c r="E13" s="55"/>
      <c r="F13" s="55"/>
      <c r="G13" s="55"/>
      <c r="H13" s="55"/>
      <c r="I13" s="55"/>
      <c r="J13" s="56"/>
    </row>
    <row r="14" spans="1:10" s="39" customFormat="1" ht="12.75">
      <c r="A14" s="54"/>
      <c r="B14" s="55"/>
      <c r="C14" s="55"/>
      <c r="D14" s="55"/>
      <c r="E14" s="55"/>
      <c r="F14" s="55"/>
      <c r="G14" s="55"/>
      <c r="H14" s="55"/>
      <c r="I14" s="55"/>
      <c r="J14" s="56"/>
    </row>
    <row r="15" spans="1:10" s="39" customFormat="1" ht="12.75">
      <c r="A15" s="54"/>
      <c r="B15" s="55"/>
      <c r="C15" s="55"/>
      <c r="D15" s="55"/>
      <c r="E15" s="55"/>
      <c r="F15" s="55"/>
      <c r="G15" s="55"/>
      <c r="H15" s="55"/>
      <c r="I15" s="55"/>
      <c r="J15" s="56"/>
    </row>
    <row r="16" spans="1:10" s="39" customFormat="1" ht="12.75">
      <c r="A16" s="54"/>
      <c r="B16" s="55"/>
      <c r="C16" s="55"/>
      <c r="D16" s="55"/>
      <c r="E16" s="55"/>
      <c r="F16" s="55"/>
      <c r="G16" s="55"/>
      <c r="H16" s="55"/>
      <c r="I16" s="55"/>
      <c r="J16" s="56"/>
    </row>
    <row r="17" spans="1:10" s="39" customFormat="1" ht="12.75">
      <c r="A17" s="54"/>
      <c r="B17" s="55"/>
      <c r="C17" s="55"/>
      <c r="D17" s="55"/>
      <c r="E17" s="55"/>
      <c r="F17" s="55"/>
      <c r="G17" s="55"/>
      <c r="H17" s="55"/>
      <c r="I17" s="55"/>
      <c r="J17" s="56"/>
    </row>
    <row r="18" spans="1:10" s="39" customFormat="1" ht="12.75">
      <c r="A18" s="54"/>
      <c r="B18" s="55"/>
      <c r="C18" s="55"/>
      <c r="D18" s="55"/>
      <c r="E18" s="55"/>
      <c r="F18" s="55"/>
      <c r="G18" s="55"/>
      <c r="H18" s="55"/>
      <c r="I18" s="55"/>
      <c r="J18" s="56"/>
    </row>
    <row r="19" spans="1:10" s="39" customFormat="1" ht="12.75">
      <c r="A19" s="54"/>
      <c r="B19" s="55"/>
      <c r="C19" s="55"/>
      <c r="D19" s="55"/>
      <c r="E19" s="55"/>
      <c r="F19" s="55"/>
      <c r="G19" s="55"/>
      <c r="H19" s="55"/>
      <c r="I19" s="55"/>
      <c r="J19" s="56"/>
    </row>
    <row r="20" spans="1:10" s="39" customFormat="1" ht="12.75">
      <c r="A20" s="54"/>
      <c r="B20" s="55"/>
      <c r="C20" s="55"/>
      <c r="D20" s="55"/>
      <c r="E20" s="55"/>
      <c r="F20" s="55"/>
      <c r="G20" s="55"/>
      <c r="H20" s="55"/>
      <c r="I20" s="55"/>
      <c r="J20" s="56"/>
    </row>
    <row r="21" spans="1:10" s="39" customFormat="1" ht="12.75">
      <c r="A21" s="54"/>
      <c r="C21" s="55"/>
      <c r="D21" s="55"/>
      <c r="E21" s="55"/>
      <c r="F21" s="55"/>
      <c r="G21" s="55"/>
      <c r="H21" s="55"/>
      <c r="I21" s="55"/>
      <c r="J21" s="56"/>
    </row>
    <row r="22" spans="1:10" s="39" customFormat="1" ht="12.75">
      <c r="A22" s="54"/>
      <c r="B22" s="55"/>
      <c r="C22" s="55"/>
      <c r="D22" s="55"/>
      <c r="E22" s="55"/>
      <c r="F22" s="55"/>
      <c r="G22" s="55"/>
      <c r="H22" s="55"/>
      <c r="I22" s="55"/>
      <c r="J22" s="56"/>
    </row>
    <row r="23" spans="1:10" s="39" customFormat="1" ht="12.75">
      <c r="A23" s="54"/>
      <c r="B23" s="55"/>
      <c r="C23" s="55"/>
      <c r="D23" s="55"/>
      <c r="E23" s="55"/>
      <c r="F23" s="55"/>
      <c r="G23" s="55"/>
      <c r="H23" s="55"/>
      <c r="I23" s="55"/>
      <c r="J23" s="56"/>
    </row>
    <row r="24" spans="1:10" s="39" customFormat="1" ht="12.75">
      <c r="A24" s="54"/>
      <c r="B24" s="55"/>
      <c r="C24" s="55"/>
      <c r="D24" s="55"/>
      <c r="E24" s="55"/>
      <c r="F24" s="55"/>
      <c r="G24" s="55"/>
      <c r="H24" s="55"/>
      <c r="I24" s="55"/>
      <c r="J24" s="56"/>
    </row>
    <row r="25" spans="1:10" s="57" customFormat="1" ht="33.75">
      <c r="A25" s="441" t="s">
        <v>7</v>
      </c>
      <c r="B25" s="442"/>
      <c r="C25" s="442"/>
      <c r="D25" s="442"/>
      <c r="E25" s="442"/>
      <c r="F25" s="442"/>
      <c r="G25" s="442"/>
      <c r="H25" s="442"/>
      <c r="I25" s="442"/>
      <c r="J25" s="443"/>
    </row>
    <row r="26" spans="1:10" s="39" customFormat="1" ht="12.75">
      <c r="A26" s="58"/>
      <c r="B26" s="438" t="s">
        <v>91</v>
      </c>
      <c r="C26" s="438"/>
      <c r="D26" s="438"/>
      <c r="E26" s="438"/>
      <c r="F26" s="438"/>
      <c r="G26" s="438"/>
      <c r="H26" s="438"/>
      <c r="I26" s="438"/>
      <c r="J26" s="56"/>
    </row>
    <row r="27" spans="1:10" s="39" customFormat="1" ht="12.75">
      <c r="A27" s="54"/>
      <c r="B27" s="438" t="s">
        <v>92</v>
      </c>
      <c r="C27" s="438"/>
      <c r="D27" s="438"/>
      <c r="E27" s="438"/>
      <c r="F27" s="438"/>
      <c r="G27" s="438"/>
      <c r="H27" s="438"/>
      <c r="I27" s="438"/>
      <c r="J27" s="56"/>
    </row>
    <row r="28" spans="1:10" s="39" customFormat="1" ht="12.75">
      <c r="A28" s="54"/>
      <c r="B28" s="55"/>
      <c r="C28" s="55"/>
      <c r="D28" s="55"/>
      <c r="E28" s="55"/>
      <c r="F28" s="55"/>
      <c r="G28" s="55"/>
      <c r="H28" s="55"/>
      <c r="I28" s="55"/>
      <c r="J28" s="56"/>
    </row>
    <row r="29" spans="1:10" s="39" customFormat="1" ht="12.75">
      <c r="A29" s="54"/>
      <c r="B29" s="55"/>
      <c r="C29" s="55"/>
      <c r="D29" s="55"/>
      <c r="E29" s="55"/>
      <c r="F29" s="55"/>
      <c r="G29" s="55"/>
      <c r="H29" s="55"/>
      <c r="I29" s="55"/>
      <c r="J29" s="56"/>
    </row>
    <row r="30" spans="1:10" s="62" customFormat="1" ht="33.75">
      <c r="A30" s="54"/>
      <c r="B30" s="55"/>
      <c r="C30" s="55"/>
      <c r="D30" s="55"/>
      <c r="E30" s="59" t="s">
        <v>393</v>
      </c>
      <c r="F30" s="60"/>
      <c r="G30" s="60"/>
      <c r="H30" s="60"/>
      <c r="I30" s="60"/>
      <c r="J30" s="61"/>
    </row>
    <row r="31" spans="1:10" s="62" customFormat="1" ht="12.75">
      <c r="A31" s="63"/>
      <c r="B31" s="60"/>
      <c r="C31" s="60"/>
      <c r="D31" s="60"/>
      <c r="E31" s="60"/>
      <c r="F31" s="60"/>
      <c r="G31" s="60"/>
      <c r="H31" s="60"/>
      <c r="I31" s="60"/>
      <c r="J31" s="61"/>
    </row>
    <row r="32" spans="1:10" s="62" customFormat="1" ht="12.75">
      <c r="A32" s="63"/>
      <c r="B32" s="60"/>
      <c r="C32" s="60"/>
      <c r="D32" s="60"/>
      <c r="E32" s="60"/>
      <c r="F32" s="60"/>
      <c r="G32" s="60"/>
      <c r="H32" s="60"/>
      <c r="I32" s="60"/>
      <c r="J32" s="61"/>
    </row>
    <row r="33" spans="1:10" s="62" customFormat="1" ht="12.75">
      <c r="A33" s="63"/>
      <c r="B33" s="60"/>
      <c r="C33" s="60"/>
      <c r="D33" s="60"/>
      <c r="E33" s="60"/>
      <c r="F33" s="60"/>
      <c r="G33" s="60"/>
      <c r="H33" s="60"/>
      <c r="I33" s="60"/>
      <c r="J33" s="61"/>
    </row>
    <row r="34" spans="1:10" s="62" customFormat="1" ht="12.75">
      <c r="A34" s="63"/>
      <c r="B34" s="60"/>
      <c r="C34" s="60"/>
      <c r="D34" s="60"/>
      <c r="E34" s="60"/>
      <c r="F34" s="60"/>
      <c r="G34" s="60"/>
      <c r="H34" s="60"/>
      <c r="I34" s="60"/>
      <c r="J34" s="61"/>
    </row>
    <row r="35" spans="1:10" s="62" customFormat="1" ht="12.75">
      <c r="A35" s="63"/>
      <c r="B35" s="60"/>
      <c r="C35" s="60"/>
      <c r="D35" s="60"/>
      <c r="E35" s="60"/>
      <c r="F35" s="60"/>
      <c r="G35" s="60"/>
      <c r="H35" s="60"/>
      <c r="I35" s="60"/>
      <c r="J35" s="61"/>
    </row>
    <row r="36" spans="1:10" s="62" customFormat="1" ht="12.75">
      <c r="A36" s="63"/>
      <c r="B36" s="60"/>
      <c r="C36" s="60"/>
      <c r="D36" s="60"/>
      <c r="E36" s="60"/>
      <c r="F36" s="60"/>
      <c r="G36" s="60"/>
      <c r="H36" s="60"/>
      <c r="I36" s="60"/>
      <c r="J36" s="61"/>
    </row>
    <row r="37" spans="1:10" s="62" customFormat="1" ht="12.75">
      <c r="A37" s="63"/>
      <c r="B37" s="60"/>
      <c r="C37" s="60"/>
      <c r="D37" s="60"/>
      <c r="E37" s="60"/>
      <c r="F37" s="60"/>
      <c r="G37" s="60"/>
      <c r="H37" s="60"/>
      <c r="I37" s="60"/>
      <c r="J37" s="61"/>
    </row>
    <row r="38" spans="1:10" s="62" customFormat="1" ht="12.75">
      <c r="A38" s="63"/>
      <c r="B38" s="60"/>
      <c r="C38" s="60"/>
      <c r="D38" s="60"/>
      <c r="E38" s="60"/>
      <c r="F38" s="60"/>
      <c r="G38" s="60"/>
      <c r="H38" s="60"/>
      <c r="I38" s="60"/>
      <c r="J38" s="61"/>
    </row>
    <row r="39" spans="1:10" s="62" customFormat="1" ht="12.75">
      <c r="A39" s="63"/>
      <c r="B39" s="60"/>
      <c r="C39" s="60"/>
      <c r="D39" s="60"/>
      <c r="E39" s="60"/>
      <c r="F39" s="60"/>
      <c r="G39" s="60"/>
      <c r="H39" s="60"/>
      <c r="I39" s="60"/>
      <c r="J39" s="61"/>
    </row>
    <row r="40" spans="1:10" s="62" customFormat="1" ht="12.75">
      <c r="A40" s="63"/>
      <c r="B40" s="60"/>
      <c r="C40" s="60"/>
      <c r="D40" s="60"/>
      <c r="E40" s="60"/>
      <c r="F40" s="60"/>
      <c r="G40" s="60"/>
      <c r="H40" s="60"/>
      <c r="I40" s="60"/>
      <c r="J40" s="61"/>
    </row>
    <row r="41" spans="1:10" s="62" customFormat="1" ht="12.75">
      <c r="A41" s="63"/>
      <c r="B41" s="60"/>
      <c r="C41" s="60"/>
      <c r="D41" s="60"/>
      <c r="E41" s="60"/>
      <c r="F41" s="60"/>
      <c r="G41" s="60"/>
      <c r="H41" s="60"/>
      <c r="I41" s="60"/>
      <c r="J41" s="61"/>
    </row>
    <row r="42" spans="1:10" s="62" customFormat="1" ht="12.75">
      <c r="A42" s="63"/>
      <c r="B42" s="60"/>
      <c r="C42" s="60"/>
      <c r="D42" s="60"/>
      <c r="E42" s="60"/>
      <c r="F42" s="60"/>
      <c r="G42" s="60"/>
      <c r="H42" s="60"/>
      <c r="I42" s="60"/>
      <c r="J42" s="61"/>
    </row>
    <row r="43" spans="1:10" s="62" customFormat="1" ht="12.75">
      <c r="A43" s="63"/>
      <c r="B43" s="60"/>
      <c r="C43" s="60"/>
      <c r="D43" s="60"/>
      <c r="E43" s="60"/>
      <c r="F43" s="60"/>
      <c r="G43" s="60"/>
      <c r="H43" s="60"/>
      <c r="I43" s="60"/>
      <c r="J43" s="61"/>
    </row>
    <row r="44" spans="1:10" s="62" customFormat="1" ht="12.75">
      <c r="A44" s="63"/>
      <c r="B44" s="60"/>
      <c r="C44" s="60"/>
      <c r="D44" s="60"/>
      <c r="E44" s="60"/>
      <c r="F44" s="60"/>
      <c r="G44" s="60"/>
      <c r="H44" s="60"/>
      <c r="I44" s="60"/>
      <c r="J44" s="61"/>
    </row>
    <row r="45" spans="1:10" s="62" customFormat="1" ht="9" customHeight="1">
      <c r="A45" s="63"/>
      <c r="B45" s="60"/>
      <c r="C45" s="60"/>
      <c r="D45" s="60"/>
      <c r="E45" s="60"/>
      <c r="F45" s="60"/>
      <c r="G45" s="60"/>
      <c r="H45" s="60"/>
      <c r="I45" s="60"/>
      <c r="J45" s="61"/>
    </row>
    <row r="46" spans="1:10" s="62" customFormat="1" ht="12.75">
      <c r="A46" s="63"/>
      <c r="B46" s="60"/>
      <c r="C46" s="60"/>
      <c r="D46" s="60"/>
      <c r="E46" s="60"/>
      <c r="F46" s="60"/>
      <c r="G46" s="60"/>
      <c r="H46" s="60"/>
      <c r="I46" s="60"/>
      <c r="J46" s="61"/>
    </row>
    <row r="47" spans="1:10" s="62" customFormat="1" ht="12.75">
      <c r="A47" s="63"/>
      <c r="B47" s="60"/>
      <c r="C47" s="60"/>
      <c r="D47" s="60"/>
      <c r="E47" s="60"/>
      <c r="F47" s="60"/>
      <c r="G47" s="60"/>
      <c r="H47" s="60"/>
      <c r="I47" s="60"/>
      <c r="J47" s="61"/>
    </row>
    <row r="48" spans="1:10" s="38" customFormat="1" ht="12.75" customHeight="1">
      <c r="A48" s="45"/>
      <c r="B48" s="46" t="s">
        <v>130</v>
      </c>
      <c r="C48" s="46"/>
      <c r="D48" s="46"/>
      <c r="E48" s="46"/>
      <c r="F48" s="46"/>
      <c r="G48" s="444" t="s">
        <v>180</v>
      </c>
      <c r="H48" s="444"/>
      <c r="I48" s="46"/>
      <c r="J48" s="48"/>
    </row>
    <row r="49" spans="1:10" s="38" customFormat="1" ht="12.75" customHeight="1">
      <c r="A49" s="45"/>
      <c r="B49" s="46" t="s">
        <v>131</v>
      </c>
      <c r="C49" s="46"/>
      <c r="D49" s="46"/>
      <c r="E49" s="46"/>
      <c r="F49" s="46"/>
      <c r="G49" s="439" t="s">
        <v>181</v>
      </c>
      <c r="H49" s="439"/>
      <c r="I49" s="46"/>
      <c r="J49" s="48"/>
    </row>
    <row r="50" spans="1:10" s="38" customFormat="1" ht="12.75" customHeight="1">
      <c r="A50" s="45"/>
      <c r="B50" s="46" t="s">
        <v>125</v>
      </c>
      <c r="C50" s="46"/>
      <c r="D50" s="46"/>
      <c r="E50" s="46"/>
      <c r="F50" s="46"/>
      <c r="G50" s="439" t="s">
        <v>182</v>
      </c>
      <c r="H50" s="439"/>
      <c r="I50" s="46"/>
      <c r="J50" s="48"/>
    </row>
    <row r="51" spans="1:10" s="38" customFormat="1" ht="12.75" customHeight="1">
      <c r="A51" s="45"/>
      <c r="B51" s="46" t="s">
        <v>126</v>
      </c>
      <c r="C51" s="46"/>
      <c r="D51" s="46"/>
      <c r="E51" s="46"/>
      <c r="F51" s="46"/>
      <c r="G51" s="439" t="s">
        <v>182</v>
      </c>
      <c r="H51" s="439"/>
      <c r="I51" s="46"/>
      <c r="J51" s="48"/>
    </row>
    <row r="52" spans="1:10" s="39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6"/>
    </row>
    <row r="53" spans="1:10" s="40" customFormat="1" ht="12.75" customHeight="1">
      <c r="A53" s="64"/>
      <c r="B53" s="46" t="s">
        <v>132</v>
      </c>
      <c r="C53" s="46"/>
      <c r="D53" s="46"/>
      <c r="E53" s="46"/>
      <c r="F53" s="53" t="s">
        <v>127</v>
      </c>
      <c r="G53" s="440" t="s">
        <v>394</v>
      </c>
      <c r="H53" s="438"/>
      <c r="I53" s="65"/>
      <c r="J53" s="66"/>
    </row>
    <row r="54" spans="1:10" s="40" customFormat="1" ht="12.75" customHeight="1">
      <c r="A54" s="64"/>
      <c r="B54" s="46"/>
      <c r="C54" s="46"/>
      <c r="D54" s="46"/>
      <c r="E54" s="46"/>
      <c r="F54" s="53" t="s">
        <v>128</v>
      </c>
      <c r="G54" s="437" t="s">
        <v>395</v>
      </c>
      <c r="H54" s="438"/>
      <c r="I54" s="65"/>
      <c r="J54" s="66"/>
    </row>
    <row r="55" spans="1:10" s="40" customFormat="1" ht="7.5" customHeight="1">
      <c r="A55" s="64"/>
      <c r="B55" s="46"/>
      <c r="C55" s="46"/>
      <c r="D55" s="46"/>
      <c r="E55" s="46"/>
      <c r="F55" s="53"/>
      <c r="G55" s="53"/>
      <c r="H55" s="53"/>
      <c r="I55" s="65"/>
      <c r="J55" s="66"/>
    </row>
    <row r="56" spans="1:10" s="40" customFormat="1" ht="12.75" customHeight="1">
      <c r="A56" s="64"/>
      <c r="B56" s="46" t="s">
        <v>129</v>
      </c>
      <c r="C56" s="46"/>
      <c r="D56" s="46"/>
      <c r="E56" s="53"/>
      <c r="F56" s="46"/>
      <c r="G56" s="186"/>
      <c r="H56" s="47"/>
      <c r="I56" s="65"/>
      <c r="J56" s="66"/>
    </row>
    <row r="57" spans="1:10" ht="22.5" customHeight="1">
      <c r="A57" s="67"/>
      <c r="B57" s="68"/>
      <c r="C57" s="68"/>
      <c r="D57" s="68"/>
      <c r="E57" s="68"/>
      <c r="F57" s="68"/>
      <c r="G57" s="68"/>
      <c r="H57" s="68"/>
      <c r="I57" s="68"/>
      <c r="J57" s="69"/>
    </row>
    <row r="58" ht="6.75" customHeight="1"/>
  </sheetData>
  <sheetProtection/>
  <mergeCells count="9">
    <mergeCell ref="G54:H54"/>
    <mergeCell ref="G49:H49"/>
    <mergeCell ref="G50:H50"/>
    <mergeCell ref="G51:H51"/>
    <mergeCell ref="G53:H53"/>
    <mergeCell ref="A25:J25"/>
    <mergeCell ref="B26:I26"/>
    <mergeCell ref="B27:I27"/>
    <mergeCell ref="G48:H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70"/>
  <sheetViews>
    <sheetView zoomScalePageLayoutView="0" workbookViewId="0" topLeftCell="A1">
      <selection activeCell="I70" sqref="A1:I70"/>
    </sheetView>
  </sheetViews>
  <sheetFormatPr defaultColWidth="9.140625" defaultRowHeight="12.75"/>
  <cols>
    <col min="1" max="1" width="4.28125" style="0" customWidth="1"/>
    <col min="2" max="2" width="18.8515625" style="0" customWidth="1"/>
    <col min="3" max="3" width="9.140625" style="214" customWidth="1"/>
    <col min="4" max="4" width="7.8515625" style="0" customWidth="1"/>
    <col min="5" max="5" width="4.8515625" style="0" customWidth="1"/>
    <col min="6" max="6" width="12.00390625" style="0" customWidth="1"/>
    <col min="7" max="7" width="12.28125" style="0" customWidth="1"/>
    <col min="8" max="8" width="9.00390625" style="0" customWidth="1"/>
    <col min="9" max="9" width="10.7109375" style="0" customWidth="1"/>
    <col min="12" max="12" width="10.00390625" style="0" bestFit="1" customWidth="1"/>
  </cols>
  <sheetData>
    <row r="1" spans="1:9" ht="27.75" customHeight="1">
      <c r="A1" s="522" t="s">
        <v>240</v>
      </c>
      <c r="B1" s="522"/>
      <c r="C1" s="522"/>
      <c r="D1" s="522"/>
      <c r="E1" s="522"/>
      <c r="F1" s="522"/>
      <c r="G1" s="522"/>
      <c r="H1" s="522"/>
      <c r="I1" s="522"/>
    </row>
    <row r="2" spans="1:9" ht="27.75" customHeight="1">
      <c r="A2" s="523" t="s">
        <v>326</v>
      </c>
      <c r="B2" s="523"/>
      <c r="C2" s="523"/>
      <c r="D2" s="523"/>
      <c r="E2" s="523"/>
      <c r="F2" s="523"/>
      <c r="G2" s="523"/>
      <c r="H2" s="523"/>
      <c r="I2" s="523"/>
    </row>
    <row r="3" spans="1:9" s="31" customFormat="1" ht="35.25" customHeight="1">
      <c r="A3" s="253" t="s">
        <v>2</v>
      </c>
      <c r="B3" s="253" t="s">
        <v>85</v>
      </c>
      <c r="C3" s="253" t="s">
        <v>267</v>
      </c>
      <c r="D3" s="254" t="s">
        <v>238</v>
      </c>
      <c r="E3" s="253" t="s">
        <v>237</v>
      </c>
      <c r="F3" s="254" t="s">
        <v>287</v>
      </c>
      <c r="G3" s="254" t="s">
        <v>288</v>
      </c>
      <c r="H3" s="255" t="s">
        <v>235</v>
      </c>
      <c r="I3" s="254" t="s">
        <v>234</v>
      </c>
    </row>
    <row r="4" spans="1:9" ht="19.5" customHeight="1">
      <c r="A4" s="173">
        <v>1</v>
      </c>
      <c r="B4" s="243" t="s">
        <v>270</v>
      </c>
      <c r="C4" s="209" t="s">
        <v>286</v>
      </c>
      <c r="D4" s="173" t="s">
        <v>268</v>
      </c>
      <c r="E4" s="173">
        <v>1</v>
      </c>
      <c r="F4" s="173">
        <v>663032</v>
      </c>
      <c r="G4" s="173">
        <f aca="true" t="shared" si="0" ref="G4:G55">F4*E4</f>
        <v>663032</v>
      </c>
      <c r="H4" s="173">
        <f>G4</f>
        <v>663032</v>
      </c>
      <c r="I4" s="173">
        <f aca="true" t="shared" si="1" ref="I4:I55">F4-H4</f>
        <v>0</v>
      </c>
    </row>
    <row r="5" spans="1:9" ht="19.5" customHeight="1">
      <c r="A5" s="173">
        <v>2</v>
      </c>
      <c r="B5" s="243" t="s">
        <v>271</v>
      </c>
      <c r="C5" s="209" t="s">
        <v>289</v>
      </c>
      <c r="D5" s="173" t="s">
        <v>268</v>
      </c>
      <c r="E5" s="173">
        <v>1</v>
      </c>
      <c r="F5" s="173">
        <v>1411916</v>
      </c>
      <c r="G5" s="173">
        <f t="shared" si="0"/>
        <v>1411916</v>
      </c>
      <c r="H5" s="173">
        <f>G5</f>
        <v>1411916</v>
      </c>
      <c r="I5" s="173">
        <f t="shared" si="1"/>
        <v>0</v>
      </c>
    </row>
    <row r="6" spans="1:9" ht="19.5" customHeight="1">
      <c r="A6" s="173">
        <v>3</v>
      </c>
      <c r="B6" s="243" t="s">
        <v>270</v>
      </c>
      <c r="C6" s="209" t="s">
        <v>290</v>
      </c>
      <c r="D6" s="173" t="s">
        <v>268</v>
      </c>
      <c r="E6" s="173">
        <v>1</v>
      </c>
      <c r="F6" s="173">
        <v>1411916</v>
      </c>
      <c r="G6" s="173">
        <f t="shared" si="0"/>
        <v>1411916</v>
      </c>
      <c r="H6" s="173"/>
      <c r="I6" s="173">
        <f t="shared" si="1"/>
        <v>1411916</v>
      </c>
    </row>
    <row r="7" spans="1:9" ht="19.5" customHeight="1">
      <c r="A7" s="173">
        <v>4</v>
      </c>
      <c r="B7" s="243" t="s">
        <v>270</v>
      </c>
      <c r="C7" s="209" t="s">
        <v>291</v>
      </c>
      <c r="D7" s="173" t="s">
        <v>268</v>
      </c>
      <c r="E7" s="173">
        <v>1</v>
      </c>
      <c r="F7" s="173">
        <v>2241087</v>
      </c>
      <c r="G7" s="173">
        <f t="shared" si="0"/>
        <v>2241087</v>
      </c>
      <c r="H7" s="173"/>
      <c r="I7" s="173">
        <f t="shared" si="1"/>
        <v>2241087</v>
      </c>
    </row>
    <row r="8" spans="1:9" ht="19.5" customHeight="1">
      <c r="A8" s="173">
        <v>5</v>
      </c>
      <c r="B8" s="243" t="s">
        <v>321</v>
      </c>
      <c r="C8" s="209" t="s">
        <v>292</v>
      </c>
      <c r="D8" s="173" t="s">
        <v>268</v>
      </c>
      <c r="E8" s="173">
        <v>1</v>
      </c>
      <c r="F8" s="173">
        <v>4397390</v>
      </c>
      <c r="G8" s="173">
        <f>F8*E8</f>
        <v>4397390</v>
      </c>
      <c r="H8" s="173"/>
      <c r="I8" s="173">
        <f>F8-H8</f>
        <v>4397390</v>
      </c>
    </row>
    <row r="9" spans="1:9" ht="19.5" customHeight="1">
      <c r="A9" s="173">
        <v>6</v>
      </c>
      <c r="B9" s="243" t="s">
        <v>270</v>
      </c>
      <c r="C9" s="209" t="s">
        <v>293</v>
      </c>
      <c r="D9" s="173" t="s">
        <v>268</v>
      </c>
      <c r="E9" s="173">
        <v>1</v>
      </c>
      <c r="F9" s="173">
        <v>5153075</v>
      </c>
      <c r="G9" s="173">
        <f t="shared" si="0"/>
        <v>5153075</v>
      </c>
      <c r="H9" s="173"/>
      <c r="I9" s="173">
        <f t="shared" si="1"/>
        <v>5153075</v>
      </c>
    </row>
    <row r="10" spans="1:9" ht="19.5" customHeight="1">
      <c r="A10" s="173">
        <v>7</v>
      </c>
      <c r="B10" s="243" t="s">
        <v>272</v>
      </c>
      <c r="C10" s="209" t="s">
        <v>294</v>
      </c>
      <c r="D10" s="173" t="s">
        <v>268</v>
      </c>
      <c r="E10" s="173">
        <v>1</v>
      </c>
      <c r="F10" s="173">
        <v>1237593</v>
      </c>
      <c r="G10" s="173">
        <f t="shared" si="0"/>
        <v>1237593</v>
      </c>
      <c r="H10" s="173"/>
      <c r="I10" s="173">
        <f t="shared" si="1"/>
        <v>1237593</v>
      </c>
    </row>
    <row r="11" spans="1:9" ht="19.5" customHeight="1">
      <c r="A11" s="173">
        <v>8</v>
      </c>
      <c r="B11" s="243" t="s">
        <v>270</v>
      </c>
      <c r="C11" s="209" t="s">
        <v>295</v>
      </c>
      <c r="D11" s="173" t="s">
        <v>268</v>
      </c>
      <c r="E11" s="173">
        <v>1</v>
      </c>
      <c r="F11" s="173">
        <v>3905645</v>
      </c>
      <c r="G11" s="173">
        <f t="shared" si="0"/>
        <v>3905645</v>
      </c>
      <c r="H11" s="173"/>
      <c r="I11" s="173">
        <f t="shared" si="1"/>
        <v>3905645</v>
      </c>
    </row>
    <row r="12" spans="1:9" ht="19.5" customHeight="1">
      <c r="A12" s="173">
        <v>9</v>
      </c>
      <c r="B12" s="243" t="s">
        <v>271</v>
      </c>
      <c r="C12" s="209" t="s">
        <v>296</v>
      </c>
      <c r="D12" s="173" t="s">
        <v>268</v>
      </c>
      <c r="E12" s="173">
        <v>1</v>
      </c>
      <c r="F12" s="173">
        <v>2209679</v>
      </c>
      <c r="G12" s="173">
        <f t="shared" si="0"/>
        <v>2209679</v>
      </c>
      <c r="H12" s="173"/>
      <c r="I12" s="173">
        <f t="shared" si="1"/>
        <v>2209679</v>
      </c>
    </row>
    <row r="13" spans="1:9" ht="19.5" customHeight="1">
      <c r="A13" s="173">
        <v>10</v>
      </c>
      <c r="B13" s="243" t="s">
        <v>270</v>
      </c>
      <c r="C13" s="209" t="s">
        <v>297</v>
      </c>
      <c r="D13" s="173" t="s">
        <v>268</v>
      </c>
      <c r="E13" s="173">
        <v>1</v>
      </c>
      <c r="F13" s="173">
        <v>3102203</v>
      </c>
      <c r="G13" s="173">
        <f t="shared" si="0"/>
        <v>3102203</v>
      </c>
      <c r="H13" s="173"/>
      <c r="I13" s="173">
        <f t="shared" si="1"/>
        <v>3102203</v>
      </c>
    </row>
    <row r="14" spans="1:9" ht="19.5" customHeight="1">
      <c r="A14" s="173">
        <v>11</v>
      </c>
      <c r="B14" s="243" t="s">
        <v>321</v>
      </c>
      <c r="C14" s="209" t="s">
        <v>298</v>
      </c>
      <c r="D14" s="173" t="s">
        <v>268</v>
      </c>
      <c r="E14" s="173">
        <v>1</v>
      </c>
      <c r="F14" s="173">
        <v>3656272</v>
      </c>
      <c r="G14" s="173">
        <f t="shared" si="0"/>
        <v>3656272</v>
      </c>
      <c r="H14" s="173">
        <f>G14</f>
        <v>3656272</v>
      </c>
      <c r="I14" s="173">
        <f t="shared" si="1"/>
        <v>0</v>
      </c>
    </row>
    <row r="15" spans="1:9" ht="19.5" customHeight="1">
      <c r="A15" s="173">
        <v>12</v>
      </c>
      <c r="B15" s="243" t="s">
        <v>321</v>
      </c>
      <c r="C15" s="209" t="s">
        <v>299</v>
      </c>
      <c r="D15" s="173" t="s">
        <v>268</v>
      </c>
      <c r="E15" s="173">
        <v>1</v>
      </c>
      <c r="F15" s="173">
        <v>3656272</v>
      </c>
      <c r="G15" s="173">
        <f t="shared" si="0"/>
        <v>3656272</v>
      </c>
      <c r="H15" s="173">
        <f>G15</f>
        <v>3656272</v>
      </c>
      <c r="I15" s="173">
        <f t="shared" si="1"/>
        <v>0</v>
      </c>
    </row>
    <row r="16" spans="1:9" ht="19.5" customHeight="1">
      <c r="A16" s="173">
        <v>13</v>
      </c>
      <c r="B16" s="243" t="s">
        <v>321</v>
      </c>
      <c r="C16" s="209" t="s">
        <v>300</v>
      </c>
      <c r="D16" s="173" t="s">
        <v>268</v>
      </c>
      <c r="E16" s="173">
        <v>1</v>
      </c>
      <c r="F16" s="173">
        <v>3656272</v>
      </c>
      <c r="G16" s="173">
        <f t="shared" si="0"/>
        <v>3656272</v>
      </c>
      <c r="H16" s="173"/>
      <c r="I16" s="173">
        <f t="shared" si="1"/>
        <v>3656272</v>
      </c>
    </row>
    <row r="17" spans="1:9" ht="19.5" customHeight="1">
      <c r="A17" s="173">
        <v>14</v>
      </c>
      <c r="B17" s="243" t="s">
        <v>321</v>
      </c>
      <c r="C17" s="209" t="s">
        <v>301</v>
      </c>
      <c r="D17" s="173" t="s">
        <v>268</v>
      </c>
      <c r="E17" s="173">
        <v>1</v>
      </c>
      <c r="F17" s="173">
        <v>3687019</v>
      </c>
      <c r="G17" s="173">
        <f t="shared" si="0"/>
        <v>3687019</v>
      </c>
      <c r="H17" s="173"/>
      <c r="I17" s="173">
        <f t="shared" si="1"/>
        <v>3687019</v>
      </c>
    </row>
    <row r="18" spans="1:9" ht="19.5" customHeight="1">
      <c r="A18" s="173">
        <v>15</v>
      </c>
      <c r="B18" s="243" t="s">
        <v>321</v>
      </c>
      <c r="C18" s="209" t="s">
        <v>302</v>
      </c>
      <c r="D18" s="173" t="s">
        <v>268</v>
      </c>
      <c r="E18" s="173">
        <v>1</v>
      </c>
      <c r="F18" s="173">
        <v>3790969</v>
      </c>
      <c r="G18" s="173">
        <f t="shared" si="0"/>
        <v>3790969</v>
      </c>
      <c r="H18" s="173"/>
      <c r="I18" s="173">
        <f t="shared" si="1"/>
        <v>3790969</v>
      </c>
    </row>
    <row r="19" spans="1:9" ht="19.5" customHeight="1">
      <c r="A19" s="173">
        <v>16</v>
      </c>
      <c r="B19" s="243" t="s">
        <v>321</v>
      </c>
      <c r="C19" s="209" t="s">
        <v>303</v>
      </c>
      <c r="D19" s="173" t="s">
        <v>268</v>
      </c>
      <c r="E19" s="173">
        <v>1</v>
      </c>
      <c r="F19" s="173">
        <v>3738885</v>
      </c>
      <c r="G19" s="173">
        <f t="shared" si="0"/>
        <v>3738885</v>
      </c>
      <c r="H19" s="173"/>
      <c r="I19" s="173">
        <f t="shared" si="1"/>
        <v>3738885</v>
      </c>
    </row>
    <row r="20" spans="1:9" ht="19.5" customHeight="1">
      <c r="A20" s="173">
        <v>17</v>
      </c>
      <c r="B20" s="243" t="s">
        <v>322</v>
      </c>
      <c r="C20" s="209" t="s">
        <v>304</v>
      </c>
      <c r="D20" s="173" t="s">
        <v>268</v>
      </c>
      <c r="E20" s="173">
        <v>1</v>
      </c>
      <c r="F20" s="173">
        <v>1105006</v>
      </c>
      <c r="G20" s="173">
        <f t="shared" si="0"/>
        <v>1105006</v>
      </c>
      <c r="H20" s="173"/>
      <c r="I20" s="173">
        <f t="shared" si="1"/>
        <v>1105006</v>
      </c>
    </row>
    <row r="21" spans="1:9" ht="19.5" customHeight="1">
      <c r="A21" s="173">
        <v>18</v>
      </c>
      <c r="B21" s="243" t="s">
        <v>322</v>
      </c>
      <c r="C21" s="209" t="s">
        <v>305</v>
      </c>
      <c r="D21" s="173" t="s">
        <v>268</v>
      </c>
      <c r="E21" s="173">
        <v>1</v>
      </c>
      <c r="F21" s="173">
        <v>300000</v>
      </c>
      <c r="G21" s="173">
        <f t="shared" si="0"/>
        <v>300000</v>
      </c>
      <c r="H21" s="173"/>
      <c r="I21" s="173">
        <f t="shared" si="1"/>
        <v>300000</v>
      </c>
    </row>
    <row r="22" spans="1:9" ht="19.5" customHeight="1">
      <c r="A22" s="173">
        <v>19</v>
      </c>
      <c r="B22" s="243" t="s">
        <v>270</v>
      </c>
      <c r="C22" s="209" t="s">
        <v>306</v>
      </c>
      <c r="D22" s="173" t="s">
        <v>268</v>
      </c>
      <c r="E22" s="173">
        <v>1</v>
      </c>
      <c r="F22" s="173">
        <v>3312898</v>
      </c>
      <c r="G22" s="173">
        <f t="shared" si="0"/>
        <v>3312898</v>
      </c>
      <c r="H22" s="173"/>
      <c r="I22" s="173">
        <f t="shared" si="1"/>
        <v>3312898</v>
      </c>
    </row>
    <row r="23" spans="1:9" ht="19.5" customHeight="1">
      <c r="A23" s="173">
        <v>20</v>
      </c>
      <c r="B23" s="243" t="s">
        <v>269</v>
      </c>
      <c r="C23" s="209" t="s">
        <v>307</v>
      </c>
      <c r="D23" s="173" t="s">
        <v>268</v>
      </c>
      <c r="E23" s="173">
        <v>1</v>
      </c>
      <c r="F23" s="173">
        <v>1576051</v>
      </c>
      <c r="G23" s="173">
        <f t="shared" si="0"/>
        <v>1576051</v>
      </c>
      <c r="H23" s="173"/>
      <c r="I23" s="173">
        <f t="shared" si="1"/>
        <v>1576051</v>
      </c>
    </row>
    <row r="24" spans="1:9" ht="19.5" customHeight="1">
      <c r="A24" s="173">
        <v>21</v>
      </c>
      <c r="B24" s="243" t="s">
        <v>270</v>
      </c>
      <c r="C24" s="209" t="s">
        <v>308</v>
      </c>
      <c r="D24" s="173" t="s">
        <v>268</v>
      </c>
      <c r="E24" s="173">
        <v>1</v>
      </c>
      <c r="F24" s="173">
        <v>2367863</v>
      </c>
      <c r="G24" s="173">
        <f t="shared" si="0"/>
        <v>2367863</v>
      </c>
      <c r="H24" s="173"/>
      <c r="I24" s="173">
        <f t="shared" si="1"/>
        <v>2367863</v>
      </c>
    </row>
    <row r="25" spans="1:9" ht="19.5" customHeight="1">
      <c r="A25" s="173">
        <v>22</v>
      </c>
      <c r="B25" s="243" t="s">
        <v>321</v>
      </c>
      <c r="C25" s="209" t="s">
        <v>309</v>
      </c>
      <c r="D25" s="173" t="s">
        <v>268</v>
      </c>
      <c r="E25" s="173">
        <v>1</v>
      </c>
      <c r="F25" s="173">
        <v>1693047</v>
      </c>
      <c r="G25" s="173">
        <f t="shared" si="0"/>
        <v>1693047</v>
      </c>
      <c r="H25" s="173"/>
      <c r="I25" s="173">
        <f t="shared" si="1"/>
        <v>1693047</v>
      </c>
    </row>
    <row r="26" spans="1:9" ht="19.5" customHeight="1">
      <c r="A26" s="173">
        <v>23</v>
      </c>
      <c r="B26" s="243" t="s">
        <v>321</v>
      </c>
      <c r="C26" s="209" t="s">
        <v>310</v>
      </c>
      <c r="D26" s="173" t="s">
        <v>268</v>
      </c>
      <c r="E26" s="173">
        <v>1</v>
      </c>
      <c r="F26" s="173">
        <v>1693047</v>
      </c>
      <c r="G26" s="173">
        <f t="shared" si="0"/>
        <v>1693047</v>
      </c>
      <c r="H26" s="173"/>
      <c r="I26" s="173">
        <f t="shared" si="1"/>
        <v>1693047</v>
      </c>
    </row>
    <row r="27" spans="1:9" ht="19.5" customHeight="1">
      <c r="A27" s="173">
        <v>24</v>
      </c>
      <c r="B27" s="243" t="s">
        <v>321</v>
      </c>
      <c r="C27" s="209" t="s">
        <v>311</v>
      </c>
      <c r="D27" s="173" t="s">
        <v>268</v>
      </c>
      <c r="E27" s="173">
        <v>1</v>
      </c>
      <c r="F27" s="173">
        <v>1676797</v>
      </c>
      <c r="G27" s="173">
        <f t="shared" si="0"/>
        <v>1676797</v>
      </c>
      <c r="H27" s="173"/>
      <c r="I27" s="173">
        <f t="shared" si="1"/>
        <v>1676797</v>
      </c>
    </row>
    <row r="28" spans="1:9" ht="19.5" customHeight="1">
      <c r="A28" s="173">
        <v>25</v>
      </c>
      <c r="B28" s="243" t="s">
        <v>321</v>
      </c>
      <c r="C28" s="209" t="s">
        <v>312</v>
      </c>
      <c r="D28" s="173" t="s">
        <v>268</v>
      </c>
      <c r="E28" s="173">
        <v>1</v>
      </c>
      <c r="F28" s="173">
        <v>1367823</v>
      </c>
      <c r="G28" s="173">
        <f t="shared" si="0"/>
        <v>1367823</v>
      </c>
      <c r="H28" s="173"/>
      <c r="I28" s="173">
        <f t="shared" si="1"/>
        <v>1367823</v>
      </c>
    </row>
    <row r="29" spans="1:9" ht="19.5" customHeight="1">
      <c r="A29" s="173">
        <v>26</v>
      </c>
      <c r="B29" s="243" t="s">
        <v>270</v>
      </c>
      <c r="C29" s="209" t="s">
        <v>313</v>
      </c>
      <c r="D29" s="173" t="s">
        <v>268</v>
      </c>
      <c r="E29" s="173">
        <v>1</v>
      </c>
      <c r="F29" s="173">
        <v>2197119</v>
      </c>
      <c r="G29" s="173">
        <f t="shared" si="0"/>
        <v>2197119</v>
      </c>
      <c r="H29" s="173"/>
      <c r="I29" s="173">
        <f t="shared" si="1"/>
        <v>2197119</v>
      </c>
    </row>
    <row r="30" spans="1:9" ht="19.5" customHeight="1">
      <c r="A30" s="173">
        <v>27</v>
      </c>
      <c r="B30" s="243" t="s">
        <v>322</v>
      </c>
      <c r="C30" s="209" t="s">
        <v>314</v>
      </c>
      <c r="D30" s="173" t="s">
        <v>268</v>
      </c>
      <c r="E30" s="173">
        <v>1</v>
      </c>
      <c r="F30" s="173">
        <v>692769</v>
      </c>
      <c r="G30" s="173">
        <f t="shared" si="0"/>
        <v>692769</v>
      </c>
      <c r="H30" s="173"/>
      <c r="I30" s="173">
        <f t="shared" si="1"/>
        <v>692769</v>
      </c>
    </row>
    <row r="31" spans="1:9" ht="19.5" customHeight="1">
      <c r="A31" s="173">
        <v>28</v>
      </c>
      <c r="B31" s="243" t="s">
        <v>321</v>
      </c>
      <c r="C31" s="209" t="s">
        <v>315</v>
      </c>
      <c r="D31" s="173" t="s">
        <v>268</v>
      </c>
      <c r="E31" s="173">
        <v>1</v>
      </c>
      <c r="F31" s="173">
        <v>1355472</v>
      </c>
      <c r="G31" s="173">
        <f t="shared" si="0"/>
        <v>1355472</v>
      </c>
      <c r="H31" s="173"/>
      <c r="I31" s="173">
        <f t="shared" si="1"/>
        <v>1355472</v>
      </c>
    </row>
    <row r="32" spans="1:9" ht="19.5" customHeight="1">
      <c r="A32" s="173">
        <v>29</v>
      </c>
      <c r="B32" s="243" t="s">
        <v>321</v>
      </c>
      <c r="C32" s="209" t="s">
        <v>316</v>
      </c>
      <c r="D32" s="173" t="s">
        <v>268</v>
      </c>
      <c r="E32" s="173">
        <v>1</v>
      </c>
      <c r="F32" s="173">
        <v>1010672</v>
      </c>
      <c r="G32" s="173">
        <f t="shared" si="0"/>
        <v>1010672</v>
      </c>
      <c r="H32" s="173"/>
      <c r="I32" s="173">
        <f t="shared" si="1"/>
        <v>1010672</v>
      </c>
    </row>
    <row r="33" spans="1:9" ht="19.5" customHeight="1">
      <c r="A33" s="228">
        <v>30</v>
      </c>
      <c r="B33" s="245" t="s">
        <v>322</v>
      </c>
      <c r="C33" s="241" t="s">
        <v>317</v>
      </c>
      <c r="D33" s="228" t="s">
        <v>268</v>
      </c>
      <c r="E33" s="228">
        <v>1</v>
      </c>
      <c r="F33" s="252">
        <v>1730695</v>
      </c>
      <c r="G33" s="228">
        <f t="shared" si="0"/>
        <v>1730695</v>
      </c>
      <c r="H33" s="228"/>
      <c r="I33" s="228">
        <f t="shared" si="1"/>
        <v>1730695</v>
      </c>
    </row>
    <row r="34" spans="1:9" ht="27" customHeight="1">
      <c r="A34" s="524" t="s">
        <v>273</v>
      </c>
      <c r="B34" s="524"/>
      <c r="C34" s="524"/>
      <c r="D34" s="524"/>
      <c r="E34" s="212">
        <f>SUM(E4:E33)</f>
        <v>30</v>
      </c>
      <c r="F34" s="212">
        <f>SUM(F4:F33)</f>
        <v>69998484</v>
      </c>
      <c r="G34" s="212">
        <f>SUM(G4:G33)</f>
        <v>69998484</v>
      </c>
      <c r="H34" s="212">
        <f>SUM(H4:H33)</f>
        <v>9387492</v>
      </c>
      <c r="I34" s="212">
        <f>SUM(I4:I33)</f>
        <v>60610992</v>
      </c>
    </row>
    <row r="35" spans="1:9" ht="27" customHeight="1">
      <c r="A35" s="250"/>
      <c r="B35" s="250"/>
      <c r="C35" s="250"/>
      <c r="D35" s="250"/>
      <c r="E35" s="251"/>
      <c r="F35" s="251"/>
      <c r="G35" s="251"/>
      <c r="H35" s="251"/>
      <c r="I35" s="251">
        <v>1</v>
      </c>
    </row>
    <row r="36" spans="1:9" ht="36" customHeight="1">
      <c r="A36" s="522" t="s">
        <v>240</v>
      </c>
      <c r="B36" s="522"/>
      <c r="C36" s="522"/>
      <c r="D36" s="522"/>
      <c r="E36" s="522"/>
      <c r="F36" s="522"/>
      <c r="G36" s="522"/>
      <c r="H36" s="522"/>
      <c r="I36" s="522"/>
    </row>
    <row r="37" spans="1:9" ht="36" customHeight="1">
      <c r="A37" s="523" t="s">
        <v>326</v>
      </c>
      <c r="B37" s="523"/>
      <c r="C37" s="523"/>
      <c r="D37" s="523"/>
      <c r="E37" s="523"/>
      <c r="F37" s="523"/>
      <c r="G37" s="523"/>
      <c r="H37" s="523"/>
      <c r="I37" s="523"/>
    </row>
    <row r="38" spans="1:9" ht="54" customHeight="1">
      <c r="A38" s="246" t="s">
        <v>2</v>
      </c>
      <c r="B38" s="246" t="s">
        <v>85</v>
      </c>
      <c r="C38" s="246" t="s">
        <v>267</v>
      </c>
      <c r="D38" s="247" t="s">
        <v>238</v>
      </c>
      <c r="E38" s="246" t="s">
        <v>237</v>
      </c>
      <c r="F38" s="247" t="s">
        <v>287</v>
      </c>
      <c r="G38" s="247" t="s">
        <v>288</v>
      </c>
      <c r="H38" s="247" t="s">
        <v>235</v>
      </c>
      <c r="I38" s="247" t="s">
        <v>234</v>
      </c>
    </row>
    <row r="39" spans="1:9" ht="26.25" customHeight="1">
      <c r="A39" s="524" t="s">
        <v>325</v>
      </c>
      <c r="B39" s="524"/>
      <c r="C39" s="524"/>
      <c r="D39" s="524"/>
      <c r="E39" s="212">
        <v>30</v>
      </c>
      <c r="F39" s="212">
        <v>69998484</v>
      </c>
      <c r="G39" s="212">
        <v>69998484</v>
      </c>
      <c r="H39" s="212">
        <v>9387492</v>
      </c>
      <c r="I39" s="212">
        <v>60610992</v>
      </c>
    </row>
    <row r="40" spans="1:9" ht="22.5" customHeight="1">
      <c r="A40" s="230">
        <v>31</v>
      </c>
      <c r="B40" s="244" t="s">
        <v>263</v>
      </c>
      <c r="C40" s="242" t="s">
        <v>320</v>
      </c>
      <c r="D40" s="230" t="s">
        <v>213</v>
      </c>
      <c r="E40" s="230">
        <v>1</v>
      </c>
      <c r="F40" s="230">
        <v>1848474</v>
      </c>
      <c r="G40" s="230">
        <f t="shared" si="0"/>
        <v>1848474</v>
      </c>
      <c r="H40" s="230"/>
      <c r="I40" s="230">
        <f t="shared" si="1"/>
        <v>1848474</v>
      </c>
    </row>
    <row r="41" spans="1:9" ht="22.5" customHeight="1">
      <c r="A41" s="173">
        <v>32</v>
      </c>
      <c r="B41" s="243" t="s">
        <v>247</v>
      </c>
      <c r="C41" s="209" t="s">
        <v>262</v>
      </c>
      <c r="D41" s="173" t="s">
        <v>213</v>
      </c>
      <c r="E41" s="173">
        <v>1</v>
      </c>
      <c r="F41" s="173">
        <v>2250659</v>
      </c>
      <c r="G41" s="173">
        <f t="shared" si="0"/>
        <v>2250659</v>
      </c>
      <c r="H41" s="173"/>
      <c r="I41" s="173">
        <f t="shared" si="1"/>
        <v>2250659</v>
      </c>
    </row>
    <row r="42" spans="1:9" ht="22.5" customHeight="1">
      <c r="A42" s="173">
        <v>33</v>
      </c>
      <c r="B42" s="243" t="s">
        <v>247</v>
      </c>
      <c r="C42" s="209" t="s">
        <v>261</v>
      </c>
      <c r="D42" s="173" t="s">
        <v>213</v>
      </c>
      <c r="E42" s="173">
        <v>1</v>
      </c>
      <c r="F42" s="173">
        <v>1942235</v>
      </c>
      <c r="G42" s="173">
        <f t="shared" si="0"/>
        <v>1942235</v>
      </c>
      <c r="H42" s="173"/>
      <c r="I42" s="173">
        <f t="shared" si="1"/>
        <v>1942235</v>
      </c>
    </row>
    <row r="43" spans="1:9" ht="22.5" customHeight="1">
      <c r="A43" s="173">
        <v>34</v>
      </c>
      <c r="B43" s="243" t="s">
        <v>247</v>
      </c>
      <c r="C43" s="209" t="s">
        <v>260</v>
      </c>
      <c r="D43" s="173" t="s">
        <v>213</v>
      </c>
      <c r="E43" s="173">
        <v>1</v>
      </c>
      <c r="F43" s="173">
        <v>2947973</v>
      </c>
      <c r="G43" s="173">
        <f t="shared" si="0"/>
        <v>2947973</v>
      </c>
      <c r="H43" s="173"/>
      <c r="I43" s="173">
        <f t="shared" si="1"/>
        <v>2947973</v>
      </c>
    </row>
    <row r="44" spans="1:9" ht="22.5" customHeight="1">
      <c r="A44" s="173">
        <v>35</v>
      </c>
      <c r="B44" s="243" t="s">
        <v>259</v>
      </c>
      <c r="C44" s="209" t="s">
        <v>258</v>
      </c>
      <c r="D44" s="173" t="s">
        <v>213</v>
      </c>
      <c r="E44" s="173">
        <v>1</v>
      </c>
      <c r="F44" s="173">
        <v>2771094</v>
      </c>
      <c r="G44" s="173">
        <f t="shared" si="0"/>
        <v>2771094</v>
      </c>
      <c r="H44" s="173"/>
      <c r="I44" s="173">
        <f t="shared" si="1"/>
        <v>2771094</v>
      </c>
    </row>
    <row r="45" spans="1:9" ht="22.5" customHeight="1">
      <c r="A45" s="173">
        <v>36</v>
      </c>
      <c r="B45" s="243" t="s">
        <v>257</v>
      </c>
      <c r="C45" s="209" t="s">
        <v>256</v>
      </c>
      <c r="D45" s="173" t="s">
        <v>213</v>
      </c>
      <c r="E45" s="173">
        <v>1</v>
      </c>
      <c r="F45" s="173">
        <v>1327951</v>
      </c>
      <c r="G45" s="173">
        <f t="shared" si="0"/>
        <v>1327951</v>
      </c>
      <c r="H45" s="173"/>
      <c r="I45" s="173">
        <f t="shared" si="1"/>
        <v>1327951</v>
      </c>
    </row>
    <row r="46" spans="1:9" ht="22.5" customHeight="1">
      <c r="A46" s="173">
        <v>37</v>
      </c>
      <c r="B46" s="243" t="s">
        <v>247</v>
      </c>
      <c r="C46" s="209" t="s">
        <v>255</v>
      </c>
      <c r="D46" s="173" t="s">
        <v>213</v>
      </c>
      <c r="E46" s="173">
        <v>1</v>
      </c>
      <c r="F46" s="173">
        <v>1183676</v>
      </c>
      <c r="G46" s="173">
        <f t="shared" si="0"/>
        <v>1183676</v>
      </c>
      <c r="H46" s="173"/>
      <c r="I46" s="173">
        <f t="shared" si="1"/>
        <v>1183676</v>
      </c>
    </row>
    <row r="47" spans="1:9" ht="22.5" customHeight="1">
      <c r="A47" s="173">
        <v>38</v>
      </c>
      <c r="B47" s="243" t="s">
        <v>254</v>
      </c>
      <c r="C47" s="209" t="s">
        <v>253</v>
      </c>
      <c r="D47" s="173" t="s">
        <v>213</v>
      </c>
      <c r="E47" s="173">
        <v>1</v>
      </c>
      <c r="F47" s="173">
        <v>2084383</v>
      </c>
      <c r="G47" s="173">
        <f t="shared" si="0"/>
        <v>2084383</v>
      </c>
      <c r="H47" s="173"/>
      <c r="I47" s="173">
        <f t="shared" si="1"/>
        <v>2084383</v>
      </c>
    </row>
    <row r="48" spans="1:9" ht="22.5" customHeight="1">
      <c r="A48" s="173">
        <v>39</v>
      </c>
      <c r="B48" s="243" t="s">
        <v>252</v>
      </c>
      <c r="C48" s="209" t="s">
        <v>251</v>
      </c>
      <c r="D48" s="173" t="s">
        <v>213</v>
      </c>
      <c r="E48" s="173">
        <v>1</v>
      </c>
      <c r="F48" s="173">
        <v>995130</v>
      </c>
      <c r="G48" s="173">
        <f t="shared" si="0"/>
        <v>995130</v>
      </c>
      <c r="H48" s="173"/>
      <c r="I48" s="173">
        <f t="shared" si="1"/>
        <v>995130</v>
      </c>
    </row>
    <row r="49" spans="1:9" ht="22.5" customHeight="1">
      <c r="A49" s="173">
        <v>40</v>
      </c>
      <c r="B49" s="243" t="s">
        <v>324</v>
      </c>
      <c r="C49" s="209" t="s">
        <v>250</v>
      </c>
      <c r="D49" s="173" t="s">
        <v>213</v>
      </c>
      <c r="E49" s="173">
        <v>1</v>
      </c>
      <c r="F49" s="173">
        <v>1468783</v>
      </c>
      <c r="G49" s="173">
        <f>F49*E49</f>
        <v>1468783</v>
      </c>
      <c r="H49" s="173"/>
      <c r="I49" s="173">
        <f>F49-H49</f>
        <v>1468783</v>
      </c>
    </row>
    <row r="50" spans="1:9" ht="22.5" customHeight="1">
      <c r="A50" s="173">
        <v>41</v>
      </c>
      <c r="B50" s="243" t="s">
        <v>249</v>
      </c>
      <c r="C50" s="209" t="s">
        <v>248</v>
      </c>
      <c r="D50" s="173" t="s">
        <v>213</v>
      </c>
      <c r="E50" s="173">
        <v>1</v>
      </c>
      <c r="F50" s="173">
        <v>3338759</v>
      </c>
      <c r="G50" s="173">
        <f t="shared" si="0"/>
        <v>3338759</v>
      </c>
      <c r="H50" s="173"/>
      <c r="I50" s="173">
        <f t="shared" si="1"/>
        <v>3338759</v>
      </c>
    </row>
    <row r="51" spans="1:9" ht="22.5" customHeight="1">
      <c r="A51" s="173">
        <v>42</v>
      </c>
      <c r="B51" s="243" t="s">
        <v>247</v>
      </c>
      <c r="C51" s="209" t="s">
        <v>246</v>
      </c>
      <c r="D51" s="173" t="s">
        <v>213</v>
      </c>
      <c r="E51" s="173">
        <v>1</v>
      </c>
      <c r="F51" s="173">
        <v>1517108</v>
      </c>
      <c r="G51" s="173">
        <f t="shared" si="0"/>
        <v>1517108</v>
      </c>
      <c r="H51" s="173"/>
      <c r="I51" s="173">
        <f t="shared" si="1"/>
        <v>1517108</v>
      </c>
    </row>
    <row r="52" spans="1:9" ht="22.5" customHeight="1">
      <c r="A52" s="173">
        <v>43</v>
      </c>
      <c r="B52" s="243" t="s">
        <v>245</v>
      </c>
      <c r="C52" s="209" t="s">
        <v>244</v>
      </c>
      <c r="D52" s="173" t="s">
        <v>213</v>
      </c>
      <c r="E52" s="173">
        <v>1</v>
      </c>
      <c r="F52" s="173">
        <v>808956</v>
      </c>
      <c r="G52" s="173">
        <f t="shared" si="0"/>
        <v>808956</v>
      </c>
      <c r="H52" s="173"/>
      <c r="I52" s="173">
        <f t="shared" si="1"/>
        <v>808956</v>
      </c>
    </row>
    <row r="53" spans="1:9" ht="22.5" customHeight="1">
      <c r="A53" s="173">
        <v>44</v>
      </c>
      <c r="B53" s="243" t="s">
        <v>323</v>
      </c>
      <c r="C53" s="209" t="s">
        <v>243</v>
      </c>
      <c r="D53" s="173" t="s">
        <v>213</v>
      </c>
      <c r="E53" s="173">
        <v>1</v>
      </c>
      <c r="F53" s="173">
        <v>1063258</v>
      </c>
      <c r="G53" s="173">
        <f>F53*E53</f>
        <v>1063258</v>
      </c>
      <c r="H53" s="173"/>
      <c r="I53" s="173">
        <f>F53-H53</f>
        <v>1063258</v>
      </c>
    </row>
    <row r="54" spans="1:9" ht="22.5" customHeight="1">
      <c r="A54" s="173">
        <v>45</v>
      </c>
      <c r="B54" s="243" t="s">
        <v>242</v>
      </c>
      <c r="C54" s="209" t="s">
        <v>241</v>
      </c>
      <c r="D54" s="173" t="s">
        <v>213</v>
      </c>
      <c r="E54" s="173">
        <v>1</v>
      </c>
      <c r="F54" s="173">
        <v>1000000</v>
      </c>
      <c r="G54" s="173">
        <f t="shared" si="0"/>
        <v>1000000</v>
      </c>
      <c r="H54" s="173"/>
      <c r="I54" s="173">
        <f t="shared" si="1"/>
        <v>1000000</v>
      </c>
    </row>
    <row r="55" spans="1:9" ht="22.5" customHeight="1">
      <c r="A55" s="173">
        <v>46</v>
      </c>
      <c r="B55" s="243" t="s">
        <v>318</v>
      </c>
      <c r="C55" s="209" t="s">
        <v>319</v>
      </c>
      <c r="D55" s="173" t="s">
        <v>213</v>
      </c>
      <c r="E55" s="226">
        <v>1</v>
      </c>
      <c r="F55" s="226">
        <v>200000</v>
      </c>
      <c r="G55" s="226">
        <f t="shared" si="0"/>
        <v>200000</v>
      </c>
      <c r="H55" s="173"/>
      <c r="I55" s="226">
        <f t="shared" si="1"/>
        <v>200000</v>
      </c>
    </row>
    <row r="56" spans="1:9" ht="47.25" customHeight="1">
      <c r="A56" s="525" t="s">
        <v>273</v>
      </c>
      <c r="B56" s="525"/>
      <c r="C56" s="525"/>
      <c r="D56" s="525"/>
      <c r="E56" s="248">
        <f>SUM(E39:E55)</f>
        <v>46</v>
      </c>
      <c r="F56" s="249">
        <f>SUM(F39:F55)</f>
        <v>96746923</v>
      </c>
      <c r="G56" s="249">
        <f>SUM(G39:G55)</f>
        <v>96746923</v>
      </c>
      <c r="H56" s="249">
        <f>SUM(H39:H55)</f>
        <v>9387492</v>
      </c>
      <c r="I56" s="249">
        <f>SUM(I39:I55)</f>
        <v>87359431</v>
      </c>
    </row>
    <row r="60" spans="2:5" ht="12.75">
      <c r="B60" s="512" t="s">
        <v>328</v>
      </c>
      <c r="C60" s="513"/>
      <c r="E60" s="260" t="s">
        <v>327</v>
      </c>
    </row>
    <row r="61" spans="2:6" ht="12.75">
      <c r="B61" s="512" t="s">
        <v>329</v>
      </c>
      <c r="C61" s="513"/>
      <c r="E61" s="512" t="s">
        <v>212</v>
      </c>
      <c r="F61" s="512"/>
    </row>
    <row r="70" ht="12.75">
      <c r="I70" s="198">
        <v>2</v>
      </c>
    </row>
  </sheetData>
  <sheetProtection/>
  <mergeCells count="10">
    <mergeCell ref="B60:C60"/>
    <mergeCell ref="B61:C61"/>
    <mergeCell ref="E61:F61"/>
    <mergeCell ref="A1:I1"/>
    <mergeCell ref="A2:I2"/>
    <mergeCell ref="A34:D34"/>
    <mergeCell ref="A39:D39"/>
    <mergeCell ref="A56:D56"/>
    <mergeCell ref="A36:I36"/>
    <mergeCell ref="A37:I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0"/>
  <sheetViews>
    <sheetView zoomScalePageLayoutView="0" workbookViewId="0" topLeftCell="A51">
      <selection activeCell="A3" sqref="A3:IV3"/>
    </sheetView>
  </sheetViews>
  <sheetFormatPr defaultColWidth="9.140625" defaultRowHeight="12.75"/>
  <cols>
    <col min="1" max="1" width="3.140625" style="214" customWidth="1"/>
    <col min="2" max="2" width="19.00390625" style="0" customWidth="1"/>
    <col min="3" max="3" width="8.28125" style="0" customWidth="1"/>
    <col min="4" max="4" width="11.8515625" style="0" customWidth="1"/>
    <col min="5" max="5" width="12.8515625" style="0" customWidth="1"/>
    <col min="6" max="6" width="15.140625" style="0" customWidth="1"/>
    <col min="7" max="7" width="11.00390625" style="0" customWidth="1"/>
    <col min="9" max="9" width="11.7109375" style="0" customWidth="1"/>
    <col min="10" max="10" width="11.140625" style="0" customWidth="1"/>
    <col min="11" max="11" width="14.28125" style="198" customWidth="1"/>
  </cols>
  <sheetData>
    <row r="1" spans="1:7" ht="16.5" customHeight="1">
      <c r="A1" s="529" t="s">
        <v>240</v>
      </c>
      <c r="B1" s="529"/>
      <c r="C1" s="529"/>
      <c r="D1" s="529"/>
      <c r="E1" s="529"/>
      <c r="F1" s="529"/>
      <c r="G1" s="529"/>
    </row>
    <row r="2" spans="1:7" ht="14.25" customHeight="1">
      <c r="A2" s="530" t="s">
        <v>335</v>
      </c>
      <c r="B2" s="530"/>
      <c r="C2" s="530"/>
      <c r="D2" s="530"/>
      <c r="E2" s="530"/>
      <c r="F2" s="531"/>
      <c r="G2" s="531"/>
    </row>
    <row r="3" spans="1:11" ht="29.25" customHeight="1">
      <c r="A3" s="257" t="s">
        <v>2</v>
      </c>
      <c r="B3" s="253" t="s">
        <v>85</v>
      </c>
      <c r="C3" s="253" t="s">
        <v>267</v>
      </c>
      <c r="D3" s="254" t="s">
        <v>280</v>
      </c>
      <c r="E3" s="283" t="s">
        <v>265</v>
      </c>
      <c r="F3" s="284" t="s">
        <v>264</v>
      </c>
      <c r="G3" s="283" t="s">
        <v>233</v>
      </c>
      <c r="H3" s="283" t="s">
        <v>331</v>
      </c>
      <c r="I3" s="285" t="s">
        <v>332</v>
      </c>
      <c r="J3" s="278" t="s">
        <v>334</v>
      </c>
      <c r="K3" s="259" t="s">
        <v>333</v>
      </c>
    </row>
    <row r="4" spans="1:11" ht="13.5" customHeight="1">
      <c r="A4" s="209">
        <v>1</v>
      </c>
      <c r="B4" s="243" t="s">
        <v>270</v>
      </c>
      <c r="C4" s="209" t="s">
        <v>286</v>
      </c>
      <c r="D4" s="173">
        <v>663032</v>
      </c>
      <c r="E4" s="173">
        <v>340532</v>
      </c>
      <c r="F4" s="173">
        <f>D4-E4</f>
        <v>322500</v>
      </c>
      <c r="G4" s="173"/>
      <c r="H4" s="173">
        <f>E4</f>
        <v>340532</v>
      </c>
      <c r="I4" s="173">
        <f>E4+G4-H4</f>
        <v>0</v>
      </c>
      <c r="J4" s="173">
        <f>F4</f>
        <v>322500</v>
      </c>
      <c r="K4" s="212">
        <f>D4-H4-J4</f>
        <v>0</v>
      </c>
    </row>
    <row r="5" spans="1:11" ht="13.5" customHeight="1">
      <c r="A5" s="209">
        <v>2</v>
      </c>
      <c r="B5" s="243" t="s">
        <v>271</v>
      </c>
      <c r="C5" s="209" t="s">
        <v>289</v>
      </c>
      <c r="D5" s="173">
        <v>1411916</v>
      </c>
      <c r="E5" s="173">
        <v>937452</v>
      </c>
      <c r="F5" s="173">
        <f aca="true" t="shared" si="0" ref="F5:F33">D5-E5</f>
        <v>474464</v>
      </c>
      <c r="G5" s="173"/>
      <c r="H5" s="173">
        <f>E5</f>
        <v>937452</v>
      </c>
      <c r="I5" s="173">
        <f aca="true" t="shared" si="1" ref="I5:I54">E5+G5-H5</f>
        <v>0</v>
      </c>
      <c r="J5" s="173">
        <f>F5</f>
        <v>474464</v>
      </c>
      <c r="K5" s="212">
        <f>D5-H5-J5</f>
        <v>0</v>
      </c>
    </row>
    <row r="6" spans="1:11" ht="13.5" customHeight="1">
      <c r="A6" s="209">
        <v>3</v>
      </c>
      <c r="B6" s="243" t="s">
        <v>270</v>
      </c>
      <c r="C6" s="209" t="s">
        <v>290</v>
      </c>
      <c r="D6" s="173">
        <v>1411916</v>
      </c>
      <c r="E6" s="173">
        <v>937452</v>
      </c>
      <c r="F6" s="173">
        <f t="shared" si="0"/>
        <v>474464</v>
      </c>
      <c r="G6" s="211">
        <f>F6*20%</f>
        <v>94892.8</v>
      </c>
      <c r="H6" s="173"/>
      <c r="I6" s="211">
        <f t="shared" si="1"/>
        <v>1032344.8</v>
      </c>
      <c r="J6" s="173"/>
      <c r="K6" s="213">
        <f>D6-I6</f>
        <v>379571.19999999995</v>
      </c>
    </row>
    <row r="7" spans="1:11" ht="13.5" customHeight="1">
      <c r="A7" s="209">
        <v>4</v>
      </c>
      <c r="B7" s="243" t="s">
        <v>270</v>
      </c>
      <c r="C7" s="209" t="s">
        <v>291</v>
      </c>
      <c r="D7" s="173">
        <v>2241087</v>
      </c>
      <c r="E7" s="173">
        <v>878506</v>
      </c>
      <c r="F7" s="173">
        <f t="shared" si="0"/>
        <v>1362581</v>
      </c>
      <c r="G7" s="211">
        <f aca="true" t="shared" si="2" ref="G7:G33">F7*20%</f>
        <v>272516.2</v>
      </c>
      <c r="H7" s="173"/>
      <c r="I7" s="211">
        <f t="shared" si="1"/>
        <v>1151022.2</v>
      </c>
      <c r="J7" s="173"/>
      <c r="K7" s="213">
        <f aca="true" t="shared" si="3" ref="K7:K13">D7-I7</f>
        <v>1090064.8</v>
      </c>
    </row>
    <row r="8" spans="1:11" ht="13.5" customHeight="1">
      <c r="A8" s="209">
        <v>5</v>
      </c>
      <c r="B8" s="243" t="s">
        <v>321</v>
      </c>
      <c r="C8" s="209" t="s">
        <v>292</v>
      </c>
      <c r="D8" s="173">
        <v>4397390</v>
      </c>
      <c r="E8" s="173">
        <v>1723776</v>
      </c>
      <c r="F8" s="173">
        <f t="shared" si="0"/>
        <v>2673614</v>
      </c>
      <c r="G8" s="211">
        <f t="shared" si="2"/>
        <v>534722.8</v>
      </c>
      <c r="H8" s="173"/>
      <c r="I8" s="211">
        <f t="shared" si="1"/>
        <v>2258498.8</v>
      </c>
      <c r="J8" s="173"/>
      <c r="K8" s="213">
        <f t="shared" si="3"/>
        <v>2138891.2</v>
      </c>
    </row>
    <row r="9" spans="1:11" ht="13.5" customHeight="1">
      <c r="A9" s="209">
        <v>6</v>
      </c>
      <c r="B9" s="243" t="s">
        <v>270</v>
      </c>
      <c r="C9" s="209" t="s">
        <v>293</v>
      </c>
      <c r="D9" s="173">
        <v>5153075</v>
      </c>
      <c r="E9" s="173">
        <v>1965039</v>
      </c>
      <c r="F9" s="173">
        <f t="shared" si="0"/>
        <v>3188036</v>
      </c>
      <c r="G9" s="211">
        <f t="shared" si="2"/>
        <v>637607.2000000001</v>
      </c>
      <c r="H9" s="173"/>
      <c r="I9" s="211">
        <f t="shared" si="1"/>
        <v>2602646.2</v>
      </c>
      <c r="J9" s="173"/>
      <c r="K9" s="213">
        <f t="shared" si="3"/>
        <v>2550428.8</v>
      </c>
    </row>
    <row r="10" spans="1:11" ht="13.5" customHeight="1">
      <c r="A10" s="209">
        <v>7</v>
      </c>
      <c r="B10" s="243" t="s">
        <v>272</v>
      </c>
      <c r="C10" s="209" t="s">
        <v>294</v>
      </c>
      <c r="D10" s="173">
        <v>1237593</v>
      </c>
      <c r="E10" s="173">
        <v>551141</v>
      </c>
      <c r="F10" s="173">
        <f t="shared" si="0"/>
        <v>686452</v>
      </c>
      <c r="G10" s="211">
        <f t="shared" si="2"/>
        <v>137290.4</v>
      </c>
      <c r="H10" s="173"/>
      <c r="I10" s="211">
        <f t="shared" si="1"/>
        <v>688431.4</v>
      </c>
      <c r="J10" s="211"/>
      <c r="K10" s="213">
        <f t="shared" si="3"/>
        <v>549161.6</v>
      </c>
    </row>
    <row r="11" spans="1:11" ht="13.5" customHeight="1">
      <c r="A11" s="209">
        <v>8</v>
      </c>
      <c r="B11" s="243" t="s">
        <v>270</v>
      </c>
      <c r="C11" s="209" t="s">
        <v>295</v>
      </c>
      <c r="D11" s="173">
        <v>3905645</v>
      </c>
      <c r="E11" s="173">
        <v>1301882</v>
      </c>
      <c r="F11" s="173">
        <f t="shared" si="0"/>
        <v>2603763</v>
      </c>
      <c r="G11" s="211">
        <f t="shared" si="2"/>
        <v>520752.60000000003</v>
      </c>
      <c r="H11" s="173"/>
      <c r="I11" s="211">
        <f t="shared" si="1"/>
        <v>1822634.6</v>
      </c>
      <c r="J11" s="173"/>
      <c r="K11" s="213">
        <f t="shared" si="3"/>
        <v>2083010.4</v>
      </c>
    </row>
    <row r="12" spans="1:11" ht="13.5" customHeight="1">
      <c r="A12" s="209">
        <v>9</v>
      </c>
      <c r="B12" s="243" t="s">
        <v>271</v>
      </c>
      <c r="C12" s="209" t="s">
        <v>296</v>
      </c>
      <c r="D12" s="173">
        <v>2209679</v>
      </c>
      <c r="E12" s="173">
        <v>633442</v>
      </c>
      <c r="F12" s="173">
        <f t="shared" si="0"/>
        <v>1576237</v>
      </c>
      <c r="G12" s="211">
        <f t="shared" si="2"/>
        <v>315247.4</v>
      </c>
      <c r="H12" s="173"/>
      <c r="I12" s="211">
        <f t="shared" si="1"/>
        <v>948689.4</v>
      </c>
      <c r="J12" s="173"/>
      <c r="K12" s="213">
        <f t="shared" si="3"/>
        <v>1260989.6</v>
      </c>
    </row>
    <row r="13" spans="1:11" ht="13.5" customHeight="1">
      <c r="A13" s="209">
        <v>10</v>
      </c>
      <c r="B13" s="243" t="s">
        <v>270</v>
      </c>
      <c r="C13" s="209" t="s">
        <v>297</v>
      </c>
      <c r="D13" s="173">
        <v>3102203</v>
      </c>
      <c r="E13" s="173">
        <v>909980</v>
      </c>
      <c r="F13" s="173">
        <f t="shared" si="0"/>
        <v>2192223</v>
      </c>
      <c r="G13" s="211">
        <f t="shared" si="2"/>
        <v>438444.60000000003</v>
      </c>
      <c r="H13" s="173"/>
      <c r="I13" s="211">
        <f t="shared" si="1"/>
        <v>1348424.6</v>
      </c>
      <c r="J13" s="173"/>
      <c r="K13" s="213">
        <f t="shared" si="3"/>
        <v>1753778.4</v>
      </c>
    </row>
    <row r="14" spans="1:11" ht="13.5" customHeight="1">
      <c r="A14" s="209">
        <v>11</v>
      </c>
      <c r="B14" s="243" t="s">
        <v>321</v>
      </c>
      <c r="C14" s="209" t="s">
        <v>298</v>
      </c>
      <c r="D14" s="173">
        <v>3656272</v>
      </c>
      <c r="E14" s="173">
        <v>1210630</v>
      </c>
      <c r="F14" s="173">
        <f t="shared" si="0"/>
        <v>2445642</v>
      </c>
      <c r="G14" s="211">
        <v>407607</v>
      </c>
      <c r="H14" s="211">
        <f>E14+G14</f>
        <v>1618237</v>
      </c>
      <c r="I14" s="173">
        <f t="shared" si="1"/>
        <v>0</v>
      </c>
      <c r="J14" s="211">
        <f>D14-H14</f>
        <v>2038035</v>
      </c>
      <c r="K14" s="213">
        <f>D14-H14-J14</f>
        <v>0</v>
      </c>
    </row>
    <row r="15" spans="1:11" ht="13.5" customHeight="1">
      <c r="A15" s="209">
        <v>12</v>
      </c>
      <c r="B15" s="243" t="s">
        <v>321</v>
      </c>
      <c r="C15" s="209" t="s">
        <v>299</v>
      </c>
      <c r="D15" s="173">
        <v>3656272</v>
      </c>
      <c r="E15" s="173">
        <v>1210630</v>
      </c>
      <c r="F15" s="173">
        <f t="shared" si="0"/>
        <v>2445642</v>
      </c>
      <c r="G15" s="211">
        <v>407607</v>
      </c>
      <c r="H15" s="211">
        <f>E15+G15</f>
        <v>1618237</v>
      </c>
      <c r="I15" s="173">
        <f t="shared" si="1"/>
        <v>0</v>
      </c>
      <c r="J15" s="211">
        <f>D15-H15</f>
        <v>2038035</v>
      </c>
      <c r="K15" s="213">
        <f>D15-H15-J15</f>
        <v>0</v>
      </c>
    </row>
    <row r="16" spans="1:11" ht="13.5" customHeight="1">
      <c r="A16" s="209">
        <v>13</v>
      </c>
      <c r="B16" s="243" t="s">
        <v>321</v>
      </c>
      <c r="C16" s="209" t="s">
        <v>300</v>
      </c>
      <c r="D16" s="173">
        <v>3656272</v>
      </c>
      <c r="E16" s="173">
        <v>1210631</v>
      </c>
      <c r="F16" s="173">
        <f t="shared" si="0"/>
        <v>2445641</v>
      </c>
      <c r="G16" s="211">
        <f t="shared" si="2"/>
        <v>489128.2</v>
      </c>
      <c r="H16" s="173"/>
      <c r="I16" s="211">
        <f t="shared" si="1"/>
        <v>1699759.2</v>
      </c>
      <c r="J16" s="173"/>
      <c r="K16" s="213">
        <f>D16-I16</f>
        <v>1956512.8</v>
      </c>
    </row>
    <row r="17" spans="1:11" ht="13.5" customHeight="1">
      <c r="A17" s="209">
        <v>14</v>
      </c>
      <c r="B17" s="243" t="s">
        <v>321</v>
      </c>
      <c r="C17" s="209" t="s">
        <v>301</v>
      </c>
      <c r="D17" s="173">
        <v>3687019</v>
      </c>
      <c r="E17" s="173">
        <v>835725</v>
      </c>
      <c r="F17" s="173">
        <f t="shared" si="0"/>
        <v>2851294</v>
      </c>
      <c r="G17" s="211">
        <f t="shared" si="2"/>
        <v>570258.8</v>
      </c>
      <c r="H17" s="173"/>
      <c r="I17" s="211">
        <f t="shared" si="1"/>
        <v>1405983.8</v>
      </c>
      <c r="J17" s="173"/>
      <c r="K17" s="213">
        <f aca="true" t="shared" si="4" ref="K17:K54">D17-I17</f>
        <v>2281035.2</v>
      </c>
    </row>
    <row r="18" spans="1:11" ht="13.5" customHeight="1">
      <c r="A18" s="209">
        <v>15</v>
      </c>
      <c r="B18" s="243" t="s">
        <v>321</v>
      </c>
      <c r="C18" s="209" t="s">
        <v>302</v>
      </c>
      <c r="D18" s="173">
        <v>3790969</v>
      </c>
      <c r="E18" s="173">
        <v>808740</v>
      </c>
      <c r="F18" s="173">
        <f t="shared" si="0"/>
        <v>2982229</v>
      </c>
      <c r="G18" s="211">
        <f t="shared" si="2"/>
        <v>596445.8</v>
      </c>
      <c r="H18" s="173"/>
      <c r="I18" s="211">
        <f t="shared" si="1"/>
        <v>1405185.8</v>
      </c>
      <c r="J18" s="173"/>
      <c r="K18" s="213">
        <f t="shared" si="4"/>
        <v>2385783.2</v>
      </c>
    </row>
    <row r="19" spans="1:11" ht="13.5" customHeight="1">
      <c r="A19" s="209">
        <v>16</v>
      </c>
      <c r="B19" s="243" t="s">
        <v>321</v>
      </c>
      <c r="C19" s="209" t="s">
        <v>303</v>
      </c>
      <c r="D19" s="173">
        <v>3738885</v>
      </c>
      <c r="E19" s="173">
        <v>747777</v>
      </c>
      <c r="F19" s="173">
        <f t="shared" si="0"/>
        <v>2991108</v>
      </c>
      <c r="G19" s="211">
        <f t="shared" si="2"/>
        <v>598221.6</v>
      </c>
      <c r="H19" s="173"/>
      <c r="I19" s="211">
        <f t="shared" si="1"/>
        <v>1345998.6</v>
      </c>
      <c r="J19" s="173"/>
      <c r="K19" s="213">
        <f t="shared" si="4"/>
        <v>2392886.4</v>
      </c>
    </row>
    <row r="20" spans="1:11" ht="13.5" customHeight="1">
      <c r="A20" s="209">
        <v>17</v>
      </c>
      <c r="B20" s="243" t="s">
        <v>322</v>
      </c>
      <c r="C20" s="209" t="s">
        <v>304</v>
      </c>
      <c r="D20" s="173">
        <v>1105006</v>
      </c>
      <c r="E20" s="173">
        <v>221001</v>
      </c>
      <c r="F20" s="173">
        <f t="shared" si="0"/>
        <v>884005</v>
      </c>
      <c r="G20" s="211">
        <f t="shared" si="2"/>
        <v>176801</v>
      </c>
      <c r="H20" s="173"/>
      <c r="I20" s="173">
        <f t="shared" si="1"/>
        <v>397802</v>
      </c>
      <c r="J20" s="173"/>
      <c r="K20" s="212">
        <f t="shared" si="4"/>
        <v>707204</v>
      </c>
    </row>
    <row r="21" spans="1:11" ht="13.5" customHeight="1">
      <c r="A21" s="209">
        <v>18</v>
      </c>
      <c r="B21" s="243" t="s">
        <v>322</v>
      </c>
      <c r="C21" s="209" t="s">
        <v>305</v>
      </c>
      <c r="D21" s="173">
        <v>300000</v>
      </c>
      <c r="E21" s="173">
        <v>100000</v>
      </c>
      <c r="F21" s="173">
        <f t="shared" si="0"/>
        <v>200000</v>
      </c>
      <c r="G21" s="211">
        <f t="shared" si="2"/>
        <v>40000</v>
      </c>
      <c r="H21" s="173"/>
      <c r="I21" s="173">
        <f t="shared" si="1"/>
        <v>140000</v>
      </c>
      <c r="J21" s="173"/>
      <c r="K21" s="212">
        <f t="shared" si="4"/>
        <v>160000</v>
      </c>
    </row>
    <row r="22" spans="1:11" ht="13.5" customHeight="1">
      <c r="A22" s="209">
        <v>19</v>
      </c>
      <c r="B22" s="243" t="s">
        <v>270</v>
      </c>
      <c r="C22" s="209" t="s">
        <v>306</v>
      </c>
      <c r="D22" s="173">
        <v>3312898</v>
      </c>
      <c r="E22" s="173">
        <v>607364</v>
      </c>
      <c r="F22" s="173">
        <f t="shared" si="0"/>
        <v>2705534</v>
      </c>
      <c r="G22" s="211">
        <f t="shared" si="2"/>
        <v>541106.8</v>
      </c>
      <c r="H22" s="173"/>
      <c r="I22" s="211">
        <f t="shared" si="1"/>
        <v>1148470.8</v>
      </c>
      <c r="J22" s="173"/>
      <c r="K22" s="213">
        <f t="shared" si="4"/>
        <v>2164427.2</v>
      </c>
    </row>
    <row r="23" spans="1:11" ht="13.5" customHeight="1">
      <c r="A23" s="209">
        <v>20</v>
      </c>
      <c r="B23" s="243" t="s">
        <v>269</v>
      </c>
      <c r="C23" s="209" t="s">
        <v>307</v>
      </c>
      <c r="D23" s="173">
        <v>1576051</v>
      </c>
      <c r="E23" s="173">
        <v>210140</v>
      </c>
      <c r="F23" s="173">
        <f t="shared" si="0"/>
        <v>1365911</v>
      </c>
      <c r="G23" s="211">
        <f t="shared" si="2"/>
        <v>273182.2</v>
      </c>
      <c r="H23" s="173"/>
      <c r="I23" s="211">
        <f t="shared" si="1"/>
        <v>483322.2</v>
      </c>
      <c r="J23" s="211"/>
      <c r="K23" s="213">
        <f t="shared" si="4"/>
        <v>1092728.8</v>
      </c>
    </row>
    <row r="24" spans="1:11" ht="13.5" customHeight="1">
      <c r="A24" s="209">
        <v>21</v>
      </c>
      <c r="B24" s="243" t="s">
        <v>270</v>
      </c>
      <c r="C24" s="209" t="s">
        <v>308</v>
      </c>
      <c r="D24" s="173">
        <v>2367863</v>
      </c>
      <c r="E24" s="173">
        <v>276250</v>
      </c>
      <c r="F24" s="173">
        <f t="shared" si="0"/>
        <v>2091613</v>
      </c>
      <c r="G24" s="211">
        <f t="shared" si="2"/>
        <v>418322.60000000003</v>
      </c>
      <c r="H24" s="173"/>
      <c r="I24" s="211">
        <f t="shared" si="1"/>
        <v>694572.6000000001</v>
      </c>
      <c r="J24" s="211"/>
      <c r="K24" s="213">
        <f t="shared" si="4"/>
        <v>1673290.4</v>
      </c>
    </row>
    <row r="25" spans="1:11" ht="13.5" customHeight="1">
      <c r="A25" s="209">
        <v>22</v>
      </c>
      <c r="B25" s="243" t="s">
        <v>321</v>
      </c>
      <c r="C25" s="209" t="s">
        <v>309</v>
      </c>
      <c r="D25" s="173">
        <v>1693047</v>
      </c>
      <c r="E25" s="173">
        <v>169362</v>
      </c>
      <c r="F25" s="173">
        <f t="shared" si="0"/>
        <v>1523685</v>
      </c>
      <c r="G25" s="211">
        <f t="shared" si="2"/>
        <v>304737</v>
      </c>
      <c r="H25" s="173"/>
      <c r="I25" s="211">
        <f t="shared" si="1"/>
        <v>474099</v>
      </c>
      <c r="J25" s="211"/>
      <c r="K25" s="212">
        <f t="shared" si="4"/>
        <v>1218948</v>
      </c>
    </row>
    <row r="26" spans="1:11" ht="13.5" customHeight="1">
      <c r="A26" s="209">
        <v>23</v>
      </c>
      <c r="B26" s="243" t="s">
        <v>321</v>
      </c>
      <c r="C26" s="209" t="s">
        <v>310</v>
      </c>
      <c r="D26" s="173">
        <v>1693047</v>
      </c>
      <c r="E26" s="173">
        <v>169306</v>
      </c>
      <c r="F26" s="173">
        <f t="shared" si="0"/>
        <v>1523741</v>
      </c>
      <c r="G26" s="211">
        <f t="shared" si="2"/>
        <v>304748.2</v>
      </c>
      <c r="H26" s="173"/>
      <c r="I26" s="211">
        <f t="shared" si="1"/>
        <v>474054.2</v>
      </c>
      <c r="J26" s="211"/>
      <c r="K26" s="213">
        <f t="shared" si="4"/>
        <v>1218992.8</v>
      </c>
    </row>
    <row r="27" spans="1:11" ht="13.5" customHeight="1">
      <c r="A27" s="209">
        <v>24</v>
      </c>
      <c r="B27" s="243" t="s">
        <v>321</v>
      </c>
      <c r="C27" s="209" t="s">
        <v>311</v>
      </c>
      <c r="D27" s="173">
        <v>1676797</v>
      </c>
      <c r="E27" s="173">
        <v>167680</v>
      </c>
      <c r="F27" s="173">
        <f t="shared" si="0"/>
        <v>1509117</v>
      </c>
      <c r="G27" s="211">
        <f t="shared" si="2"/>
        <v>301823.4</v>
      </c>
      <c r="H27" s="173"/>
      <c r="I27" s="211">
        <f t="shared" si="1"/>
        <v>469503.4</v>
      </c>
      <c r="J27" s="211"/>
      <c r="K27" s="213">
        <f t="shared" si="4"/>
        <v>1207293.6</v>
      </c>
    </row>
    <row r="28" spans="1:11" ht="13.5" customHeight="1">
      <c r="A28" s="209">
        <v>25</v>
      </c>
      <c r="B28" s="243" t="s">
        <v>321</v>
      </c>
      <c r="C28" s="209" t="s">
        <v>312</v>
      </c>
      <c r="D28" s="173">
        <v>1367823</v>
      </c>
      <c r="E28" s="173">
        <v>45594</v>
      </c>
      <c r="F28" s="173">
        <f t="shared" si="0"/>
        <v>1322229</v>
      </c>
      <c r="G28" s="211">
        <f t="shared" si="2"/>
        <v>264445.8</v>
      </c>
      <c r="H28" s="173"/>
      <c r="I28" s="211">
        <f t="shared" si="1"/>
        <v>310039.8</v>
      </c>
      <c r="J28" s="211"/>
      <c r="K28" s="213">
        <f t="shared" si="4"/>
        <v>1057783.2</v>
      </c>
    </row>
    <row r="29" spans="1:11" ht="13.5" customHeight="1">
      <c r="A29" s="209">
        <v>26</v>
      </c>
      <c r="B29" s="243" t="s">
        <v>270</v>
      </c>
      <c r="C29" s="209" t="s">
        <v>313</v>
      </c>
      <c r="D29" s="173">
        <v>2197119</v>
      </c>
      <c r="E29" s="173">
        <v>36618</v>
      </c>
      <c r="F29" s="173">
        <f t="shared" si="0"/>
        <v>2160501</v>
      </c>
      <c r="G29" s="211">
        <f t="shared" si="2"/>
        <v>432100.2</v>
      </c>
      <c r="H29" s="173"/>
      <c r="I29" s="211">
        <f t="shared" si="1"/>
        <v>468718.2</v>
      </c>
      <c r="J29" s="211"/>
      <c r="K29" s="213">
        <f t="shared" si="4"/>
        <v>1728400.8</v>
      </c>
    </row>
    <row r="30" spans="1:11" ht="13.5" customHeight="1">
      <c r="A30" s="209">
        <v>27</v>
      </c>
      <c r="B30" s="243" t="s">
        <v>322</v>
      </c>
      <c r="C30" s="209" t="s">
        <v>314</v>
      </c>
      <c r="D30" s="173">
        <v>692769</v>
      </c>
      <c r="E30" s="173">
        <v>11546</v>
      </c>
      <c r="F30" s="173">
        <f t="shared" si="0"/>
        <v>681223</v>
      </c>
      <c r="G30" s="211">
        <f t="shared" si="2"/>
        <v>136244.6</v>
      </c>
      <c r="H30" s="173"/>
      <c r="I30" s="211">
        <f t="shared" si="1"/>
        <v>147790.6</v>
      </c>
      <c r="J30" s="211"/>
      <c r="K30" s="213">
        <f t="shared" si="4"/>
        <v>544978.4</v>
      </c>
    </row>
    <row r="31" spans="1:11" ht="13.5" customHeight="1">
      <c r="A31" s="209">
        <v>28</v>
      </c>
      <c r="B31" s="243" t="s">
        <v>321</v>
      </c>
      <c r="C31" s="209" t="s">
        <v>315</v>
      </c>
      <c r="D31" s="173">
        <v>1355472</v>
      </c>
      <c r="E31" s="173"/>
      <c r="F31" s="173">
        <f t="shared" si="0"/>
        <v>1355472</v>
      </c>
      <c r="G31" s="211">
        <f t="shared" si="2"/>
        <v>271094.4</v>
      </c>
      <c r="H31" s="173"/>
      <c r="I31" s="211">
        <f t="shared" si="1"/>
        <v>271094.4</v>
      </c>
      <c r="J31" s="211"/>
      <c r="K31" s="213">
        <f t="shared" si="4"/>
        <v>1084377.6</v>
      </c>
    </row>
    <row r="32" spans="1:11" ht="13.5" customHeight="1">
      <c r="A32" s="209">
        <v>29</v>
      </c>
      <c r="B32" s="243" t="s">
        <v>321</v>
      </c>
      <c r="C32" s="209" t="s">
        <v>316</v>
      </c>
      <c r="D32" s="173">
        <v>1010672</v>
      </c>
      <c r="E32" s="173">
        <v>16844</v>
      </c>
      <c r="F32" s="173">
        <f t="shared" si="0"/>
        <v>993828</v>
      </c>
      <c r="G32" s="211">
        <f t="shared" si="2"/>
        <v>198765.6</v>
      </c>
      <c r="H32" s="173"/>
      <c r="I32" s="211">
        <f t="shared" si="1"/>
        <v>215609.6</v>
      </c>
      <c r="J32" s="211"/>
      <c r="K32" s="213">
        <f t="shared" si="4"/>
        <v>795062.4</v>
      </c>
    </row>
    <row r="33" spans="1:11" ht="13.5" customHeight="1">
      <c r="A33" s="241">
        <v>30</v>
      </c>
      <c r="B33" s="245" t="s">
        <v>322</v>
      </c>
      <c r="C33" s="241" t="s">
        <v>317</v>
      </c>
      <c r="D33" s="226">
        <v>1730695</v>
      </c>
      <c r="E33" s="173">
        <v>257292</v>
      </c>
      <c r="F33" s="173">
        <f t="shared" si="0"/>
        <v>1473403</v>
      </c>
      <c r="G33" s="211">
        <f t="shared" si="2"/>
        <v>294680.60000000003</v>
      </c>
      <c r="H33" s="173"/>
      <c r="I33" s="211">
        <f t="shared" si="1"/>
        <v>551972.6000000001</v>
      </c>
      <c r="J33" s="211"/>
      <c r="K33" s="213">
        <f t="shared" si="4"/>
        <v>1178722.4</v>
      </c>
    </row>
    <row r="34" spans="1:11" ht="13.5" customHeight="1">
      <c r="A34" s="213"/>
      <c r="B34" s="213"/>
      <c r="C34" s="213"/>
      <c r="D34" s="213">
        <f aca="true" t="shared" si="5" ref="D34:J34">SUM(D4:D33)</f>
        <v>69998484</v>
      </c>
      <c r="E34" s="213">
        <f t="shared" si="5"/>
        <v>18492332</v>
      </c>
      <c r="F34" s="213">
        <f t="shared" si="5"/>
        <v>51506152</v>
      </c>
      <c r="G34" s="213">
        <f t="shared" si="5"/>
        <v>9978794.799999999</v>
      </c>
      <c r="H34" s="213">
        <f t="shared" si="5"/>
        <v>4514458</v>
      </c>
      <c r="I34" s="213">
        <f t="shared" si="5"/>
        <v>23956668.800000004</v>
      </c>
      <c r="J34" s="213">
        <f t="shared" si="5"/>
        <v>4873034</v>
      </c>
      <c r="K34" s="213">
        <f>SUM(K4:K33)</f>
        <v>36654323.199999996</v>
      </c>
    </row>
    <row r="35" spans="1:7" ht="24.75" customHeight="1">
      <c r="A35" s="529" t="s">
        <v>240</v>
      </c>
      <c r="B35" s="529"/>
      <c r="C35" s="529"/>
      <c r="D35" s="529"/>
      <c r="E35" s="529"/>
      <c r="F35" s="529"/>
      <c r="G35" s="529"/>
    </row>
    <row r="36" spans="1:7" ht="15.75" customHeight="1">
      <c r="A36" s="530" t="s">
        <v>335</v>
      </c>
      <c r="B36" s="530"/>
      <c r="C36" s="530"/>
      <c r="D36" s="530"/>
      <c r="E36" s="530"/>
      <c r="F36" s="531"/>
      <c r="G36" s="531"/>
    </row>
    <row r="37" spans="1:11" ht="36" customHeight="1">
      <c r="A37" s="257" t="s">
        <v>2</v>
      </c>
      <c r="B37" s="253" t="s">
        <v>85</v>
      </c>
      <c r="C37" s="253" t="s">
        <v>267</v>
      </c>
      <c r="D37" s="254" t="s">
        <v>337</v>
      </c>
      <c r="E37" s="283" t="s">
        <v>265</v>
      </c>
      <c r="F37" s="284" t="s">
        <v>264</v>
      </c>
      <c r="G37" s="283" t="s">
        <v>233</v>
      </c>
      <c r="H37" s="283" t="s">
        <v>331</v>
      </c>
      <c r="I37" s="285" t="s">
        <v>332</v>
      </c>
      <c r="J37" s="278" t="s">
        <v>334</v>
      </c>
      <c r="K37" s="280" t="s">
        <v>333</v>
      </c>
    </row>
    <row r="38" spans="1:16" ht="24" customHeight="1">
      <c r="A38" s="532" t="s">
        <v>336</v>
      </c>
      <c r="B38" s="533"/>
      <c r="C38" s="534"/>
      <c r="D38" s="281">
        <v>69998484</v>
      </c>
      <c r="E38" s="286">
        <v>18492332</v>
      </c>
      <c r="F38" s="287">
        <v>51506152</v>
      </c>
      <c r="G38" s="286">
        <v>9978795</v>
      </c>
      <c r="H38" s="286">
        <v>4514458</v>
      </c>
      <c r="I38" s="286">
        <v>23956669</v>
      </c>
      <c r="J38" s="281">
        <v>4873034</v>
      </c>
      <c r="K38" s="282">
        <v>36654323</v>
      </c>
      <c r="P38" t="s">
        <v>204</v>
      </c>
    </row>
    <row r="39" spans="1:11" ht="21.75" customHeight="1">
      <c r="A39" s="242">
        <v>31</v>
      </c>
      <c r="B39" s="244" t="s">
        <v>263</v>
      </c>
      <c r="C39" s="242" t="s">
        <v>320</v>
      </c>
      <c r="D39" s="173">
        <v>1848474</v>
      </c>
      <c r="E39" s="173"/>
      <c r="F39" s="173"/>
      <c r="G39" s="173">
        <f>D39*20%/12*10</f>
        <v>308079.00000000006</v>
      </c>
      <c r="H39" s="173"/>
      <c r="I39" s="173">
        <f t="shared" si="1"/>
        <v>308079.00000000006</v>
      </c>
      <c r="J39" s="173"/>
      <c r="K39" s="212">
        <f t="shared" si="4"/>
        <v>1540395</v>
      </c>
    </row>
    <row r="40" spans="1:11" ht="21.75" customHeight="1">
      <c r="A40" s="209">
        <v>32</v>
      </c>
      <c r="B40" s="243" t="s">
        <v>247</v>
      </c>
      <c r="C40" s="209" t="s">
        <v>262</v>
      </c>
      <c r="D40" s="173">
        <v>2250659</v>
      </c>
      <c r="E40" s="173"/>
      <c r="F40" s="173"/>
      <c r="G40" s="211">
        <f>D40*20%/12*9</f>
        <v>337598.85000000003</v>
      </c>
      <c r="H40" s="173"/>
      <c r="I40" s="211">
        <f t="shared" si="1"/>
        <v>337598.85000000003</v>
      </c>
      <c r="J40" s="211"/>
      <c r="K40" s="213">
        <f t="shared" si="4"/>
        <v>1913060.15</v>
      </c>
    </row>
    <row r="41" spans="1:11" ht="21.75" customHeight="1">
      <c r="A41" s="209">
        <v>33</v>
      </c>
      <c r="B41" s="243" t="s">
        <v>247</v>
      </c>
      <c r="C41" s="209" t="s">
        <v>261</v>
      </c>
      <c r="D41" s="173">
        <v>1942235</v>
      </c>
      <c r="E41" s="173"/>
      <c r="F41" s="173"/>
      <c r="G41" s="211">
        <f>D41*20%/12*9</f>
        <v>291335.25</v>
      </c>
      <c r="H41" s="173"/>
      <c r="I41" s="211">
        <f t="shared" si="1"/>
        <v>291335.25</v>
      </c>
      <c r="J41" s="211"/>
      <c r="K41" s="213">
        <f t="shared" si="4"/>
        <v>1650899.75</v>
      </c>
    </row>
    <row r="42" spans="1:11" ht="21.75" customHeight="1">
      <c r="A42" s="209">
        <v>34</v>
      </c>
      <c r="B42" s="243" t="s">
        <v>247</v>
      </c>
      <c r="C42" s="209" t="s">
        <v>260</v>
      </c>
      <c r="D42" s="173">
        <v>2947973</v>
      </c>
      <c r="E42" s="173"/>
      <c r="F42" s="173"/>
      <c r="G42" s="211">
        <f>D42*20%/12*7</f>
        <v>343930.18333333335</v>
      </c>
      <c r="H42" s="173"/>
      <c r="I42" s="211">
        <f t="shared" si="1"/>
        <v>343930.18333333335</v>
      </c>
      <c r="J42" s="211"/>
      <c r="K42" s="213">
        <f t="shared" si="4"/>
        <v>2604042.8166666664</v>
      </c>
    </row>
    <row r="43" spans="1:11" ht="21.75" customHeight="1">
      <c r="A43" s="209">
        <v>35</v>
      </c>
      <c r="B43" s="243" t="s">
        <v>259</v>
      </c>
      <c r="C43" s="209" t="s">
        <v>258</v>
      </c>
      <c r="D43" s="173">
        <v>2771094</v>
      </c>
      <c r="E43" s="173"/>
      <c r="F43" s="173"/>
      <c r="G43" s="211">
        <f>D43*20%/12*7</f>
        <v>323294.3</v>
      </c>
      <c r="H43" s="173"/>
      <c r="I43" s="211">
        <f t="shared" si="1"/>
        <v>323294.3</v>
      </c>
      <c r="J43" s="211"/>
      <c r="K43" s="213">
        <f t="shared" si="4"/>
        <v>2447799.7</v>
      </c>
    </row>
    <row r="44" spans="1:11" ht="21.75" customHeight="1">
      <c r="A44" s="209">
        <v>36</v>
      </c>
      <c r="B44" s="243" t="s">
        <v>257</v>
      </c>
      <c r="C44" s="209" t="s">
        <v>256</v>
      </c>
      <c r="D44" s="173">
        <v>1327951</v>
      </c>
      <c r="E44" s="173"/>
      <c r="F44" s="173"/>
      <c r="G44" s="211">
        <f>D44*20%/12*8</f>
        <v>177060.13333333333</v>
      </c>
      <c r="H44" s="173"/>
      <c r="I44" s="211">
        <f t="shared" si="1"/>
        <v>177060.13333333333</v>
      </c>
      <c r="J44" s="211"/>
      <c r="K44" s="213">
        <f t="shared" si="4"/>
        <v>1150890.8666666667</v>
      </c>
    </row>
    <row r="45" spans="1:11" ht="21.75" customHeight="1">
      <c r="A45" s="209">
        <v>37</v>
      </c>
      <c r="B45" s="243" t="s">
        <v>247</v>
      </c>
      <c r="C45" s="209" t="s">
        <v>255</v>
      </c>
      <c r="D45" s="173">
        <v>1183676</v>
      </c>
      <c r="E45" s="173"/>
      <c r="F45" s="173"/>
      <c r="G45" s="211">
        <f>D45*20%/12*9</f>
        <v>177551.40000000002</v>
      </c>
      <c r="H45" s="173"/>
      <c r="I45" s="211">
        <f t="shared" si="1"/>
        <v>177551.40000000002</v>
      </c>
      <c r="J45" s="211"/>
      <c r="K45" s="213">
        <f t="shared" si="4"/>
        <v>1006124.6</v>
      </c>
    </row>
    <row r="46" spans="1:11" ht="21.75" customHeight="1">
      <c r="A46" s="209">
        <v>38</v>
      </c>
      <c r="B46" s="243" t="s">
        <v>254</v>
      </c>
      <c r="C46" s="209" t="s">
        <v>253</v>
      </c>
      <c r="D46" s="173">
        <v>2084383</v>
      </c>
      <c r="E46" s="173"/>
      <c r="F46" s="173"/>
      <c r="G46" s="211">
        <f>D46*20%/12*8</f>
        <v>277917.73333333334</v>
      </c>
      <c r="H46" s="173"/>
      <c r="I46" s="211">
        <f t="shared" si="1"/>
        <v>277917.73333333334</v>
      </c>
      <c r="J46" s="211"/>
      <c r="K46" s="213">
        <f t="shared" si="4"/>
        <v>1806465.2666666666</v>
      </c>
    </row>
    <row r="47" spans="1:11" ht="21.75" customHeight="1">
      <c r="A47" s="209">
        <v>39</v>
      </c>
      <c r="B47" s="243" t="s">
        <v>252</v>
      </c>
      <c r="C47" s="209" t="s">
        <v>251</v>
      </c>
      <c r="D47" s="173">
        <v>995130</v>
      </c>
      <c r="E47" s="173"/>
      <c r="F47" s="173"/>
      <c r="G47" s="211">
        <f>D47*20%/12*8</f>
        <v>132684</v>
      </c>
      <c r="H47" s="173"/>
      <c r="I47" s="211">
        <f t="shared" si="1"/>
        <v>132684</v>
      </c>
      <c r="J47" s="211"/>
      <c r="K47" s="213">
        <f t="shared" si="4"/>
        <v>862446</v>
      </c>
    </row>
    <row r="48" spans="1:11" ht="21.75" customHeight="1">
      <c r="A48" s="209">
        <v>40</v>
      </c>
      <c r="B48" s="243" t="s">
        <v>324</v>
      </c>
      <c r="C48" s="209" t="s">
        <v>250</v>
      </c>
      <c r="D48" s="173">
        <v>1468783</v>
      </c>
      <c r="E48" s="173"/>
      <c r="F48" s="173"/>
      <c r="G48" s="211">
        <f>D48*20%/12*5</f>
        <v>122398.58333333336</v>
      </c>
      <c r="H48" s="173"/>
      <c r="I48" s="211">
        <f t="shared" si="1"/>
        <v>122398.58333333336</v>
      </c>
      <c r="J48" s="211"/>
      <c r="K48" s="213">
        <f t="shared" si="4"/>
        <v>1346384.4166666667</v>
      </c>
    </row>
    <row r="49" spans="1:11" ht="21.75" customHeight="1">
      <c r="A49" s="209">
        <v>41</v>
      </c>
      <c r="B49" s="243" t="s">
        <v>249</v>
      </c>
      <c r="C49" s="209" t="s">
        <v>248</v>
      </c>
      <c r="D49" s="173">
        <v>3338759</v>
      </c>
      <c r="E49" s="173"/>
      <c r="F49" s="173"/>
      <c r="G49" s="211">
        <f>D49*20%/12*7</f>
        <v>389521.88333333336</v>
      </c>
      <c r="H49" s="173"/>
      <c r="I49" s="211">
        <f t="shared" si="1"/>
        <v>389521.88333333336</v>
      </c>
      <c r="J49" s="211"/>
      <c r="K49" s="213">
        <f t="shared" si="4"/>
        <v>2949237.1166666667</v>
      </c>
    </row>
    <row r="50" spans="1:11" ht="21.75" customHeight="1">
      <c r="A50" s="209">
        <v>42</v>
      </c>
      <c r="B50" s="243" t="s">
        <v>247</v>
      </c>
      <c r="C50" s="209" t="s">
        <v>246</v>
      </c>
      <c r="D50" s="173">
        <v>1517108</v>
      </c>
      <c r="E50" s="173"/>
      <c r="F50" s="173"/>
      <c r="G50" s="211">
        <f>D50*20%/12*9</f>
        <v>227566.2</v>
      </c>
      <c r="H50" s="173"/>
      <c r="I50" s="211">
        <f t="shared" si="1"/>
        <v>227566.2</v>
      </c>
      <c r="J50" s="211"/>
      <c r="K50" s="213">
        <f t="shared" si="4"/>
        <v>1289541.8</v>
      </c>
    </row>
    <row r="51" spans="1:11" ht="21.75" customHeight="1">
      <c r="A51" s="209">
        <v>43</v>
      </c>
      <c r="B51" s="243" t="s">
        <v>245</v>
      </c>
      <c r="C51" s="209" t="s">
        <v>244</v>
      </c>
      <c r="D51" s="173">
        <v>808956</v>
      </c>
      <c r="E51" s="173"/>
      <c r="F51" s="173"/>
      <c r="G51" s="211">
        <f>D51*20%/12*5</f>
        <v>67413</v>
      </c>
      <c r="H51" s="173"/>
      <c r="I51" s="173">
        <f t="shared" si="1"/>
        <v>67413</v>
      </c>
      <c r="J51" s="173"/>
      <c r="K51" s="212">
        <f t="shared" si="4"/>
        <v>741543</v>
      </c>
    </row>
    <row r="52" spans="1:11" ht="21.75" customHeight="1">
      <c r="A52" s="209">
        <v>44</v>
      </c>
      <c r="B52" s="243" t="s">
        <v>323</v>
      </c>
      <c r="C52" s="209" t="s">
        <v>243</v>
      </c>
      <c r="D52" s="173">
        <v>1063258</v>
      </c>
      <c r="E52" s="173"/>
      <c r="F52" s="173"/>
      <c r="G52" s="211">
        <f>D52*20%/12*1</f>
        <v>17720.966666666667</v>
      </c>
      <c r="H52" s="173"/>
      <c r="I52" s="211">
        <f t="shared" si="1"/>
        <v>17720.966666666667</v>
      </c>
      <c r="J52" s="211"/>
      <c r="K52" s="213">
        <f t="shared" si="4"/>
        <v>1045537.0333333333</v>
      </c>
    </row>
    <row r="53" spans="1:11" ht="21.75" customHeight="1">
      <c r="A53" s="209">
        <v>45</v>
      </c>
      <c r="B53" s="243" t="s">
        <v>242</v>
      </c>
      <c r="C53" s="209" t="s">
        <v>241</v>
      </c>
      <c r="D53" s="173">
        <v>1000000</v>
      </c>
      <c r="E53" s="173"/>
      <c r="F53" s="173"/>
      <c r="G53" s="211">
        <f>D53*20%/12*1</f>
        <v>16666.666666666668</v>
      </c>
      <c r="H53" s="173"/>
      <c r="I53" s="211">
        <f t="shared" si="1"/>
        <v>16666.666666666668</v>
      </c>
      <c r="J53" s="211"/>
      <c r="K53" s="213">
        <f t="shared" si="4"/>
        <v>983333.3333333334</v>
      </c>
    </row>
    <row r="54" spans="1:11" ht="21.75" customHeight="1">
      <c r="A54" s="209">
        <v>46</v>
      </c>
      <c r="B54" s="243" t="s">
        <v>318</v>
      </c>
      <c r="C54" s="209" t="s">
        <v>319</v>
      </c>
      <c r="D54" s="226">
        <v>200000</v>
      </c>
      <c r="E54" s="173"/>
      <c r="F54" s="173"/>
      <c r="G54" s="211">
        <f>D54*20%/12*8</f>
        <v>26666.666666666668</v>
      </c>
      <c r="H54" s="173"/>
      <c r="I54" s="211">
        <f t="shared" si="1"/>
        <v>26666.666666666668</v>
      </c>
      <c r="J54" s="211"/>
      <c r="K54" s="213">
        <f t="shared" si="4"/>
        <v>173333.33333333334</v>
      </c>
    </row>
    <row r="55" spans="1:11" ht="21.75" customHeight="1">
      <c r="A55" s="526" t="s">
        <v>273</v>
      </c>
      <c r="B55" s="526"/>
      <c r="C55" s="527"/>
      <c r="D55" s="212">
        <f aca="true" t="shared" si="6" ref="D55:J55">SUM(D38:D54)</f>
        <v>96746923</v>
      </c>
      <c r="E55" s="212">
        <f t="shared" si="6"/>
        <v>18492332</v>
      </c>
      <c r="F55" s="212">
        <f t="shared" si="6"/>
        <v>51506152</v>
      </c>
      <c r="G55" s="213">
        <f t="shared" si="6"/>
        <v>13216199.816666665</v>
      </c>
      <c r="H55" s="212">
        <f t="shared" si="6"/>
        <v>4514458</v>
      </c>
      <c r="I55" s="213">
        <f t="shared" si="6"/>
        <v>27194073.816666666</v>
      </c>
      <c r="J55" s="212">
        <f t="shared" si="6"/>
        <v>4873034</v>
      </c>
      <c r="K55" s="213">
        <f>SUM(K38:K54)</f>
        <v>60165357.18333334</v>
      </c>
    </row>
    <row r="56" spans="5:9" ht="12.75">
      <c r="E56" s="512" t="s">
        <v>328</v>
      </c>
      <c r="F56" s="513"/>
      <c r="H56" s="528" t="s">
        <v>327</v>
      </c>
      <c r="I56" s="528"/>
    </row>
    <row r="57" spans="5:9" ht="12.75">
      <c r="E57" s="512" t="s">
        <v>329</v>
      </c>
      <c r="F57" s="513"/>
      <c r="H57" s="512" t="s">
        <v>212</v>
      </c>
      <c r="I57" s="512"/>
    </row>
    <row r="60" ht="12.75">
      <c r="H60" s="279"/>
    </row>
  </sheetData>
  <sheetProtection/>
  <mergeCells count="10">
    <mergeCell ref="E57:F57"/>
    <mergeCell ref="H57:I57"/>
    <mergeCell ref="A55:C55"/>
    <mergeCell ref="H56:I56"/>
    <mergeCell ref="A1:G1"/>
    <mergeCell ref="A2:G2"/>
    <mergeCell ref="A35:G35"/>
    <mergeCell ref="A36:G36"/>
    <mergeCell ref="A38:C38"/>
    <mergeCell ref="E56:F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3"/>
  <sheetViews>
    <sheetView zoomScalePageLayoutView="0" workbookViewId="0" topLeftCell="A1">
      <selection activeCell="H38" sqref="A1:H38"/>
    </sheetView>
  </sheetViews>
  <sheetFormatPr defaultColWidth="9.140625" defaultRowHeight="12.75"/>
  <cols>
    <col min="2" max="2" width="12.421875" style="0" customWidth="1"/>
    <col min="5" max="5" width="11.28125" style="0" customWidth="1"/>
    <col min="6" max="6" width="10.8515625" style="0" customWidth="1"/>
    <col min="7" max="7" width="10.28125" style="0" customWidth="1"/>
    <col min="8" max="8" width="11.140625" style="0" customWidth="1"/>
  </cols>
  <sheetData>
    <row r="1" spans="1:8" ht="49.5" customHeight="1">
      <c r="A1" s="535" t="s">
        <v>240</v>
      </c>
      <c r="B1" s="535"/>
      <c r="C1" s="535"/>
      <c r="D1" s="535"/>
      <c r="E1" s="535"/>
      <c r="F1" s="535"/>
      <c r="G1" s="535"/>
      <c r="H1" s="535"/>
    </row>
    <row r="2" spans="1:11" ht="46.5" customHeight="1" thickBot="1">
      <c r="A2" s="536" t="s">
        <v>281</v>
      </c>
      <c r="B2" s="536"/>
      <c r="C2" s="536"/>
      <c r="D2" s="536"/>
      <c r="E2" s="536"/>
      <c r="F2" s="536"/>
      <c r="G2" s="536"/>
      <c r="H2" s="536"/>
      <c r="I2" s="225"/>
      <c r="J2" s="225"/>
      <c r="K2" s="225"/>
    </row>
    <row r="3" spans="1:11" s="198" customFormat="1" ht="51.75" customHeight="1">
      <c r="A3" s="267" t="s">
        <v>2</v>
      </c>
      <c r="B3" s="268" t="s">
        <v>85</v>
      </c>
      <c r="C3" s="269" t="s">
        <v>238</v>
      </c>
      <c r="D3" s="268" t="s">
        <v>237</v>
      </c>
      <c r="E3" s="269" t="s">
        <v>187</v>
      </c>
      <c r="F3" s="268" t="s">
        <v>280</v>
      </c>
      <c r="G3" s="269" t="s">
        <v>279</v>
      </c>
      <c r="H3" s="270" t="s">
        <v>266</v>
      </c>
      <c r="I3" s="276"/>
      <c r="J3" s="276"/>
      <c r="K3" s="276"/>
    </row>
    <row r="4" spans="1:8" ht="30" customHeight="1">
      <c r="A4" s="222">
        <v>1</v>
      </c>
      <c r="B4" s="173" t="s">
        <v>278</v>
      </c>
      <c r="C4" s="173" t="s">
        <v>213</v>
      </c>
      <c r="D4" s="173">
        <v>1</v>
      </c>
      <c r="E4" s="173">
        <v>1173660</v>
      </c>
      <c r="F4" s="173">
        <f>D4*E4</f>
        <v>1173660</v>
      </c>
      <c r="G4" s="173">
        <v>0</v>
      </c>
      <c r="H4" s="221">
        <f>F4-G4</f>
        <v>1173660</v>
      </c>
    </row>
    <row r="5" spans="1:8" ht="30" customHeight="1">
      <c r="A5" s="222">
        <v>2</v>
      </c>
      <c r="B5" s="173" t="s">
        <v>277</v>
      </c>
      <c r="C5" s="173" t="s">
        <v>213</v>
      </c>
      <c r="D5" s="173">
        <v>1</v>
      </c>
      <c r="E5" s="173">
        <v>960000</v>
      </c>
      <c r="F5" s="173">
        <f>D5*E5</f>
        <v>960000</v>
      </c>
      <c r="G5" s="173">
        <v>0</v>
      </c>
      <c r="H5" s="221">
        <f>F5-G5</f>
        <v>960000</v>
      </c>
    </row>
    <row r="6" spans="1:8" ht="30" customHeight="1">
      <c r="A6" s="222">
        <v>3</v>
      </c>
      <c r="B6" s="173" t="s">
        <v>277</v>
      </c>
      <c r="C6" s="173" t="s">
        <v>213</v>
      </c>
      <c r="D6" s="173">
        <v>1</v>
      </c>
      <c r="E6" s="173">
        <v>300000</v>
      </c>
      <c r="F6" s="173">
        <f>D6*E6</f>
        <v>300000</v>
      </c>
      <c r="G6" s="173"/>
      <c r="H6" s="221">
        <f>F6-G6</f>
        <v>300000</v>
      </c>
    </row>
    <row r="7" spans="1:8" ht="30" customHeight="1">
      <c r="A7" s="222">
        <v>4</v>
      </c>
      <c r="B7" s="232" t="s">
        <v>276</v>
      </c>
      <c r="C7" s="232" t="s">
        <v>213</v>
      </c>
      <c r="D7" s="232">
        <v>6</v>
      </c>
      <c r="E7" s="232">
        <v>61198</v>
      </c>
      <c r="F7" s="173">
        <v>367190</v>
      </c>
      <c r="G7" s="232">
        <v>367190</v>
      </c>
      <c r="H7" s="221">
        <f>F7-G7</f>
        <v>0</v>
      </c>
    </row>
    <row r="8" spans="1:8" ht="30" customHeight="1" thickBot="1">
      <c r="A8" s="222">
        <v>5</v>
      </c>
      <c r="B8" s="173" t="s">
        <v>275</v>
      </c>
      <c r="C8" s="173" t="s">
        <v>213</v>
      </c>
      <c r="D8" s="231">
        <v>2</v>
      </c>
      <c r="E8" s="231">
        <v>90000</v>
      </c>
      <c r="F8" s="218">
        <f>D8*E8</f>
        <v>180000</v>
      </c>
      <c r="G8" s="231"/>
      <c r="H8" s="217">
        <f>F8-G8</f>
        <v>180000</v>
      </c>
    </row>
    <row r="9" spans="1:8" ht="35.25" customHeight="1">
      <c r="A9" s="222"/>
      <c r="B9" s="173"/>
      <c r="C9" s="173"/>
      <c r="D9" s="230"/>
      <c r="E9" s="229">
        <f>SUM(E4:E8)</f>
        <v>2584858</v>
      </c>
      <c r="F9" s="229">
        <f>SUM(F4:F8)</f>
        <v>2980850</v>
      </c>
      <c r="G9" s="229">
        <f>SUM(G4:G8)</f>
        <v>367190</v>
      </c>
      <c r="H9" s="229">
        <f>SUM(H4:H8)</f>
        <v>2613660</v>
      </c>
    </row>
    <row r="11" ht="63.75" customHeight="1"/>
    <row r="12" spans="2:7" ht="12.75">
      <c r="B12" s="516" t="s">
        <v>328</v>
      </c>
      <c r="C12" s="516"/>
      <c r="D12" s="198"/>
      <c r="E12" s="277" t="s">
        <v>327</v>
      </c>
      <c r="F12" s="198"/>
      <c r="G12" s="198"/>
    </row>
    <row r="13" spans="2:7" ht="12.75">
      <c r="B13" s="516" t="s">
        <v>329</v>
      </c>
      <c r="C13" s="516"/>
      <c r="D13" s="198"/>
      <c r="E13" s="516" t="s">
        <v>212</v>
      </c>
      <c r="F13" s="516"/>
      <c r="G13" s="198"/>
    </row>
  </sheetData>
  <sheetProtection/>
  <mergeCells count="5">
    <mergeCell ref="A1:H1"/>
    <mergeCell ref="A2:H2"/>
    <mergeCell ref="B12:C12"/>
    <mergeCell ref="B13:C13"/>
    <mergeCell ref="E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zoomScalePageLayoutView="0" workbookViewId="0" topLeftCell="A1">
      <selection activeCell="U5" sqref="U4:U5"/>
    </sheetView>
  </sheetViews>
  <sheetFormatPr defaultColWidth="9.140625" defaultRowHeight="12.75"/>
  <sheetData>
    <row r="1" spans="1:13" ht="15">
      <c r="A1" s="537" t="s">
        <v>240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 ht="15">
      <c r="A2" s="537" t="s">
        <v>330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</row>
    <row r="3" ht="12.75">
      <c r="B3" s="224"/>
    </row>
    <row r="4" spans="1:13" ht="105">
      <c r="A4" s="238" t="s">
        <v>2</v>
      </c>
      <c r="B4" s="240" t="s">
        <v>85</v>
      </c>
      <c r="C4" s="238" t="s">
        <v>267</v>
      </c>
      <c r="D4" s="237" t="s">
        <v>238</v>
      </c>
      <c r="E4" s="238" t="s">
        <v>237</v>
      </c>
      <c r="F4" s="239" t="s">
        <v>187</v>
      </c>
      <c r="G4" s="237" t="s">
        <v>236</v>
      </c>
      <c r="H4" s="237" t="s">
        <v>265</v>
      </c>
      <c r="I4" s="273" t="s">
        <v>264</v>
      </c>
      <c r="J4" s="239" t="s">
        <v>285</v>
      </c>
      <c r="K4" s="273" t="s">
        <v>233</v>
      </c>
      <c r="L4" s="273" t="s">
        <v>284</v>
      </c>
      <c r="M4" s="273" t="s">
        <v>283</v>
      </c>
    </row>
    <row r="5" spans="1:13" ht="48">
      <c r="A5" s="173">
        <v>1</v>
      </c>
      <c r="B5" s="227" t="s">
        <v>282</v>
      </c>
      <c r="C5" s="173"/>
      <c r="D5" s="173" t="s">
        <v>213</v>
      </c>
      <c r="E5" s="173">
        <v>1</v>
      </c>
      <c r="F5" s="173">
        <v>1173660</v>
      </c>
      <c r="G5" s="173">
        <f>E5*F5</f>
        <v>1173660</v>
      </c>
      <c r="H5" s="173">
        <v>422518</v>
      </c>
      <c r="I5" s="173">
        <f>G5-H5</f>
        <v>751142</v>
      </c>
      <c r="J5" s="236">
        <v>0.2</v>
      </c>
      <c r="K5" s="211">
        <f>I5*J5</f>
        <v>150228.4</v>
      </c>
      <c r="L5" s="211">
        <f>H5+K5</f>
        <v>572746.4</v>
      </c>
      <c r="M5" s="272">
        <f>I5-K5</f>
        <v>600913.6</v>
      </c>
    </row>
    <row r="6" spans="1:13" ht="24.75" customHeight="1">
      <c r="A6" s="173">
        <v>2</v>
      </c>
      <c r="B6" s="173" t="s">
        <v>277</v>
      </c>
      <c r="C6" s="173"/>
      <c r="D6" s="173" t="s">
        <v>213</v>
      </c>
      <c r="E6" s="173">
        <v>1</v>
      </c>
      <c r="F6" s="173">
        <v>960000</v>
      </c>
      <c r="G6" s="173">
        <f>E6*F6</f>
        <v>960000</v>
      </c>
      <c r="H6" s="173"/>
      <c r="I6" s="173">
        <f>G6-H6</f>
        <v>960000</v>
      </c>
      <c r="J6" s="173">
        <v>7</v>
      </c>
      <c r="K6" s="173">
        <f>G6*20%/12*7</f>
        <v>112000</v>
      </c>
      <c r="L6" s="211">
        <f>H6+K6</f>
        <v>112000</v>
      </c>
      <c r="M6" s="272">
        <f>I6-K6</f>
        <v>848000</v>
      </c>
    </row>
    <row r="7" spans="1:13" ht="24.75" customHeight="1">
      <c r="A7" s="173">
        <v>3</v>
      </c>
      <c r="B7" s="173" t="s">
        <v>277</v>
      </c>
      <c r="C7" s="173"/>
      <c r="D7" s="173" t="s">
        <v>213</v>
      </c>
      <c r="E7" s="173">
        <v>1</v>
      </c>
      <c r="F7" s="173">
        <v>300000</v>
      </c>
      <c r="G7" s="173">
        <f>E7*F7</f>
        <v>300000</v>
      </c>
      <c r="H7" s="173"/>
      <c r="I7" s="173">
        <f>G7-H7</f>
        <v>300000</v>
      </c>
      <c r="J7" s="173">
        <v>5</v>
      </c>
      <c r="K7" s="173">
        <f>G7*20%/12*5</f>
        <v>25000</v>
      </c>
      <c r="L7" s="211">
        <f>H7+K7</f>
        <v>25000</v>
      </c>
      <c r="M7" s="272">
        <f>I7-K7</f>
        <v>275000</v>
      </c>
    </row>
    <row r="8" spans="1:13" ht="24.75" customHeight="1">
      <c r="A8" s="173">
        <v>4</v>
      </c>
      <c r="B8" s="173" t="s">
        <v>275</v>
      </c>
      <c r="C8" s="173"/>
      <c r="D8" s="173" t="s">
        <v>213</v>
      </c>
      <c r="E8" s="232">
        <v>2</v>
      </c>
      <c r="F8" s="232">
        <v>90000</v>
      </c>
      <c r="G8" s="173">
        <f>E8*F8</f>
        <v>180000</v>
      </c>
      <c r="H8" s="173"/>
      <c r="I8" s="173">
        <f>G8-H8</f>
        <v>180000</v>
      </c>
      <c r="J8" s="173">
        <v>4</v>
      </c>
      <c r="K8" s="173">
        <f>G8*20%/12*4</f>
        <v>12000</v>
      </c>
      <c r="L8" s="211">
        <f>H8+K8</f>
        <v>12000</v>
      </c>
      <c r="M8" s="272">
        <f>I8-K8</f>
        <v>168000</v>
      </c>
    </row>
    <row r="9" spans="1:13" ht="33.75" customHeight="1">
      <c r="A9" s="5"/>
      <c r="B9" s="5"/>
      <c r="C9" s="5"/>
      <c r="D9" s="5"/>
      <c r="E9" s="234"/>
      <c r="F9" s="235"/>
      <c r="G9" s="274">
        <f>SUM(G5:G8)</f>
        <v>2613660</v>
      </c>
      <c r="H9" s="274">
        <f>SUM(H5:H8)</f>
        <v>422518</v>
      </c>
      <c r="I9" s="274">
        <f>SUM(I5:I8)</f>
        <v>2191142</v>
      </c>
      <c r="J9" s="274"/>
      <c r="K9" s="275">
        <f>SUM(K5:K8)</f>
        <v>299228.4</v>
      </c>
      <c r="L9" s="275">
        <f>SUM(L5:L8)</f>
        <v>721746.4</v>
      </c>
      <c r="M9" s="275">
        <f>SUM(M5:M8)</f>
        <v>1891913.6</v>
      </c>
    </row>
    <row r="10" spans="1:13" ht="12.75">
      <c r="A10" s="5"/>
      <c r="B10" s="5"/>
      <c r="C10" s="5"/>
      <c r="D10" s="5"/>
      <c r="E10" s="234"/>
      <c r="F10" s="234"/>
      <c r="G10" s="5"/>
      <c r="H10" s="5"/>
      <c r="I10" s="5"/>
      <c r="J10" s="5"/>
      <c r="K10" s="5"/>
      <c r="L10" s="5"/>
      <c r="M10" s="233"/>
    </row>
    <row r="11" spans="1:13" ht="12.75">
      <c r="A11" s="5"/>
      <c r="B11" s="5"/>
      <c r="C11" s="5"/>
      <c r="D11" s="5"/>
      <c r="E11" s="234"/>
      <c r="F11" s="234"/>
      <c r="G11" s="5"/>
      <c r="H11" s="5"/>
      <c r="I11" s="5"/>
      <c r="J11" s="5"/>
      <c r="K11" s="5"/>
      <c r="L11" s="5"/>
      <c r="M11" s="233"/>
    </row>
    <row r="12" spans="1:13" ht="12.75">
      <c r="A12" s="5"/>
      <c r="B12" s="5"/>
      <c r="C12" s="5"/>
      <c r="D12" s="5"/>
      <c r="E12" s="234"/>
      <c r="F12" s="234"/>
      <c r="G12" s="5"/>
      <c r="H12" s="5"/>
      <c r="I12" s="5"/>
      <c r="J12" s="5"/>
      <c r="K12" s="5"/>
      <c r="L12" s="5"/>
      <c r="M12" s="233"/>
    </row>
    <row r="13" spans="1:13" ht="12.75">
      <c r="A13" s="5"/>
      <c r="B13" s="5"/>
      <c r="C13" s="5"/>
      <c r="D13" s="5"/>
      <c r="E13" s="234"/>
      <c r="F13" s="234"/>
      <c r="G13" s="5"/>
      <c r="H13" s="5"/>
      <c r="I13" s="5"/>
      <c r="J13" s="5"/>
      <c r="K13" s="5"/>
      <c r="L13" s="5"/>
      <c r="M13" s="233"/>
    </row>
    <row r="15" spans="4:7" ht="12.75">
      <c r="D15" s="512" t="s">
        <v>328</v>
      </c>
      <c r="E15" s="513"/>
      <c r="G15" s="260" t="s">
        <v>327</v>
      </c>
    </row>
    <row r="16" spans="4:8" ht="12.75">
      <c r="D16" s="512" t="s">
        <v>329</v>
      </c>
      <c r="E16" s="513"/>
      <c r="G16" s="512" t="s">
        <v>212</v>
      </c>
      <c r="H16" s="512"/>
    </row>
  </sheetData>
  <sheetProtection/>
  <mergeCells count="5">
    <mergeCell ref="D15:E15"/>
    <mergeCell ref="D16:E16"/>
    <mergeCell ref="G16:H16"/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I25"/>
  <sheetViews>
    <sheetView zoomScalePageLayoutView="0" workbookViewId="0" topLeftCell="A1">
      <selection activeCell="I33" sqref="A1:I33"/>
    </sheetView>
  </sheetViews>
  <sheetFormatPr defaultColWidth="9.140625" defaultRowHeight="12.75"/>
  <cols>
    <col min="1" max="1" width="23.7109375" style="0" customWidth="1"/>
    <col min="6" max="6" width="13.421875" style="0" customWidth="1"/>
    <col min="7" max="7" width="17.7109375" style="0" customWidth="1"/>
    <col min="8" max="8" width="15.8515625" style="0" customWidth="1"/>
    <col min="9" max="9" width="18.00390625" style="0" customWidth="1"/>
  </cols>
  <sheetData>
    <row r="2" spans="1:9" ht="15.75">
      <c r="A2" s="288" t="s">
        <v>362</v>
      </c>
      <c r="B2" s="289">
        <v>2013</v>
      </c>
      <c r="C2" s="290"/>
      <c r="D2" s="290"/>
      <c r="E2" s="290"/>
      <c r="F2" s="290"/>
      <c r="G2" s="290"/>
      <c r="H2" s="290"/>
      <c r="I2" s="290"/>
    </row>
    <row r="3" spans="1:9" ht="15.75">
      <c r="A3" s="291"/>
      <c r="B3" s="291"/>
      <c r="C3" s="291"/>
      <c r="D3" s="291"/>
      <c r="E3" s="291"/>
      <c r="F3" s="291"/>
      <c r="G3" s="291"/>
      <c r="H3" s="291"/>
      <c r="I3" s="292"/>
    </row>
    <row r="4" spans="1:9" ht="15.75">
      <c r="A4" s="293" t="s">
        <v>338</v>
      </c>
      <c r="B4" s="294"/>
      <c r="C4" s="294"/>
      <c r="D4" s="294"/>
      <c r="E4" s="294"/>
      <c r="F4" s="294"/>
      <c r="G4" s="294"/>
      <c r="H4" s="291"/>
      <c r="I4" s="292"/>
    </row>
    <row r="5" spans="1:9" ht="16.5" thickBot="1">
      <c r="A5" s="295" t="s">
        <v>339</v>
      </c>
      <c r="B5" s="295"/>
      <c r="C5" s="294"/>
      <c r="D5" s="294"/>
      <c r="E5" s="294"/>
      <c r="F5" s="294"/>
      <c r="G5" s="294"/>
      <c r="H5" s="294"/>
      <c r="I5" s="291"/>
    </row>
    <row r="6" spans="1:9" ht="15.75">
      <c r="A6" s="296">
        <v>0</v>
      </c>
      <c r="B6" s="297">
        <v>0</v>
      </c>
      <c r="C6" s="298">
        <v>0</v>
      </c>
      <c r="D6" s="299">
        <v>0</v>
      </c>
      <c r="E6" s="300">
        <v>0</v>
      </c>
      <c r="F6" s="299" t="s">
        <v>340</v>
      </c>
      <c r="G6" s="301" t="s">
        <v>206</v>
      </c>
      <c r="H6" s="300" t="s">
        <v>341</v>
      </c>
      <c r="I6" s="299">
        <v>0</v>
      </c>
    </row>
    <row r="7" spans="1:9" ht="15.75">
      <c r="A7" s="302" t="s">
        <v>342</v>
      </c>
      <c r="B7" s="303">
        <v>0</v>
      </c>
      <c r="C7" s="303" t="s">
        <v>24</v>
      </c>
      <c r="D7" s="304" t="s">
        <v>343</v>
      </c>
      <c r="E7" s="305" t="s">
        <v>344</v>
      </c>
      <c r="F7" s="304" t="s">
        <v>345</v>
      </c>
      <c r="G7" s="306"/>
      <c r="H7" s="304" t="s">
        <v>346</v>
      </c>
      <c r="I7" s="304" t="s">
        <v>347</v>
      </c>
    </row>
    <row r="8" spans="1:9" ht="16.5" thickBot="1">
      <c r="A8" s="307">
        <v>0</v>
      </c>
      <c r="B8" s="308">
        <v>0</v>
      </c>
      <c r="C8" s="309">
        <v>0</v>
      </c>
      <c r="D8" s="310" t="s">
        <v>348</v>
      </c>
      <c r="E8" s="311">
        <v>0</v>
      </c>
      <c r="F8" s="310" t="s">
        <v>341</v>
      </c>
      <c r="G8" s="312"/>
      <c r="H8" s="311" t="s">
        <v>349</v>
      </c>
      <c r="I8" s="310">
        <v>0</v>
      </c>
    </row>
    <row r="9" spans="1:9" ht="15.75">
      <c r="A9" s="313" t="s">
        <v>350</v>
      </c>
      <c r="B9" s="314">
        <v>2011</v>
      </c>
      <c r="C9" s="315">
        <v>0</v>
      </c>
      <c r="D9" s="315">
        <v>0</v>
      </c>
      <c r="E9" s="316">
        <v>0</v>
      </c>
      <c r="F9" s="317">
        <v>1173660</v>
      </c>
      <c r="G9" s="317">
        <v>69998484</v>
      </c>
      <c r="H9" s="317">
        <v>0</v>
      </c>
      <c r="I9" s="317">
        <v>71172144</v>
      </c>
    </row>
    <row r="10" spans="1:9" ht="15.75">
      <c r="A10" s="318" t="s">
        <v>351</v>
      </c>
      <c r="B10" s="319">
        <v>2012</v>
      </c>
      <c r="C10" s="320">
        <v>0</v>
      </c>
      <c r="D10" s="320">
        <v>0</v>
      </c>
      <c r="E10" s="317">
        <v>0</v>
      </c>
      <c r="F10" s="317">
        <v>1807190</v>
      </c>
      <c r="G10" s="317">
        <v>26748439</v>
      </c>
      <c r="H10" s="317">
        <v>1315326</v>
      </c>
      <c r="I10" s="317">
        <f>SUM(F10:H10)</f>
        <v>29870955</v>
      </c>
    </row>
    <row r="11" spans="1:9" ht="15.75">
      <c r="A11" s="321" t="s">
        <v>352</v>
      </c>
      <c r="B11" s="322">
        <v>2012</v>
      </c>
      <c r="C11" s="320">
        <v>0</v>
      </c>
      <c r="D11" s="320">
        <v>0</v>
      </c>
      <c r="E11" s="317">
        <v>0</v>
      </c>
      <c r="F11" s="317">
        <v>367190</v>
      </c>
      <c r="G11" s="317">
        <v>9387492</v>
      </c>
      <c r="H11" s="317"/>
      <c r="I11" s="317">
        <f>SUM(F11:H11)</f>
        <v>9754682</v>
      </c>
    </row>
    <row r="12" spans="1:9" ht="15.75">
      <c r="A12" s="318" t="s">
        <v>353</v>
      </c>
      <c r="B12" s="319">
        <v>2012</v>
      </c>
      <c r="C12" s="320">
        <v>0</v>
      </c>
      <c r="D12" s="320">
        <v>0</v>
      </c>
      <c r="E12" s="317">
        <v>0</v>
      </c>
      <c r="F12" s="323">
        <f>F9+F10-F11</f>
        <v>2613660</v>
      </c>
      <c r="G12" s="323">
        <f>G9+G10-G11</f>
        <v>87359431</v>
      </c>
      <c r="H12" s="323">
        <f>H9+H10-H11</f>
        <v>1315326</v>
      </c>
      <c r="I12" s="323">
        <f>I9+I10-I11</f>
        <v>91288417</v>
      </c>
    </row>
    <row r="13" spans="1:9" ht="15.75">
      <c r="A13" s="321">
        <v>0</v>
      </c>
      <c r="B13" s="324">
        <v>0</v>
      </c>
      <c r="C13" s="320">
        <v>0</v>
      </c>
      <c r="D13" s="320">
        <v>0</v>
      </c>
      <c r="E13" s="317">
        <v>0</v>
      </c>
      <c r="F13" s="317"/>
      <c r="G13" s="317"/>
      <c r="H13" s="317"/>
      <c r="I13" s="317"/>
    </row>
    <row r="14" spans="1:9" ht="15.75">
      <c r="A14" s="318" t="s">
        <v>354</v>
      </c>
      <c r="B14" s="319">
        <v>2011</v>
      </c>
      <c r="C14" s="320">
        <v>0</v>
      </c>
      <c r="D14" s="320">
        <v>0</v>
      </c>
      <c r="E14" s="317">
        <v>0</v>
      </c>
      <c r="F14" s="317">
        <v>422517.6</v>
      </c>
      <c r="G14" s="317">
        <v>18492331.903333336</v>
      </c>
      <c r="H14" s="317">
        <v>0</v>
      </c>
      <c r="I14" s="317">
        <v>18914849.503333334</v>
      </c>
    </row>
    <row r="15" spans="1:9" ht="15.75">
      <c r="A15" s="321" t="s">
        <v>355</v>
      </c>
      <c r="B15" s="322">
        <v>0</v>
      </c>
      <c r="C15" s="320">
        <v>0</v>
      </c>
      <c r="D15" s="320">
        <v>0</v>
      </c>
      <c r="E15" s="317">
        <v>0</v>
      </c>
      <c r="F15" s="317">
        <v>299228</v>
      </c>
      <c r="G15" s="317">
        <v>13216200</v>
      </c>
      <c r="H15" s="317">
        <v>101633</v>
      </c>
      <c r="I15" s="317">
        <f>SUM(F15:H15)</f>
        <v>13617061</v>
      </c>
    </row>
    <row r="16" spans="1:9" ht="15.75">
      <c r="A16" s="318" t="s">
        <v>356</v>
      </c>
      <c r="B16" s="319">
        <v>0</v>
      </c>
      <c r="C16" s="320">
        <v>0</v>
      </c>
      <c r="D16" s="320">
        <v>0</v>
      </c>
      <c r="E16" s="317">
        <v>0</v>
      </c>
      <c r="F16" s="317"/>
      <c r="G16" s="317">
        <v>4514458</v>
      </c>
      <c r="H16" s="317"/>
      <c r="I16" s="317">
        <f>SUM(F16:H16)</f>
        <v>4514458</v>
      </c>
    </row>
    <row r="17" spans="1:9" ht="15.75">
      <c r="A17" s="321" t="s">
        <v>357</v>
      </c>
      <c r="B17" s="322">
        <v>2012</v>
      </c>
      <c r="C17" s="320">
        <v>0</v>
      </c>
      <c r="D17" s="320">
        <v>0</v>
      </c>
      <c r="E17" s="317">
        <v>0</v>
      </c>
      <c r="F17" s="323">
        <f>F14+F15-F16</f>
        <v>721745.6</v>
      </c>
      <c r="G17" s="323">
        <f>G14+G15-G16</f>
        <v>27194073.903333336</v>
      </c>
      <c r="H17" s="323">
        <f>H14+H15-H16</f>
        <v>101633</v>
      </c>
      <c r="I17" s="323">
        <f>I14+I15-I16</f>
        <v>28017452.503333334</v>
      </c>
    </row>
    <row r="18" spans="1:9" ht="16.5" thickBot="1">
      <c r="A18" s="325">
        <v>0</v>
      </c>
      <c r="B18" s="326">
        <v>0</v>
      </c>
      <c r="C18" s="327">
        <v>0</v>
      </c>
      <c r="D18" s="327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</row>
    <row r="19" spans="1:9" ht="17.25" thickBot="1" thickTop="1">
      <c r="A19" s="329" t="s">
        <v>358</v>
      </c>
      <c r="B19" s="330">
        <v>2011</v>
      </c>
      <c r="C19" s="331">
        <v>0</v>
      </c>
      <c r="D19" s="331">
        <v>0</v>
      </c>
      <c r="E19" s="332">
        <v>0</v>
      </c>
      <c r="F19" s="332">
        <v>751142.4</v>
      </c>
      <c r="G19" s="332">
        <v>51506152.096666664</v>
      </c>
      <c r="H19" s="332">
        <v>0</v>
      </c>
      <c r="I19" s="333">
        <v>52257294.49666666</v>
      </c>
    </row>
    <row r="20" spans="1:9" ht="16.5" thickTop="1">
      <c r="A20" s="337">
        <v>0</v>
      </c>
      <c r="B20" s="338">
        <v>0</v>
      </c>
      <c r="C20" s="339">
        <v>0</v>
      </c>
      <c r="D20" s="339">
        <v>0</v>
      </c>
      <c r="E20" s="340">
        <v>0</v>
      </c>
      <c r="F20" s="340">
        <v>0</v>
      </c>
      <c r="G20" s="340">
        <v>0</v>
      </c>
      <c r="H20" s="340">
        <v>0</v>
      </c>
      <c r="I20" s="340">
        <v>0</v>
      </c>
    </row>
    <row r="21" spans="1:9" ht="15.75">
      <c r="A21" s="341" t="s">
        <v>358</v>
      </c>
      <c r="B21" s="342">
        <v>2012</v>
      </c>
      <c r="C21" s="334">
        <v>0</v>
      </c>
      <c r="D21" s="334">
        <v>0</v>
      </c>
      <c r="E21" s="334">
        <v>0</v>
      </c>
      <c r="F21" s="335">
        <f>F12-F17</f>
        <v>1891914.4</v>
      </c>
      <c r="G21" s="335">
        <f>G12-G17</f>
        <v>60165357.096666664</v>
      </c>
      <c r="H21" s="335">
        <f>H12-H17</f>
        <v>1213693</v>
      </c>
      <c r="I21" s="335">
        <f>I12-I17</f>
        <v>63270964.49666667</v>
      </c>
    </row>
    <row r="22" spans="1:9" ht="15.75">
      <c r="A22" s="341" t="s">
        <v>361</v>
      </c>
      <c r="B22" s="342"/>
      <c r="C22" s="334"/>
      <c r="D22" s="334"/>
      <c r="E22" s="334"/>
      <c r="F22" s="335"/>
      <c r="G22" s="335">
        <v>4873034</v>
      </c>
      <c r="H22" s="335"/>
      <c r="I22" s="335">
        <v>4873034</v>
      </c>
    </row>
    <row r="23" spans="1:9" ht="15.75">
      <c r="A23" s="294" t="s">
        <v>359</v>
      </c>
      <c r="B23" s="294"/>
      <c r="C23" s="336"/>
      <c r="D23" s="336"/>
      <c r="E23" s="336"/>
      <c r="F23" s="336"/>
      <c r="G23" s="336"/>
      <c r="H23" s="336"/>
      <c r="I23" s="336"/>
    </row>
    <row r="24" spans="1:9" ht="15.75">
      <c r="A24" s="294" t="s">
        <v>360</v>
      </c>
      <c r="B24" s="294"/>
      <c r="C24" s="336"/>
      <c r="D24" s="336"/>
      <c r="E24" s="336"/>
      <c r="F24" s="336"/>
      <c r="G24" s="336"/>
      <c r="H24" s="336"/>
      <c r="I24" s="336"/>
    </row>
    <row r="25" spans="2:9" ht="15.75">
      <c r="B25" s="294"/>
      <c r="C25" s="294"/>
      <c r="D25" s="294"/>
      <c r="E25" s="294"/>
      <c r="F25" s="294"/>
      <c r="G25" s="294"/>
      <c r="H25" s="294"/>
      <c r="I25" s="29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3:M29"/>
  <sheetViews>
    <sheetView zoomScalePageLayoutView="0" workbookViewId="0" topLeftCell="A10">
      <selection activeCell="I31" sqref="A1:I31"/>
    </sheetView>
  </sheetViews>
  <sheetFormatPr defaultColWidth="9.140625" defaultRowHeight="12.75"/>
  <cols>
    <col min="1" max="1" width="33.57421875" style="0" customWidth="1"/>
    <col min="2" max="2" width="13.28125" style="0" customWidth="1"/>
    <col min="3" max="3" width="17.140625" style="0" customWidth="1"/>
    <col min="4" max="4" width="9.8515625" style="0" customWidth="1"/>
    <col min="5" max="5" width="11.421875" style="0" customWidth="1"/>
    <col min="6" max="6" width="10.8515625" style="0" customWidth="1"/>
    <col min="7" max="7" width="12.8515625" style="0" customWidth="1"/>
    <col min="8" max="8" width="12.28125" style="0" customWidth="1"/>
    <col min="9" max="9" width="11.00390625" style="0" customWidth="1"/>
    <col min="11" max="11" width="12.421875" style="0" bestFit="1" customWidth="1"/>
    <col min="12" max="13" width="10.140625" style="0" bestFit="1" customWidth="1"/>
  </cols>
  <sheetData>
    <row r="3" spans="1:9" ht="15.75">
      <c r="A3" s="343" t="s">
        <v>363</v>
      </c>
      <c r="B3" s="343" t="s">
        <v>364</v>
      </c>
      <c r="C3" s="343"/>
      <c r="D3" s="343"/>
      <c r="E3">
        <v>2012</v>
      </c>
      <c r="G3" s="294"/>
      <c r="H3" s="294"/>
      <c r="I3" s="294"/>
    </row>
    <row r="4" spans="1:9" ht="15.75">
      <c r="A4" s="343" t="s">
        <v>365</v>
      </c>
      <c r="B4" s="343"/>
      <c r="C4" s="343"/>
      <c r="D4" s="343"/>
      <c r="E4" s="343"/>
      <c r="F4" s="343"/>
      <c r="G4" s="294"/>
      <c r="H4" s="294"/>
      <c r="I4" s="294"/>
    </row>
    <row r="5" spans="1:9" ht="15.75">
      <c r="A5" s="378" t="s">
        <v>379</v>
      </c>
      <c r="B5" s="343" t="s">
        <v>366</v>
      </c>
      <c r="C5" s="343"/>
      <c r="D5" s="343"/>
      <c r="E5" s="343"/>
      <c r="F5" s="343"/>
      <c r="G5" s="294"/>
      <c r="H5" s="294"/>
      <c r="I5" s="294"/>
    </row>
    <row r="6" spans="1:9" ht="15.75">
      <c r="A6" s="344"/>
      <c r="B6" s="344"/>
      <c r="C6" s="344"/>
      <c r="D6" s="344"/>
      <c r="E6" s="344"/>
      <c r="F6" s="344"/>
      <c r="G6" s="294"/>
      <c r="H6" s="294"/>
      <c r="I6" s="294"/>
    </row>
    <row r="7" spans="1:9" s="192" customFormat="1" ht="36">
      <c r="A7" s="369" t="s">
        <v>205</v>
      </c>
      <c r="B7" s="370" t="s">
        <v>367</v>
      </c>
      <c r="C7" s="374" t="s">
        <v>376</v>
      </c>
      <c r="D7" s="371" t="s">
        <v>377</v>
      </c>
      <c r="E7" s="370" t="s">
        <v>368</v>
      </c>
      <c r="F7" s="374" t="s">
        <v>374</v>
      </c>
      <c r="G7" s="372" t="s">
        <v>375</v>
      </c>
      <c r="H7" s="375" t="s">
        <v>378</v>
      </c>
      <c r="I7" s="373" t="s">
        <v>369</v>
      </c>
    </row>
    <row r="8" spans="1:9" ht="15.75">
      <c r="A8" s="345" t="s">
        <v>210</v>
      </c>
      <c r="B8" s="346"/>
      <c r="C8" s="346"/>
      <c r="D8" s="346">
        <v>0</v>
      </c>
      <c r="E8" s="347"/>
      <c r="F8" s="347"/>
      <c r="G8" s="348">
        <f>D8+E8</f>
        <v>0</v>
      </c>
      <c r="H8" s="367"/>
      <c r="I8" s="349">
        <f aca="true" t="shared" si="0" ref="I8:I15">B8-G8</f>
        <v>0</v>
      </c>
    </row>
    <row r="9" spans="1:12" ht="15.75">
      <c r="A9" s="350"/>
      <c r="B9" s="351"/>
      <c r="C9" s="351"/>
      <c r="D9" s="352">
        <v>0</v>
      </c>
      <c r="E9" s="353"/>
      <c r="F9" s="353"/>
      <c r="G9" s="348">
        <f>D9+E9</f>
        <v>0</v>
      </c>
      <c r="H9" s="367"/>
      <c r="I9" s="349">
        <f t="shared" si="0"/>
        <v>0</v>
      </c>
      <c r="J9" s="294"/>
      <c r="K9" s="291"/>
      <c r="L9" s="291"/>
    </row>
    <row r="10" spans="1:12" ht="15.75">
      <c r="A10" s="350"/>
      <c r="B10" s="351"/>
      <c r="C10" s="351"/>
      <c r="D10" s="352">
        <v>0</v>
      </c>
      <c r="E10" s="353"/>
      <c r="F10" s="353"/>
      <c r="G10" s="348">
        <f>D10+E10</f>
        <v>0</v>
      </c>
      <c r="H10" s="367"/>
      <c r="I10" s="349">
        <f t="shared" si="0"/>
        <v>0</v>
      </c>
      <c r="J10" s="294"/>
      <c r="K10" s="291"/>
      <c r="L10" s="291"/>
    </row>
    <row r="11" spans="1:12" ht="15.75">
      <c r="A11" s="350"/>
      <c r="B11" s="351"/>
      <c r="C11" s="351"/>
      <c r="D11" s="352">
        <v>0</v>
      </c>
      <c r="E11" s="353"/>
      <c r="F11" s="353"/>
      <c r="G11" s="348">
        <f>D11+E11</f>
        <v>0</v>
      </c>
      <c r="H11" s="367"/>
      <c r="I11" s="349">
        <f t="shared" si="0"/>
        <v>0</v>
      </c>
      <c r="J11" s="294"/>
      <c r="K11" s="291"/>
      <c r="L11" s="291"/>
    </row>
    <row r="12" spans="1:12" ht="15.75">
      <c r="A12" s="354" t="s">
        <v>370</v>
      </c>
      <c r="B12" s="355">
        <v>2613660</v>
      </c>
      <c r="C12" s="355"/>
      <c r="D12" s="355">
        <v>422517.6</v>
      </c>
      <c r="E12" s="356">
        <v>299228</v>
      </c>
      <c r="F12" s="356"/>
      <c r="G12" s="357">
        <f>D12+E12</f>
        <v>721745.6</v>
      </c>
      <c r="H12" s="368"/>
      <c r="I12" s="349">
        <f t="shared" si="0"/>
        <v>1891914.4</v>
      </c>
      <c r="J12" s="294"/>
      <c r="K12" s="291"/>
      <c r="L12" s="291"/>
    </row>
    <row r="13" spans="1:12" ht="15.75">
      <c r="A13" s="350"/>
      <c r="B13" s="358"/>
      <c r="C13" s="358"/>
      <c r="D13" s="358">
        <v>0</v>
      </c>
      <c r="E13" s="359"/>
      <c r="F13" s="359"/>
      <c r="G13" s="357">
        <f aca="true" t="shared" si="1" ref="G13:G25">D13+E13</f>
        <v>0</v>
      </c>
      <c r="H13" s="368"/>
      <c r="I13" s="349">
        <f t="shared" si="0"/>
        <v>0</v>
      </c>
      <c r="J13" s="294"/>
      <c r="K13" s="291"/>
      <c r="L13" s="291"/>
    </row>
    <row r="14" spans="1:12" ht="15.75">
      <c r="A14" s="350"/>
      <c r="B14" s="358"/>
      <c r="C14" s="358"/>
      <c r="D14" s="358">
        <v>0</v>
      </c>
      <c r="E14" s="359"/>
      <c r="F14" s="359"/>
      <c r="G14" s="357">
        <f t="shared" si="1"/>
        <v>0</v>
      </c>
      <c r="H14" s="368"/>
      <c r="I14" s="349">
        <f t="shared" si="0"/>
        <v>0</v>
      </c>
      <c r="J14" s="294"/>
      <c r="K14" s="291"/>
      <c r="L14" s="291"/>
    </row>
    <row r="15" spans="1:13" ht="15.75">
      <c r="A15" s="350"/>
      <c r="B15" s="358"/>
      <c r="C15" s="358"/>
      <c r="D15" s="358">
        <v>0</v>
      </c>
      <c r="E15" s="359"/>
      <c r="F15" s="359"/>
      <c r="G15" s="357">
        <f t="shared" si="1"/>
        <v>0</v>
      </c>
      <c r="H15" s="368"/>
      <c r="I15" s="349">
        <f t="shared" si="0"/>
        <v>0</v>
      </c>
      <c r="J15" s="294"/>
      <c r="K15" s="376"/>
      <c r="L15" s="376"/>
      <c r="M15" s="377"/>
    </row>
    <row r="16" spans="1:13" ht="15.75">
      <c r="A16" s="354" t="s">
        <v>371</v>
      </c>
      <c r="B16" s="355">
        <v>96746923</v>
      </c>
      <c r="C16" s="355">
        <v>9387492</v>
      </c>
      <c r="D16" s="355">
        <v>18492331.903333336</v>
      </c>
      <c r="E16" s="356">
        <v>13216200</v>
      </c>
      <c r="F16" s="356">
        <v>4514458</v>
      </c>
      <c r="G16" s="357">
        <f>D16+E16-F16</f>
        <v>27194073.903333336</v>
      </c>
      <c r="H16" s="368">
        <v>4873034</v>
      </c>
      <c r="I16" s="349">
        <f>B16-C16-G16</f>
        <v>60165357.096666664</v>
      </c>
      <c r="J16" s="294"/>
      <c r="K16" s="376"/>
      <c r="L16" s="376"/>
      <c r="M16" s="377"/>
    </row>
    <row r="17" spans="1:13" ht="15.75">
      <c r="A17" s="350"/>
      <c r="B17" s="358"/>
      <c r="C17" s="358"/>
      <c r="D17" s="358">
        <v>0</v>
      </c>
      <c r="E17" s="359"/>
      <c r="F17" s="359"/>
      <c r="G17" s="357">
        <f t="shared" si="1"/>
        <v>0</v>
      </c>
      <c r="H17" s="368"/>
      <c r="I17" s="349">
        <f aca="true" t="shared" si="2" ref="I17:I25">B17-G17</f>
        <v>0</v>
      </c>
      <c r="J17" s="294"/>
      <c r="K17" s="376"/>
      <c r="L17" s="376"/>
      <c r="M17" s="377"/>
    </row>
    <row r="18" spans="1:12" ht="15.75">
      <c r="A18" s="350"/>
      <c r="B18" s="358"/>
      <c r="C18" s="358"/>
      <c r="D18" s="358">
        <v>0</v>
      </c>
      <c r="E18" s="359"/>
      <c r="F18" s="359"/>
      <c r="G18" s="357">
        <f t="shared" si="1"/>
        <v>0</v>
      </c>
      <c r="H18" s="368"/>
      <c r="I18" s="349">
        <f t="shared" si="2"/>
        <v>0</v>
      </c>
      <c r="J18" s="294"/>
      <c r="K18" s="291"/>
      <c r="L18" s="376"/>
    </row>
    <row r="19" spans="1:12" ht="15.75">
      <c r="A19" s="350"/>
      <c r="B19" s="358"/>
      <c r="C19" s="358"/>
      <c r="D19" s="358">
        <v>0</v>
      </c>
      <c r="E19" s="359"/>
      <c r="F19" s="359"/>
      <c r="G19" s="357">
        <f t="shared" si="1"/>
        <v>0</v>
      </c>
      <c r="H19" s="368"/>
      <c r="I19" s="349">
        <f t="shared" si="2"/>
        <v>0</v>
      </c>
      <c r="J19" s="294"/>
      <c r="K19" s="291"/>
      <c r="L19" s="291"/>
    </row>
    <row r="20" spans="1:12" ht="15.75">
      <c r="A20" s="350"/>
      <c r="B20" s="358"/>
      <c r="C20" s="358"/>
      <c r="D20" s="358">
        <v>0</v>
      </c>
      <c r="E20" s="359"/>
      <c r="F20" s="359"/>
      <c r="G20" s="357">
        <f t="shared" si="1"/>
        <v>0</v>
      </c>
      <c r="H20" s="368"/>
      <c r="I20" s="349">
        <f t="shared" si="2"/>
        <v>0</v>
      </c>
      <c r="J20" s="294"/>
      <c r="K20" s="291"/>
      <c r="L20" s="291"/>
    </row>
    <row r="21" spans="1:12" ht="15.75">
      <c r="A21" s="360" t="s">
        <v>372</v>
      </c>
      <c r="B21" s="355">
        <v>1315326</v>
      </c>
      <c r="C21" s="355"/>
      <c r="D21" s="355">
        <v>0</v>
      </c>
      <c r="E21" s="356">
        <v>101633</v>
      </c>
      <c r="F21" s="356"/>
      <c r="G21" s="357">
        <f t="shared" si="1"/>
        <v>101633</v>
      </c>
      <c r="H21" s="368"/>
      <c r="I21" s="349">
        <f t="shared" si="2"/>
        <v>1213693</v>
      </c>
      <c r="J21" s="294"/>
      <c r="K21" s="291"/>
      <c r="L21" s="291"/>
    </row>
    <row r="22" spans="1:12" ht="15.75">
      <c r="A22" s="361"/>
      <c r="B22" s="358"/>
      <c r="C22" s="358"/>
      <c r="D22" s="358">
        <v>0</v>
      </c>
      <c r="E22" s="359"/>
      <c r="F22" s="359"/>
      <c r="G22" s="357">
        <f t="shared" si="1"/>
        <v>0</v>
      </c>
      <c r="H22" s="368"/>
      <c r="I22" s="349">
        <f t="shared" si="2"/>
        <v>0</v>
      </c>
      <c r="J22" s="294"/>
      <c r="K22" s="291"/>
      <c r="L22" s="291"/>
    </row>
    <row r="23" spans="1:12" ht="15.75">
      <c r="A23" s="361"/>
      <c r="B23" s="358"/>
      <c r="C23" s="358"/>
      <c r="D23" s="358">
        <v>0</v>
      </c>
      <c r="E23" s="359"/>
      <c r="F23" s="359"/>
      <c r="G23" s="357">
        <f t="shared" si="1"/>
        <v>0</v>
      </c>
      <c r="H23" s="368"/>
      <c r="I23" s="349">
        <f t="shared" si="2"/>
        <v>0</v>
      </c>
      <c r="J23" s="294"/>
      <c r="K23" s="291"/>
      <c r="L23" s="291"/>
    </row>
    <row r="24" spans="1:12" ht="15.75">
      <c r="A24" s="350"/>
      <c r="B24" s="358"/>
      <c r="C24" s="358"/>
      <c r="D24" s="358">
        <v>0</v>
      </c>
      <c r="E24" s="359"/>
      <c r="F24" s="359"/>
      <c r="G24" s="357">
        <f t="shared" si="1"/>
        <v>0</v>
      </c>
      <c r="H24" s="368"/>
      <c r="I24" s="349">
        <f t="shared" si="2"/>
        <v>0</v>
      </c>
      <c r="J24" s="294"/>
      <c r="K24" s="291"/>
      <c r="L24" s="291"/>
    </row>
    <row r="25" spans="1:12" ht="16.5" thickBot="1">
      <c r="A25" s="350"/>
      <c r="B25" s="362"/>
      <c r="C25" s="362"/>
      <c r="D25" s="363">
        <v>0</v>
      </c>
      <c r="E25" s="364"/>
      <c r="F25" s="364"/>
      <c r="G25" s="348">
        <f t="shared" si="1"/>
        <v>0</v>
      </c>
      <c r="H25" s="367"/>
      <c r="I25" s="349">
        <f t="shared" si="2"/>
        <v>0</v>
      </c>
      <c r="J25" s="294"/>
      <c r="K25" s="291"/>
      <c r="L25" s="291"/>
    </row>
    <row r="26" spans="1:12" ht="16.5" thickBot="1">
      <c r="A26" s="365" t="s">
        <v>373</v>
      </c>
      <c r="B26" s="366">
        <f aca="true" t="shared" si="3" ref="B26:H26">SUM(B12:B25)</f>
        <v>100675909</v>
      </c>
      <c r="C26" s="366">
        <f t="shared" si="3"/>
        <v>9387492</v>
      </c>
      <c r="D26" s="366">
        <f t="shared" si="3"/>
        <v>18914849.503333338</v>
      </c>
      <c r="E26" s="366">
        <f t="shared" si="3"/>
        <v>13617061</v>
      </c>
      <c r="F26" s="366">
        <f t="shared" si="3"/>
        <v>4514458</v>
      </c>
      <c r="G26" s="366">
        <f t="shared" si="3"/>
        <v>28017452.503333338</v>
      </c>
      <c r="H26" s="366">
        <f t="shared" si="3"/>
        <v>4873034</v>
      </c>
      <c r="I26" s="366">
        <f>SUM(I12:I25)</f>
        <v>63270964.49666666</v>
      </c>
      <c r="J26" s="294"/>
      <c r="K26" s="291"/>
      <c r="L26" s="291"/>
    </row>
    <row r="27" spans="10:12" ht="15.75">
      <c r="J27" s="294"/>
      <c r="K27" s="291"/>
      <c r="L27" s="291"/>
    </row>
    <row r="28" spans="2:12" ht="15.75">
      <c r="B28" s="512" t="s">
        <v>328</v>
      </c>
      <c r="C28" s="513"/>
      <c r="D28" s="323"/>
      <c r="E28" s="512" t="s">
        <v>327</v>
      </c>
      <c r="F28" s="512"/>
      <c r="J28" s="294"/>
      <c r="K28" s="291"/>
      <c r="L28" s="291"/>
    </row>
    <row r="29" spans="2:12" ht="15.75">
      <c r="B29" s="512" t="s">
        <v>329</v>
      </c>
      <c r="C29" s="513"/>
      <c r="E29" s="512" t="s">
        <v>212</v>
      </c>
      <c r="F29" s="512"/>
      <c r="J29" s="294"/>
      <c r="K29" s="291"/>
      <c r="L29" s="291"/>
    </row>
  </sheetData>
  <sheetProtection/>
  <mergeCells count="4">
    <mergeCell ref="B28:C28"/>
    <mergeCell ref="B29:C29"/>
    <mergeCell ref="E29:F29"/>
    <mergeCell ref="E28:F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zoomScalePageLayoutView="0" workbookViewId="0" topLeftCell="A1">
      <selection activeCell="G56" sqref="A1:G56"/>
    </sheetView>
  </sheetViews>
  <sheetFormatPr defaultColWidth="9.140625" defaultRowHeight="12.75"/>
  <cols>
    <col min="2" max="2" width="17.8515625" style="0" customWidth="1"/>
    <col min="4" max="4" width="12.28125" style="0" customWidth="1"/>
    <col min="5" max="5" width="11.7109375" style="0" customWidth="1"/>
    <col min="7" max="7" width="14.00390625" style="0" customWidth="1"/>
  </cols>
  <sheetData>
    <row r="1" spans="1:4" ht="12.75">
      <c r="A1" s="198" t="s">
        <v>240</v>
      </c>
      <c r="B1" s="198"/>
      <c r="C1" s="198"/>
      <c r="D1" s="198"/>
    </row>
    <row r="2" spans="1:4" ht="12.75">
      <c r="A2" s="198" t="s">
        <v>211</v>
      </c>
      <c r="B2" s="198"/>
      <c r="C2" s="198"/>
      <c r="D2" s="198"/>
    </row>
    <row r="3" spans="1:4" ht="12.75">
      <c r="A3" s="198" t="s">
        <v>380</v>
      </c>
      <c r="B3" s="198"/>
      <c r="C3" s="198"/>
      <c r="D3" s="198"/>
    </row>
    <row r="5" spans="1:7" ht="25.5">
      <c r="A5" s="188" t="s">
        <v>381</v>
      </c>
      <c r="B5" s="188" t="s">
        <v>85</v>
      </c>
      <c r="C5" s="188" t="s">
        <v>237</v>
      </c>
      <c r="D5" s="379" t="s">
        <v>382</v>
      </c>
      <c r="E5" s="188" t="s">
        <v>383</v>
      </c>
      <c r="F5" s="188" t="s">
        <v>384</v>
      </c>
      <c r="G5" s="210" t="s">
        <v>385</v>
      </c>
    </row>
    <row r="6" spans="1:7" ht="12.75">
      <c r="A6" s="173">
        <v>1</v>
      </c>
      <c r="B6" s="188" t="s">
        <v>24</v>
      </c>
      <c r="C6" s="173"/>
      <c r="D6" s="173"/>
      <c r="E6" s="173"/>
      <c r="F6" s="173"/>
      <c r="G6" s="173"/>
    </row>
    <row r="7" spans="1:7" ht="12.75">
      <c r="A7" s="173">
        <v>2</v>
      </c>
      <c r="B7" s="188" t="s">
        <v>5</v>
      </c>
      <c r="C7" s="173"/>
      <c r="D7" s="173"/>
      <c r="E7" s="173"/>
      <c r="F7" s="173"/>
      <c r="G7" s="173"/>
    </row>
    <row r="8" spans="1:7" ht="12.75">
      <c r="A8" s="173">
        <v>3</v>
      </c>
      <c r="B8" s="188" t="s">
        <v>386</v>
      </c>
      <c r="C8" s="173"/>
      <c r="D8" s="173">
        <v>1173660</v>
      </c>
      <c r="E8" s="173">
        <v>1807190</v>
      </c>
      <c r="F8" s="173">
        <v>367190</v>
      </c>
      <c r="G8" s="173">
        <f>D8+E8-F8</f>
        <v>2613660</v>
      </c>
    </row>
    <row r="9" spans="1:7" ht="12.75">
      <c r="A9" s="173">
        <v>4</v>
      </c>
      <c r="B9" s="188" t="s">
        <v>206</v>
      </c>
      <c r="C9" s="173"/>
      <c r="D9" s="173">
        <v>69998484</v>
      </c>
      <c r="E9" s="173">
        <v>26748439</v>
      </c>
      <c r="F9" s="173">
        <v>9387492</v>
      </c>
      <c r="G9" s="173">
        <f>D9+E9-F9</f>
        <v>87359431</v>
      </c>
    </row>
    <row r="10" spans="1:7" ht="12.75">
      <c r="A10" s="173">
        <v>5</v>
      </c>
      <c r="B10" s="188" t="s">
        <v>387</v>
      </c>
      <c r="C10" s="173"/>
      <c r="D10" s="173"/>
      <c r="E10" s="173">
        <v>1315326</v>
      </c>
      <c r="F10" s="173"/>
      <c r="G10" s="173">
        <f>D10+E10-F10</f>
        <v>1315326</v>
      </c>
    </row>
    <row r="11" spans="1:7" ht="12.75">
      <c r="A11" s="173">
        <v>6</v>
      </c>
      <c r="B11" s="188"/>
      <c r="C11" s="173"/>
      <c r="D11" s="173"/>
      <c r="E11" s="173"/>
      <c r="F11" s="173"/>
      <c r="G11" s="173"/>
    </row>
    <row r="12" spans="1:7" ht="12.75">
      <c r="A12" s="173">
        <v>7</v>
      </c>
      <c r="B12" s="173"/>
      <c r="C12" s="173"/>
      <c r="D12" s="173"/>
      <c r="E12" s="173"/>
      <c r="F12" s="173"/>
      <c r="G12" s="173"/>
    </row>
    <row r="13" spans="1:7" ht="12.75">
      <c r="A13" s="173"/>
      <c r="B13" s="173"/>
      <c r="C13" s="173"/>
      <c r="D13" s="173"/>
      <c r="E13" s="173"/>
      <c r="F13" s="173"/>
      <c r="G13" s="173"/>
    </row>
    <row r="14" spans="1:7" ht="12.75">
      <c r="A14" s="173"/>
      <c r="B14" s="173"/>
      <c r="C14" s="173"/>
      <c r="D14" s="173">
        <f>SUM(D8:D13)</f>
        <v>71172144</v>
      </c>
      <c r="E14" s="173">
        <f>SUM(E8:E13)</f>
        <v>29870955</v>
      </c>
      <c r="F14" s="173">
        <f>SUM(F8:F13)</f>
        <v>9754682</v>
      </c>
      <c r="G14" s="173">
        <f>SUM(G8:G13)</f>
        <v>91288417</v>
      </c>
    </row>
    <row r="17" spans="1:3" ht="12.75">
      <c r="A17" s="198"/>
      <c r="B17" s="198"/>
      <c r="C17" s="198"/>
    </row>
    <row r="18" spans="1:3" ht="12.75">
      <c r="A18" s="198" t="s">
        <v>388</v>
      </c>
      <c r="B18" s="198"/>
      <c r="C18" s="198"/>
    </row>
    <row r="20" spans="1:7" ht="25.5">
      <c r="A20" s="188" t="s">
        <v>381</v>
      </c>
      <c r="B20" s="188" t="s">
        <v>85</v>
      </c>
      <c r="C20" s="188" t="s">
        <v>237</v>
      </c>
      <c r="D20" s="379" t="s">
        <v>382</v>
      </c>
      <c r="E20" s="188" t="s">
        <v>383</v>
      </c>
      <c r="F20" s="188" t="s">
        <v>384</v>
      </c>
      <c r="G20" s="210" t="s">
        <v>385</v>
      </c>
    </row>
    <row r="21" spans="1:7" ht="12.75">
      <c r="A21" s="173">
        <v>1</v>
      </c>
      <c r="B21" s="188" t="s">
        <v>24</v>
      </c>
      <c r="C21" s="173"/>
      <c r="D21" s="173"/>
      <c r="E21" s="173"/>
      <c r="F21" s="173"/>
      <c r="G21" s="173">
        <f>D21++E21-F21</f>
        <v>0</v>
      </c>
    </row>
    <row r="22" spans="1:7" ht="12.75">
      <c r="A22" s="173">
        <v>2</v>
      </c>
      <c r="B22" s="188" t="s">
        <v>5</v>
      </c>
      <c r="C22" s="173"/>
      <c r="D22" s="173"/>
      <c r="E22" s="173"/>
      <c r="F22" s="173"/>
      <c r="G22" s="173">
        <f>D22++E22-F22</f>
        <v>0</v>
      </c>
    </row>
    <row r="23" spans="1:7" ht="12.75">
      <c r="A23" s="173">
        <v>3</v>
      </c>
      <c r="B23" s="188" t="s">
        <v>386</v>
      </c>
      <c r="C23" s="173"/>
      <c r="D23" s="173">
        <v>422518</v>
      </c>
      <c r="E23" s="173">
        <v>299228</v>
      </c>
      <c r="F23" s="173"/>
      <c r="G23" s="173">
        <f>D23++E23-F23</f>
        <v>721746</v>
      </c>
    </row>
    <row r="24" spans="1:7" ht="12.75">
      <c r="A24" s="173">
        <v>4</v>
      </c>
      <c r="B24" s="188" t="s">
        <v>206</v>
      </c>
      <c r="C24" s="173"/>
      <c r="D24" s="173">
        <v>18492332</v>
      </c>
      <c r="E24" s="173">
        <v>13216200</v>
      </c>
      <c r="F24" s="173">
        <v>4514458</v>
      </c>
      <c r="G24" s="173">
        <f>D24++E24-F24</f>
        <v>27194074</v>
      </c>
    </row>
    <row r="25" spans="1:7" ht="12.75">
      <c r="A25" s="173">
        <v>5</v>
      </c>
      <c r="B25" s="188" t="s">
        <v>387</v>
      </c>
      <c r="C25" s="173"/>
      <c r="D25" s="173"/>
      <c r="E25" s="173">
        <v>101633</v>
      </c>
      <c r="F25" s="173"/>
      <c r="G25" s="173">
        <f>D25++E25-F25</f>
        <v>101633</v>
      </c>
    </row>
    <row r="26" spans="1:7" ht="12.75">
      <c r="A26" s="173">
        <v>6</v>
      </c>
      <c r="B26" s="188"/>
      <c r="C26" s="173"/>
      <c r="D26" s="173"/>
      <c r="E26" s="173"/>
      <c r="F26" s="173"/>
      <c r="G26" s="173"/>
    </row>
    <row r="27" spans="1:7" ht="12.75">
      <c r="A27" s="173">
        <v>7</v>
      </c>
      <c r="B27" s="173"/>
      <c r="C27" s="173"/>
      <c r="D27" s="173"/>
      <c r="E27" s="173"/>
      <c r="F27" s="173"/>
      <c r="G27" s="173"/>
    </row>
    <row r="28" spans="1:7" ht="12.75">
      <c r="A28" s="173"/>
      <c r="B28" s="173"/>
      <c r="C28" s="173"/>
      <c r="D28" s="173"/>
      <c r="E28" s="173"/>
      <c r="F28" s="173"/>
      <c r="G28" s="173"/>
    </row>
    <row r="29" spans="1:7" ht="12.75">
      <c r="A29" s="173"/>
      <c r="B29" s="173"/>
      <c r="C29" s="173"/>
      <c r="D29" s="173">
        <f>SUM(D23:D28)</f>
        <v>18914850</v>
      </c>
      <c r="E29" s="173">
        <f>SUM(E23:E28)</f>
        <v>13617061</v>
      </c>
      <c r="F29" s="173">
        <f>SUM(F23:F28)</f>
        <v>4514458</v>
      </c>
      <c r="G29" s="173">
        <f>SUM(G23:G28)</f>
        <v>28017453</v>
      </c>
    </row>
    <row r="33" spans="1:3" ht="12.75">
      <c r="A33" s="198" t="s">
        <v>389</v>
      </c>
      <c r="B33" s="198"/>
      <c r="C33" s="198"/>
    </row>
    <row r="35" spans="1:7" ht="25.5">
      <c r="A35" s="188" t="s">
        <v>381</v>
      </c>
      <c r="B35" s="188" t="s">
        <v>85</v>
      </c>
      <c r="C35" s="188" t="s">
        <v>237</v>
      </c>
      <c r="D35" s="379" t="s">
        <v>382</v>
      </c>
      <c r="E35" s="188" t="s">
        <v>383</v>
      </c>
      <c r="F35" s="188" t="s">
        <v>384</v>
      </c>
      <c r="G35" s="210" t="s">
        <v>385</v>
      </c>
    </row>
    <row r="36" spans="1:7" ht="12.75">
      <c r="A36" s="173">
        <v>1</v>
      </c>
      <c r="B36" s="188" t="s">
        <v>24</v>
      </c>
      <c r="C36" s="173"/>
      <c r="D36" s="173"/>
      <c r="E36" s="173"/>
      <c r="F36" s="173"/>
      <c r="G36" s="173">
        <f>D36++E36-F36</f>
        <v>0</v>
      </c>
    </row>
    <row r="37" spans="1:7" ht="12.75">
      <c r="A37" s="173">
        <v>2</v>
      </c>
      <c r="B37" s="188" t="s">
        <v>5</v>
      </c>
      <c r="C37" s="173"/>
      <c r="D37" s="173"/>
      <c r="E37" s="173"/>
      <c r="F37" s="173"/>
      <c r="G37" s="173">
        <f>D37++E37-F37</f>
        <v>0</v>
      </c>
    </row>
    <row r="38" spans="1:7" ht="12.75">
      <c r="A38" s="173">
        <v>3</v>
      </c>
      <c r="B38" s="188" t="s">
        <v>386</v>
      </c>
      <c r="C38" s="173"/>
      <c r="D38" s="173">
        <v>751142</v>
      </c>
      <c r="E38" s="173">
        <f>G38-D38</f>
        <v>1140772</v>
      </c>
      <c r="F38" s="173"/>
      <c r="G38" s="173">
        <v>1891914</v>
      </c>
    </row>
    <row r="39" spans="1:7" ht="12.75">
      <c r="A39" s="173">
        <v>4</v>
      </c>
      <c r="B39" s="188" t="s">
        <v>206</v>
      </c>
      <c r="C39" s="173"/>
      <c r="D39" s="173">
        <v>51506152</v>
      </c>
      <c r="E39" s="173">
        <v>13532239</v>
      </c>
      <c r="F39" s="173">
        <v>4873034</v>
      </c>
      <c r="G39" s="173">
        <v>60165357</v>
      </c>
    </row>
    <row r="40" spans="1:7" ht="12.75">
      <c r="A40" s="173">
        <v>5</v>
      </c>
      <c r="B40" s="188" t="s">
        <v>387</v>
      </c>
      <c r="C40" s="173"/>
      <c r="D40" s="173"/>
      <c r="E40" s="173">
        <v>1213693</v>
      </c>
      <c r="F40" s="173"/>
      <c r="G40" s="173">
        <f>D40++E40-F40</f>
        <v>1213693</v>
      </c>
    </row>
    <row r="41" spans="1:7" ht="12.75">
      <c r="A41" s="173">
        <v>6</v>
      </c>
      <c r="B41" s="188"/>
      <c r="C41" s="173"/>
      <c r="D41" s="173"/>
      <c r="E41" s="173"/>
      <c r="F41" s="173"/>
      <c r="G41" s="173"/>
    </row>
    <row r="42" spans="1:7" ht="12.75">
      <c r="A42" s="173">
        <v>7</v>
      </c>
      <c r="B42" s="173"/>
      <c r="C42" s="173"/>
      <c r="D42" s="173"/>
      <c r="E42" s="173"/>
      <c r="F42" s="173"/>
      <c r="G42" s="173"/>
    </row>
    <row r="43" spans="1:7" ht="12.75">
      <c r="A43" s="173"/>
      <c r="B43" s="173"/>
      <c r="C43" s="173"/>
      <c r="D43" s="173"/>
      <c r="E43" s="173"/>
      <c r="F43" s="173"/>
      <c r="G43" s="173"/>
    </row>
    <row r="44" spans="1:7" ht="12.75">
      <c r="A44" s="173"/>
      <c r="B44" s="173"/>
      <c r="C44" s="173"/>
      <c r="D44" s="173">
        <f>SUM(D38:D43)</f>
        <v>52257294</v>
      </c>
      <c r="E44" s="173">
        <f>SUM(E38:E43)</f>
        <v>15886704</v>
      </c>
      <c r="F44" s="173">
        <f>SUM(F38:F43)</f>
        <v>4873034</v>
      </c>
      <c r="G44" s="173">
        <f>SUM(G38:G43)</f>
        <v>63270964</v>
      </c>
    </row>
    <row r="47" spans="2:6" ht="12.75">
      <c r="B47" s="516" t="s">
        <v>328</v>
      </c>
      <c r="C47" s="516"/>
      <c r="D47" s="377"/>
      <c r="E47" s="516" t="s">
        <v>327</v>
      </c>
      <c r="F47" s="516"/>
    </row>
    <row r="48" spans="2:6" ht="12.75">
      <c r="B48" s="516" t="s">
        <v>329</v>
      </c>
      <c r="C48" s="516"/>
      <c r="D48" s="198"/>
      <c r="E48" s="516" t="s">
        <v>212</v>
      </c>
      <c r="F48" s="516"/>
    </row>
  </sheetData>
  <sheetProtection/>
  <mergeCells count="4">
    <mergeCell ref="B47:C47"/>
    <mergeCell ref="E47:F47"/>
    <mergeCell ref="B48:C48"/>
    <mergeCell ref="E48:F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6">
      <selection activeCell="L22" sqref="L22"/>
    </sheetView>
  </sheetViews>
  <sheetFormatPr defaultColWidth="9.140625" defaultRowHeight="12.75"/>
  <cols>
    <col min="2" max="2" width="13.00390625" style="0" customWidth="1"/>
    <col min="3" max="3" width="26.140625" style="0" customWidth="1"/>
    <col min="4" max="4" width="19.8515625" style="0" customWidth="1"/>
    <col min="5" max="5" width="27.7109375" style="0" customWidth="1"/>
  </cols>
  <sheetData>
    <row r="1" spans="1:2" ht="12.75">
      <c r="A1" s="198" t="s">
        <v>240</v>
      </c>
      <c r="B1" s="198"/>
    </row>
    <row r="2" spans="1:2" ht="12.75">
      <c r="A2" s="198" t="s">
        <v>211</v>
      </c>
      <c r="B2" s="198"/>
    </row>
    <row r="4" ht="12.75">
      <c r="A4" t="s">
        <v>409</v>
      </c>
    </row>
    <row r="6" spans="1:5" ht="29.25" customHeight="1">
      <c r="A6" s="212" t="s">
        <v>381</v>
      </c>
      <c r="B6" s="212" t="s">
        <v>410</v>
      </c>
      <c r="C6" s="212" t="s">
        <v>85</v>
      </c>
      <c r="D6" s="212" t="s">
        <v>411</v>
      </c>
      <c r="E6" s="212" t="s">
        <v>9</v>
      </c>
    </row>
    <row r="7" spans="1:5" ht="19.5" customHeight="1">
      <c r="A7" s="212">
        <v>1</v>
      </c>
      <c r="B7" s="173">
        <v>602</v>
      </c>
      <c r="C7" s="173" t="s">
        <v>412</v>
      </c>
      <c r="D7" s="348">
        <v>171665859</v>
      </c>
      <c r="E7" s="173"/>
    </row>
    <row r="8" spans="1:5" ht="19.5" customHeight="1">
      <c r="A8" s="212">
        <v>2</v>
      </c>
      <c r="B8" s="173">
        <v>604</v>
      </c>
      <c r="C8" s="188" t="s">
        <v>413</v>
      </c>
      <c r="D8" s="348">
        <v>929834</v>
      </c>
      <c r="E8" s="173"/>
    </row>
    <row r="9" spans="1:5" ht="19.5" customHeight="1">
      <c r="A9" s="212">
        <v>3</v>
      </c>
      <c r="B9" s="173">
        <v>621</v>
      </c>
      <c r="C9" s="188" t="s">
        <v>414</v>
      </c>
      <c r="D9" s="348">
        <v>53000</v>
      </c>
      <c r="E9" s="173"/>
    </row>
    <row r="10" spans="1:5" ht="19.5" customHeight="1">
      <c r="A10" s="212">
        <v>4</v>
      </c>
      <c r="B10" s="173">
        <v>622</v>
      </c>
      <c r="C10" s="188" t="s">
        <v>415</v>
      </c>
      <c r="D10" s="348">
        <v>1215265</v>
      </c>
      <c r="E10" s="173"/>
    </row>
    <row r="11" spans="1:5" ht="19.5" customHeight="1">
      <c r="A11" s="212">
        <v>5</v>
      </c>
      <c r="B11" s="173">
        <v>623</v>
      </c>
      <c r="C11" s="188" t="s">
        <v>416</v>
      </c>
      <c r="D11" s="348">
        <v>1175691</v>
      </c>
      <c r="E11" s="173"/>
    </row>
    <row r="12" spans="1:5" ht="19.5" customHeight="1">
      <c r="A12" s="212">
        <v>6</v>
      </c>
      <c r="B12" s="173">
        <v>626</v>
      </c>
      <c r="C12" s="188" t="s">
        <v>417</v>
      </c>
      <c r="D12" s="348">
        <v>1011942</v>
      </c>
      <c r="E12" s="173"/>
    </row>
    <row r="13" spans="1:5" ht="19.5" customHeight="1">
      <c r="A13" s="212">
        <v>7</v>
      </c>
      <c r="B13" s="173">
        <v>635</v>
      </c>
      <c r="C13" s="188" t="s">
        <v>418</v>
      </c>
      <c r="D13" s="348">
        <v>3545758</v>
      </c>
      <c r="E13" s="173"/>
    </row>
    <row r="14" spans="1:5" ht="19.5" customHeight="1">
      <c r="A14" s="212">
        <v>8</v>
      </c>
      <c r="B14" s="173">
        <v>615</v>
      </c>
      <c r="C14" s="188" t="s">
        <v>419</v>
      </c>
      <c r="D14" s="348">
        <v>550000</v>
      </c>
      <c r="E14" s="173"/>
    </row>
    <row r="15" spans="1:5" ht="19.5" customHeight="1">
      <c r="A15" s="212">
        <v>9</v>
      </c>
      <c r="B15" s="173">
        <v>605</v>
      </c>
      <c r="C15" s="188" t="s">
        <v>420</v>
      </c>
      <c r="D15" s="348">
        <v>150000</v>
      </c>
      <c r="E15" s="173"/>
    </row>
    <row r="16" spans="1:5" ht="19.5" customHeight="1">
      <c r="A16" s="212">
        <v>10</v>
      </c>
      <c r="B16" s="173">
        <v>641</v>
      </c>
      <c r="C16" s="188" t="s">
        <v>421</v>
      </c>
      <c r="D16" s="348">
        <v>25978341</v>
      </c>
      <c r="E16" s="173"/>
    </row>
    <row r="17" spans="1:5" ht="19.5" customHeight="1">
      <c r="A17" s="212">
        <v>11</v>
      </c>
      <c r="B17" s="173">
        <v>644</v>
      </c>
      <c r="C17" s="188" t="s">
        <v>422</v>
      </c>
      <c r="D17" s="348">
        <v>4338383</v>
      </c>
      <c r="E17" s="173"/>
    </row>
    <row r="18" spans="1:5" ht="19.5" customHeight="1">
      <c r="A18" s="538" t="s">
        <v>74</v>
      </c>
      <c r="B18" s="539"/>
      <c r="C18" s="540"/>
      <c r="D18" s="384">
        <f>SUM(D7:D17)</f>
        <v>210614073</v>
      </c>
      <c r="E18" s="173"/>
    </row>
    <row r="19" spans="1:5" ht="33" customHeight="1">
      <c r="A19" s="212"/>
      <c r="B19" s="173"/>
      <c r="C19" s="188" t="s">
        <v>432</v>
      </c>
      <c r="D19" s="384">
        <v>8069424</v>
      </c>
      <c r="E19" s="173"/>
    </row>
    <row r="20" spans="1:5" ht="46.5" customHeight="1">
      <c r="A20" s="212"/>
      <c r="B20" s="173"/>
      <c r="C20" s="188" t="s">
        <v>511</v>
      </c>
      <c r="D20" s="384">
        <v>13617081</v>
      </c>
      <c r="E20" s="173"/>
    </row>
    <row r="21" spans="1:5" ht="25.5" customHeight="1">
      <c r="A21" s="173"/>
      <c r="B21" s="173"/>
      <c r="C21" s="173"/>
      <c r="D21" s="348">
        <f>D18+D19+D20</f>
        <v>232300578</v>
      </c>
      <c r="E21" s="173"/>
    </row>
    <row r="23" spans="2:5" ht="12.75">
      <c r="B23" s="198" t="s">
        <v>328</v>
      </c>
      <c r="C23" s="198"/>
      <c r="D23" s="198"/>
      <c r="E23" s="388" t="s">
        <v>327</v>
      </c>
    </row>
    <row r="24" spans="2:5" ht="12.75">
      <c r="B24" s="198" t="s">
        <v>329</v>
      </c>
      <c r="C24" s="198"/>
      <c r="D24" s="198"/>
      <c r="E24" s="388" t="s">
        <v>212</v>
      </c>
    </row>
  </sheetData>
  <sheetProtection/>
  <mergeCells count="1">
    <mergeCell ref="A18:C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4" sqref="C14:D14"/>
    </sheetView>
  </sheetViews>
  <sheetFormatPr defaultColWidth="9.140625" defaultRowHeight="12.75"/>
  <cols>
    <col min="2" max="2" width="14.140625" style="0" customWidth="1"/>
    <col min="3" max="3" width="36.8515625" style="0" customWidth="1"/>
    <col min="4" max="4" width="21.421875" style="0" customWidth="1"/>
    <col min="5" max="5" width="49.57421875" style="0" customWidth="1"/>
  </cols>
  <sheetData>
    <row r="1" spans="1:2" ht="12.75">
      <c r="A1" s="198" t="s">
        <v>240</v>
      </c>
      <c r="B1" s="198"/>
    </row>
    <row r="2" spans="1:2" ht="12.75">
      <c r="A2" s="198" t="s">
        <v>211</v>
      </c>
      <c r="B2" s="198"/>
    </row>
    <row r="4" ht="12.75">
      <c r="A4" t="s">
        <v>409</v>
      </c>
    </row>
    <row r="6" spans="1:5" ht="25.5" customHeight="1">
      <c r="A6" s="212" t="s">
        <v>381</v>
      </c>
      <c r="B6" s="212" t="s">
        <v>410</v>
      </c>
      <c r="C6" s="212" t="s">
        <v>85</v>
      </c>
      <c r="D6" s="212" t="s">
        <v>411</v>
      </c>
      <c r="E6" s="212" t="s">
        <v>9</v>
      </c>
    </row>
    <row r="7" spans="1:5" ht="25.5" customHeight="1">
      <c r="A7" s="212">
        <v>1</v>
      </c>
      <c r="B7" s="173">
        <v>625</v>
      </c>
      <c r="C7" s="173" t="s">
        <v>423</v>
      </c>
      <c r="D7" s="348">
        <v>1423430</v>
      </c>
      <c r="E7" s="173"/>
    </row>
    <row r="8" spans="1:5" ht="25.5" customHeight="1">
      <c r="A8" s="212">
        <v>2</v>
      </c>
      <c r="B8" s="173">
        <v>628</v>
      </c>
      <c r="C8" s="188" t="s">
        <v>424</v>
      </c>
      <c r="D8" s="348">
        <v>186303</v>
      </c>
      <c r="E8" s="173"/>
    </row>
    <row r="9" spans="1:5" ht="25.5" customHeight="1">
      <c r="A9" s="212">
        <v>3</v>
      </c>
      <c r="B9" s="173">
        <v>634</v>
      </c>
      <c r="C9" s="188" t="s">
        <v>425</v>
      </c>
      <c r="D9" s="348">
        <v>233120</v>
      </c>
      <c r="E9" s="173"/>
    </row>
    <row r="10" spans="1:5" ht="25.5" customHeight="1">
      <c r="A10" s="212">
        <v>4</v>
      </c>
      <c r="B10" s="173"/>
      <c r="C10" s="188" t="s">
        <v>426</v>
      </c>
      <c r="D10" s="348">
        <v>360000</v>
      </c>
      <c r="E10" s="173"/>
    </row>
    <row r="11" spans="1:5" ht="25.5" customHeight="1">
      <c r="A11" s="212">
        <v>5</v>
      </c>
      <c r="B11" s="173">
        <v>658</v>
      </c>
      <c r="C11" s="188" t="s">
        <v>427</v>
      </c>
      <c r="D11" s="348">
        <v>407200</v>
      </c>
      <c r="E11" s="173"/>
    </row>
    <row r="12" spans="1:5" ht="25.5" customHeight="1">
      <c r="A12" s="212">
        <v>6</v>
      </c>
      <c r="B12" s="173">
        <v>658</v>
      </c>
      <c r="C12" s="188" t="s">
        <v>427</v>
      </c>
      <c r="D12" s="348">
        <v>48000</v>
      </c>
      <c r="E12" s="173"/>
    </row>
    <row r="13" spans="1:5" ht="25.5" customHeight="1">
      <c r="A13" s="212">
        <v>7</v>
      </c>
      <c r="B13" s="173">
        <v>632</v>
      </c>
      <c r="C13" s="188" t="s">
        <v>428</v>
      </c>
      <c r="D13" s="348">
        <v>52934</v>
      </c>
      <c r="E13" s="173"/>
    </row>
    <row r="14" spans="1:5" ht="25.5" customHeight="1">
      <c r="A14" s="212">
        <v>8</v>
      </c>
      <c r="B14" s="173"/>
      <c r="C14" s="188" t="s">
        <v>429</v>
      </c>
      <c r="D14" s="348">
        <v>200000</v>
      </c>
      <c r="E14" s="173"/>
    </row>
    <row r="15" spans="1:5" ht="25.5" customHeight="1">
      <c r="A15" s="212">
        <v>9</v>
      </c>
      <c r="B15" s="173"/>
      <c r="C15" s="188" t="s">
        <v>430</v>
      </c>
      <c r="D15" s="348">
        <v>285403</v>
      </c>
      <c r="E15" s="173"/>
    </row>
    <row r="16" spans="1:5" ht="25.5" customHeight="1">
      <c r="A16" s="212">
        <v>10</v>
      </c>
      <c r="B16" s="173"/>
      <c r="C16" s="188" t="s">
        <v>431</v>
      </c>
      <c r="D16" s="348">
        <v>4873034</v>
      </c>
      <c r="E16" s="173"/>
    </row>
    <row r="17" spans="1:5" ht="25.5" customHeight="1">
      <c r="A17" s="212"/>
      <c r="B17" s="173"/>
      <c r="C17" s="188"/>
      <c r="D17" s="384">
        <f>SUM(D7:D16)</f>
        <v>8069424</v>
      </c>
      <c r="E17" s="173"/>
    </row>
    <row r="20" spans="2:5" ht="12.75">
      <c r="B20" s="198" t="s">
        <v>328</v>
      </c>
      <c r="C20" s="198"/>
      <c r="D20" s="198"/>
      <c r="E20" s="388" t="s">
        <v>327</v>
      </c>
    </row>
    <row r="21" spans="2:5" ht="12.75">
      <c r="B21" s="198" t="s">
        <v>329</v>
      </c>
      <c r="C21" s="198"/>
      <c r="D21" s="198"/>
      <c r="E21" s="388" t="s">
        <v>212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L28" sqref="A1:L28"/>
    </sheetView>
  </sheetViews>
  <sheetFormatPr defaultColWidth="9.140625" defaultRowHeight="12.75"/>
  <cols>
    <col min="1" max="1" width="11.00390625" style="0" customWidth="1"/>
    <col min="3" max="3" width="10.00390625" style="0" bestFit="1" customWidth="1"/>
    <col min="4" max="4" width="9.28125" style="0" bestFit="1" customWidth="1"/>
    <col min="6" max="6" width="7.140625" style="0" customWidth="1"/>
    <col min="7" max="7" width="7.00390625" style="0" customWidth="1"/>
    <col min="8" max="8" width="12.00390625" style="0" customWidth="1"/>
    <col min="9" max="9" width="13.140625" style="0" customWidth="1"/>
    <col min="10" max="10" width="12.7109375" style="0" customWidth="1"/>
    <col min="11" max="11" width="14.28125" style="0" customWidth="1"/>
    <col min="12" max="12" width="11.140625" style="0" customWidth="1"/>
  </cols>
  <sheetData>
    <row r="2" spans="1:11" ht="18">
      <c r="A2" s="391"/>
      <c r="B2" s="391"/>
      <c r="C2" s="392" t="s">
        <v>240</v>
      </c>
      <c r="D2" s="391"/>
      <c r="E2" s="391"/>
      <c r="F2" s="391"/>
      <c r="G2" s="391"/>
      <c r="H2" s="391"/>
      <c r="I2" s="391"/>
      <c r="J2" s="391"/>
      <c r="K2" s="393"/>
    </row>
    <row r="3" spans="1:11" ht="18">
      <c r="A3" s="391"/>
      <c r="B3" s="391"/>
      <c r="C3" s="392"/>
      <c r="D3" s="391"/>
      <c r="E3" s="391"/>
      <c r="F3" s="391"/>
      <c r="G3" s="391"/>
      <c r="H3" s="391"/>
      <c r="I3" s="391"/>
      <c r="J3" s="391"/>
      <c r="K3" s="393"/>
    </row>
    <row r="4" spans="1:11" ht="18">
      <c r="A4" s="391"/>
      <c r="B4" s="391"/>
      <c r="C4" s="392" t="s">
        <v>446</v>
      </c>
      <c r="D4" s="394"/>
      <c r="E4" s="394"/>
      <c r="F4" s="391"/>
      <c r="G4" s="391"/>
      <c r="H4" s="391"/>
      <c r="I4" s="391"/>
      <c r="J4" s="391"/>
      <c r="K4" s="393"/>
    </row>
    <row r="5" spans="1:11" ht="12.75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3"/>
    </row>
    <row r="6" spans="1:11" ht="12.75">
      <c r="A6" s="391" t="s">
        <v>433</v>
      </c>
      <c r="B6" s="391"/>
      <c r="C6" s="391"/>
      <c r="D6" s="391"/>
      <c r="E6" s="391"/>
      <c r="F6" s="391"/>
      <c r="G6" s="391"/>
      <c r="H6" s="391"/>
      <c r="I6" s="391"/>
      <c r="J6" s="391"/>
      <c r="K6" s="393"/>
    </row>
    <row r="8" spans="1:12" ht="12.75">
      <c r="A8" s="395" t="s">
        <v>434</v>
      </c>
      <c r="B8" s="395" t="s">
        <v>435</v>
      </c>
      <c r="C8" s="395" t="s">
        <v>436</v>
      </c>
      <c r="D8" s="395" t="s">
        <v>437</v>
      </c>
      <c r="E8" s="395" t="s">
        <v>438</v>
      </c>
      <c r="F8" s="395" t="s">
        <v>439</v>
      </c>
      <c r="G8" s="395" t="s">
        <v>440</v>
      </c>
      <c r="H8" s="395" t="s">
        <v>441</v>
      </c>
      <c r="I8" s="395" t="s">
        <v>442</v>
      </c>
      <c r="J8" s="395" t="s">
        <v>443</v>
      </c>
      <c r="K8" s="396" t="s">
        <v>444</v>
      </c>
      <c r="L8" s="173"/>
    </row>
    <row r="9" spans="1:12" ht="19.5" customHeight="1">
      <c r="A9" s="395">
        <v>6061</v>
      </c>
      <c r="B9" s="397" t="s">
        <v>492</v>
      </c>
      <c r="C9" s="418">
        <v>1389300</v>
      </c>
      <c r="D9" s="418">
        <v>21534</v>
      </c>
      <c r="E9" s="418"/>
      <c r="F9" s="418"/>
      <c r="G9" s="418"/>
      <c r="H9" s="418">
        <f>I9-C9-D9</f>
        <v>777366</v>
      </c>
      <c r="I9" s="418">
        <v>2188200</v>
      </c>
      <c r="J9" s="418">
        <v>437640</v>
      </c>
      <c r="K9" s="418" t="s">
        <v>263</v>
      </c>
      <c r="L9" s="422">
        <f>C9+D9+J9</f>
        <v>1848474</v>
      </c>
    </row>
    <row r="10" spans="1:12" ht="19.5" customHeight="1">
      <c r="A10" s="395">
        <v>907</v>
      </c>
      <c r="B10" s="397" t="s">
        <v>509</v>
      </c>
      <c r="C10" s="418">
        <v>1806090</v>
      </c>
      <c r="D10" s="418">
        <v>69465</v>
      </c>
      <c r="E10" s="418"/>
      <c r="F10" s="418"/>
      <c r="G10" s="418"/>
      <c r="H10" s="418">
        <f aca="true" t="shared" si="0" ref="H10:H22">I10-C10-D10</f>
        <v>0</v>
      </c>
      <c r="I10" s="418">
        <v>1875555</v>
      </c>
      <c r="J10" s="418">
        <v>375110</v>
      </c>
      <c r="K10" s="418" t="s">
        <v>499</v>
      </c>
      <c r="L10" s="348">
        <f aca="true" t="shared" si="1" ref="L10:L22">C10+D10+J10</f>
        <v>2250665</v>
      </c>
    </row>
    <row r="11" spans="1:12" ht="19.5" customHeight="1">
      <c r="A11" s="395">
        <v>908</v>
      </c>
      <c r="B11" s="397" t="s">
        <v>509</v>
      </c>
      <c r="C11" s="418">
        <v>1549070</v>
      </c>
      <c r="D11" s="418">
        <v>69465</v>
      </c>
      <c r="E11" s="418"/>
      <c r="F11" s="418"/>
      <c r="G11" s="418"/>
      <c r="H11" s="418">
        <f t="shared" si="0"/>
        <v>0</v>
      </c>
      <c r="I11" s="418">
        <v>1618535</v>
      </c>
      <c r="J11" s="418">
        <v>323706</v>
      </c>
      <c r="K11" s="418" t="s">
        <v>500</v>
      </c>
      <c r="L11" s="348">
        <f t="shared" si="1"/>
        <v>1942241</v>
      </c>
    </row>
    <row r="12" spans="1:12" ht="19.5" customHeight="1">
      <c r="A12" s="395">
        <v>3801</v>
      </c>
      <c r="B12" s="397" t="s">
        <v>493</v>
      </c>
      <c r="C12" s="418">
        <v>2386460</v>
      </c>
      <c r="D12" s="418">
        <v>70190</v>
      </c>
      <c r="E12" s="418"/>
      <c r="F12" s="418"/>
      <c r="G12" s="418"/>
      <c r="H12" s="418">
        <f t="shared" si="0"/>
        <v>0</v>
      </c>
      <c r="I12" s="418">
        <v>2456650</v>
      </c>
      <c r="J12" s="418">
        <v>491329</v>
      </c>
      <c r="K12" s="418" t="s">
        <v>500</v>
      </c>
      <c r="L12" s="348">
        <f t="shared" si="1"/>
        <v>2947979</v>
      </c>
    </row>
    <row r="13" spans="1:12" ht="19.5" customHeight="1">
      <c r="A13" s="395">
        <v>3802</v>
      </c>
      <c r="B13" s="397" t="s">
        <v>493</v>
      </c>
      <c r="C13" s="418">
        <v>2246080</v>
      </c>
      <c r="D13" s="418">
        <v>63171</v>
      </c>
      <c r="E13" s="418"/>
      <c r="F13" s="418"/>
      <c r="G13" s="418"/>
      <c r="H13" s="418">
        <f t="shared" si="0"/>
        <v>0</v>
      </c>
      <c r="I13" s="418">
        <v>2309251</v>
      </c>
      <c r="J13" s="418">
        <v>461849</v>
      </c>
      <c r="K13" s="418" t="s">
        <v>501</v>
      </c>
      <c r="L13" s="348">
        <f t="shared" si="1"/>
        <v>2771100</v>
      </c>
    </row>
    <row r="14" spans="1:12" ht="19.5" customHeight="1">
      <c r="A14" s="395">
        <v>2372</v>
      </c>
      <c r="B14" s="397" t="s">
        <v>494</v>
      </c>
      <c r="C14" s="418">
        <v>1050594</v>
      </c>
      <c r="D14" s="418">
        <v>56032</v>
      </c>
      <c r="E14" s="418"/>
      <c r="F14" s="418"/>
      <c r="G14" s="418"/>
      <c r="H14" s="418">
        <f t="shared" si="0"/>
        <v>0</v>
      </c>
      <c r="I14" s="418">
        <v>1106626</v>
      </c>
      <c r="J14" s="418">
        <v>221325</v>
      </c>
      <c r="K14" s="418" t="s">
        <v>502</v>
      </c>
      <c r="L14" s="348">
        <f t="shared" si="1"/>
        <v>1327951</v>
      </c>
    </row>
    <row r="15" spans="1:12" ht="19.5" customHeight="1">
      <c r="A15" s="395">
        <v>1957</v>
      </c>
      <c r="B15" s="397" t="s">
        <v>495</v>
      </c>
      <c r="C15" s="418">
        <v>903045</v>
      </c>
      <c r="D15" s="418">
        <v>83358</v>
      </c>
      <c r="E15" s="418"/>
      <c r="F15" s="418"/>
      <c r="G15" s="418"/>
      <c r="H15" s="418">
        <f t="shared" si="0"/>
        <v>0</v>
      </c>
      <c r="I15" s="418">
        <v>986403</v>
      </c>
      <c r="J15" s="418">
        <v>197279</v>
      </c>
      <c r="K15" s="418" t="s">
        <v>503</v>
      </c>
      <c r="L15" s="348">
        <f t="shared" si="1"/>
        <v>1183682</v>
      </c>
    </row>
    <row r="16" spans="1:12" ht="19.5" customHeight="1">
      <c r="A16" s="395">
        <v>2931</v>
      </c>
      <c r="B16" s="397" t="s">
        <v>496</v>
      </c>
      <c r="C16" s="418">
        <v>1680960</v>
      </c>
      <c r="D16" s="418">
        <v>56032</v>
      </c>
      <c r="E16" s="418"/>
      <c r="F16" s="418"/>
      <c r="G16" s="418"/>
      <c r="H16" s="418">
        <f t="shared" si="0"/>
        <v>0</v>
      </c>
      <c r="I16" s="418">
        <v>1736992</v>
      </c>
      <c r="J16" s="418">
        <v>347397</v>
      </c>
      <c r="K16" s="418" t="s">
        <v>504</v>
      </c>
      <c r="L16" s="348">
        <f t="shared" si="1"/>
        <v>2084389</v>
      </c>
    </row>
    <row r="17" spans="1:12" ht="19.5" customHeight="1">
      <c r="A17" s="395">
        <v>2907</v>
      </c>
      <c r="B17" s="397" t="s">
        <v>496</v>
      </c>
      <c r="C17" s="418">
        <v>630360</v>
      </c>
      <c r="D17" s="418">
        <v>56032</v>
      </c>
      <c r="E17" s="418"/>
      <c r="F17" s="418"/>
      <c r="G17" s="418"/>
      <c r="H17" s="418">
        <f t="shared" si="0"/>
        <v>857298</v>
      </c>
      <c r="I17" s="418">
        <v>1543690</v>
      </c>
      <c r="J17" s="418">
        <v>308738</v>
      </c>
      <c r="K17" s="418" t="s">
        <v>505</v>
      </c>
      <c r="L17" s="422">
        <f t="shared" si="1"/>
        <v>995130</v>
      </c>
    </row>
    <row r="18" spans="1:12" ht="19.5" customHeight="1">
      <c r="A18" s="395">
        <v>1956</v>
      </c>
      <c r="B18" s="397" t="s">
        <v>495</v>
      </c>
      <c r="C18" s="418">
        <v>1180905</v>
      </c>
      <c r="D18" s="418">
        <v>83358</v>
      </c>
      <c r="E18" s="418"/>
      <c r="F18" s="418"/>
      <c r="G18" s="418"/>
      <c r="H18" s="418">
        <f t="shared" si="0"/>
        <v>0</v>
      </c>
      <c r="I18" s="418">
        <v>1264263</v>
      </c>
      <c r="J18" s="418">
        <v>252851</v>
      </c>
      <c r="K18" s="418" t="s">
        <v>503</v>
      </c>
      <c r="L18" s="348">
        <f t="shared" si="1"/>
        <v>1517114</v>
      </c>
    </row>
    <row r="19" spans="1:12" ht="19.5" customHeight="1">
      <c r="A19" s="395">
        <v>3480</v>
      </c>
      <c r="B19" s="397" t="s">
        <v>497</v>
      </c>
      <c r="C19" s="418">
        <v>2105700</v>
      </c>
      <c r="D19" s="418">
        <v>63171</v>
      </c>
      <c r="E19" s="418"/>
      <c r="F19" s="418"/>
      <c r="G19" s="418"/>
      <c r="H19" s="418">
        <f t="shared" si="0"/>
        <v>3680568</v>
      </c>
      <c r="I19" s="418">
        <v>5849439</v>
      </c>
      <c r="J19" s="418">
        <v>1169888</v>
      </c>
      <c r="K19" s="418" t="s">
        <v>506</v>
      </c>
      <c r="L19" s="422">
        <f t="shared" si="1"/>
        <v>3338759</v>
      </c>
    </row>
    <row r="20" spans="1:12" ht="19.5" customHeight="1">
      <c r="A20" s="395">
        <v>5886</v>
      </c>
      <c r="B20" s="397" t="s">
        <v>445</v>
      </c>
      <c r="C20" s="418">
        <v>278174</v>
      </c>
      <c r="D20" s="418">
        <v>27818</v>
      </c>
      <c r="E20" s="418"/>
      <c r="F20" s="418"/>
      <c r="G20" s="418"/>
      <c r="H20" s="418">
        <f t="shared" si="0"/>
        <v>0</v>
      </c>
      <c r="I20" s="418">
        <v>305992</v>
      </c>
      <c r="J20" s="418">
        <v>61198</v>
      </c>
      <c r="K20" s="418" t="s">
        <v>507</v>
      </c>
      <c r="L20" s="348">
        <f t="shared" si="1"/>
        <v>367190</v>
      </c>
    </row>
    <row r="21" spans="1:12" ht="19.5" customHeight="1">
      <c r="A21" s="395">
        <v>5885</v>
      </c>
      <c r="B21" s="397" t="s">
        <v>445</v>
      </c>
      <c r="C21" s="418">
        <v>1112720</v>
      </c>
      <c r="D21" s="418">
        <v>111272</v>
      </c>
      <c r="E21" s="418"/>
      <c r="F21" s="418"/>
      <c r="G21" s="418"/>
      <c r="H21" s="418">
        <f t="shared" si="0"/>
        <v>-6</v>
      </c>
      <c r="I21" s="418">
        <v>1223986</v>
      </c>
      <c r="J21" s="418">
        <v>244797</v>
      </c>
      <c r="K21" s="418" t="s">
        <v>508</v>
      </c>
      <c r="L21" s="348">
        <f t="shared" si="1"/>
        <v>1468789</v>
      </c>
    </row>
    <row r="22" spans="1:12" ht="19.5" customHeight="1">
      <c r="A22" s="395">
        <v>9911</v>
      </c>
      <c r="B22" s="397" t="s">
        <v>498</v>
      </c>
      <c r="C22" s="418">
        <v>839780</v>
      </c>
      <c r="D22" s="418">
        <v>46263</v>
      </c>
      <c r="E22" s="418"/>
      <c r="F22" s="418"/>
      <c r="G22" s="418"/>
      <c r="H22" s="418">
        <f t="shared" si="0"/>
        <v>0</v>
      </c>
      <c r="I22" s="418">
        <v>886043</v>
      </c>
      <c r="J22" s="418">
        <v>177209</v>
      </c>
      <c r="K22" s="418" t="s">
        <v>503</v>
      </c>
      <c r="L22" s="348">
        <f t="shared" si="1"/>
        <v>1063252</v>
      </c>
    </row>
    <row r="23" spans="1:12" s="31" customFormat="1" ht="37.5" customHeight="1">
      <c r="A23" s="419"/>
      <c r="B23" s="420"/>
      <c r="C23" s="421">
        <f>SUM(C9:C22)</f>
        <v>19159238</v>
      </c>
      <c r="D23" s="421">
        <f aca="true" t="shared" si="2" ref="D23:L23">SUM(D9:D22)</f>
        <v>877161</v>
      </c>
      <c r="E23" s="421">
        <f t="shared" si="2"/>
        <v>0</v>
      </c>
      <c r="F23" s="421">
        <f t="shared" si="2"/>
        <v>0</v>
      </c>
      <c r="G23" s="421">
        <f t="shared" si="2"/>
        <v>0</v>
      </c>
      <c r="H23" s="421">
        <f t="shared" si="2"/>
        <v>5315226</v>
      </c>
      <c r="I23" s="421">
        <f t="shared" si="2"/>
        <v>25351625</v>
      </c>
      <c r="J23" s="421">
        <f t="shared" si="2"/>
        <v>5070316</v>
      </c>
      <c r="K23" s="421">
        <f t="shared" si="2"/>
        <v>0</v>
      </c>
      <c r="L23" s="421">
        <f t="shared" si="2"/>
        <v>25106715</v>
      </c>
    </row>
    <row r="27" spans="3:6" ht="12.75">
      <c r="C27" s="198" t="s">
        <v>328</v>
      </c>
      <c r="D27" s="198"/>
      <c r="E27" s="198"/>
      <c r="F27" s="388" t="s">
        <v>327</v>
      </c>
    </row>
    <row r="28" spans="3:6" ht="12.75">
      <c r="C28" s="198" t="s">
        <v>329</v>
      </c>
      <c r="D28" s="198"/>
      <c r="E28" s="198"/>
      <c r="F28" s="388" t="s">
        <v>212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66"/>
  <sheetViews>
    <sheetView zoomScalePageLayoutView="0" workbookViewId="0" topLeftCell="A25">
      <selection activeCell="I35" sqref="I35:J39"/>
    </sheetView>
  </sheetViews>
  <sheetFormatPr defaultColWidth="9.140625" defaultRowHeight="12.75"/>
  <cols>
    <col min="1" max="1" width="3.7109375" style="106" customWidth="1"/>
    <col min="2" max="2" width="2.7109375" style="106" customWidth="1"/>
    <col min="3" max="3" width="4.00390625" style="106" customWidth="1"/>
    <col min="4" max="4" width="40.57421875" style="104" customWidth="1"/>
    <col min="5" max="5" width="8.28125" style="104" customWidth="1"/>
    <col min="6" max="7" width="15.7109375" style="107" customWidth="1"/>
    <col min="8" max="8" width="1.421875" style="104" customWidth="1"/>
    <col min="9" max="9" width="10.140625" style="104" bestFit="1" customWidth="1"/>
    <col min="10" max="10" width="9.7109375" style="104" bestFit="1" customWidth="1"/>
    <col min="11" max="16384" width="9.140625" style="104" customWidth="1"/>
  </cols>
  <sheetData>
    <row r="1" spans="1:7" s="73" customFormat="1" ht="15">
      <c r="A1" s="70"/>
      <c r="B1" s="71"/>
      <c r="C1" s="71"/>
      <c r="D1" s="174" t="s">
        <v>396</v>
      </c>
      <c r="F1" s="445"/>
      <c r="G1" s="445"/>
    </row>
    <row r="2" spans="1:7" s="73" customFormat="1" ht="9" customHeight="1">
      <c r="A2" s="70"/>
      <c r="B2" s="71"/>
      <c r="C2" s="71"/>
      <c r="D2" s="72"/>
      <c r="F2" s="74"/>
      <c r="G2" s="74"/>
    </row>
    <row r="3" spans="1:7" s="75" customFormat="1" ht="18" customHeight="1">
      <c r="A3" s="446" t="s">
        <v>397</v>
      </c>
      <c r="B3" s="447"/>
      <c r="C3" s="447"/>
      <c r="D3" s="447"/>
      <c r="E3" s="447"/>
      <c r="F3" s="447"/>
      <c r="G3" s="447"/>
    </row>
    <row r="4" spans="1:7" s="41" customFormat="1" ht="6.75" customHeight="1">
      <c r="A4" s="76"/>
      <c r="B4" s="76"/>
      <c r="C4" s="76"/>
      <c r="F4" s="77"/>
      <c r="G4" s="77"/>
    </row>
    <row r="5" spans="1:7" s="41" customFormat="1" ht="12" customHeight="1">
      <c r="A5" s="451" t="s">
        <v>2</v>
      </c>
      <c r="B5" s="453" t="s">
        <v>8</v>
      </c>
      <c r="C5" s="454"/>
      <c r="D5" s="455"/>
      <c r="E5" s="451" t="s">
        <v>9</v>
      </c>
      <c r="F5" s="78" t="s">
        <v>162</v>
      </c>
      <c r="G5" s="78" t="s">
        <v>162</v>
      </c>
    </row>
    <row r="6" spans="1:7" s="41" customFormat="1" ht="12" customHeight="1">
      <c r="A6" s="452"/>
      <c r="B6" s="456"/>
      <c r="C6" s="457"/>
      <c r="D6" s="458"/>
      <c r="E6" s="452"/>
      <c r="F6" s="79" t="s">
        <v>163</v>
      </c>
      <c r="G6" s="80" t="s">
        <v>177</v>
      </c>
    </row>
    <row r="7" spans="1:7" s="85" customFormat="1" ht="24.75" customHeight="1">
      <c r="A7" s="81" t="s">
        <v>3</v>
      </c>
      <c r="B7" s="448" t="s">
        <v>178</v>
      </c>
      <c r="C7" s="449"/>
      <c r="D7" s="450"/>
      <c r="E7" s="83"/>
      <c r="F7" s="381">
        <f>F12+F9+F20</f>
        <v>226551277</v>
      </c>
      <c r="G7" s="381">
        <f>G8+G11+G12+G20+G31</f>
        <v>168932074</v>
      </c>
    </row>
    <row r="8" spans="1:7" s="85" customFormat="1" ht="16.5" customHeight="1">
      <c r="A8" s="86"/>
      <c r="B8" s="82">
        <v>1</v>
      </c>
      <c r="C8" s="87" t="s">
        <v>10</v>
      </c>
      <c r="D8" s="88"/>
      <c r="E8" s="89"/>
      <c r="F8" s="423">
        <f>F10+F9</f>
        <v>105078883</v>
      </c>
      <c r="G8" s="381">
        <v>7590095</v>
      </c>
    </row>
    <row r="9" spans="1:7" s="94" customFormat="1" ht="16.5" customHeight="1">
      <c r="A9" s="86"/>
      <c r="B9" s="82"/>
      <c r="C9" s="90" t="s">
        <v>133</v>
      </c>
      <c r="D9" s="91" t="s">
        <v>29</v>
      </c>
      <c r="E9" s="176" t="s">
        <v>189</v>
      </c>
      <c r="F9" s="382">
        <v>105078883</v>
      </c>
      <c r="G9" s="204">
        <v>7590095</v>
      </c>
    </row>
    <row r="10" spans="1:9" s="94" customFormat="1" ht="16.5" customHeight="1">
      <c r="A10" s="95"/>
      <c r="B10" s="82"/>
      <c r="C10" s="90" t="s">
        <v>133</v>
      </c>
      <c r="D10" s="91" t="s">
        <v>30</v>
      </c>
      <c r="E10" s="92"/>
      <c r="F10" s="93">
        <v>0</v>
      </c>
      <c r="G10" s="204">
        <v>0</v>
      </c>
      <c r="I10" s="195"/>
    </row>
    <row r="11" spans="1:7" s="85" customFormat="1" ht="16.5" customHeight="1">
      <c r="A11" s="95"/>
      <c r="B11" s="82">
        <v>2</v>
      </c>
      <c r="C11" s="87" t="s">
        <v>166</v>
      </c>
      <c r="D11" s="88"/>
      <c r="E11" s="89"/>
      <c r="F11" s="84">
        <v>0</v>
      </c>
      <c r="G11" s="204">
        <v>0</v>
      </c>
    </row>
    <row r="12" spans="1:9" s="85" customFormat="1" ht="16.5" customHeight="1">
      <c r="A12" s="86"/>
      <c r="B12" s="82">
        <v>3</v>
      </c>
      <c r="C12" s="87" t="s">
        <v>167</v>
      </c>
      <c r="D12" s="88"/>
      <c r="E12" s="89"/>
      <c r="F12" s="381">
        <f>F13+F14+F15+F16+F17</f>
        <v>121472394</v>
      </c>
      <c r="G12" s="381">
        <f>G13+G14+G15+G16+G17</f>
        <v>161341979</v>
      </c>
      <c r="I12" s="196">
        <f>G12-F12</f>
        <v>39869585</v>
      </c>
    </row>
    <row r="13" spans="1:7" s="94" customFormat="1" ht="16.5" customHeight="1">
      <c r="A13" s="86"/>
      <c r="B13" s="96"/>
      <c r="C13" s="90" t="s">
        <v>133</v>
      </c>
      <c r="D13" s="91" t="s">
        <v>168</v>
      </c>
      <c r="E13" s="176" t="s">
        <v>190</v>
      </c>
      <c r="F13" s="93">
        <v>27712934</v>
      </c>
      <c r="G13" s="204">
        <v>56878745</v>
      </c>
    </row>
    <row r="14" spans="1:7" s="94" customFormat="1" ht="16.5" customHeight="1">
      <c r="A14" s="95"/>
      <c r="B14" s="97"/>
      <c r="C14" s="98" t="s">
        <v>133</v>
      </c>
      <c r="D14" s="91" t="s">
        <v>134</v>
      </c>
      <c r="E14" s="92"/>
      <c r="F14" s="93">
        <v>93759460</v>
      </c>
      <c r="G14" s="204">
        <v>104463234</v>
      </c>
    </row>
    <row r="15" spans="1:7" s="94" customFormat="1" ht="16.5" customHeight="1">
      <c r="A15" s="95"/>
      <c r="B15" s="97"/>
      <c r="C15" s="98" t="s">
        <v>133</v>
      </c>
      <c r="D15" s="91" t="s">
        <v>135</v>
      </c>
      <c r="E15" s="176" t="s">
        <v>191</v>
      </c>
      <c r="F15" s="93"/>
      <c r="G15" s="204"/>
    </row>
    <row r="16" spans="1:7" s="94" customFormat="1" ht="16.5" customHeight="1">
      <c r="A16" s="95"/>
      <c r="B16" s="97"/>
      <c r="C16" s="98" t="s">
        <v>133</v>
      </c>
      <c r="D16" s="91" t="s">
        <v>136</v>
      </c>
      <c r="E16" s="92"/>
      <c r="F16" s="93"/>
      <c r="G16" s="204"/>
    </row>
    <row r="17" spans="1:7" s="94" customFormat="1" ht="16.5" customHeight="1">
      <c r="A17" s="95"/>
      <c r="B17" s="97"/>
      <c r="C17" s="98" t="s">
        <v>133</v>
      </c>
      <c r="D17" s="91" t="s">
        <v>138</v>
      </c>
      <c r="E17" s="176" t="s">
        <v>192</v>
      </c>
      <c r="F17" s="93"/>
      <c r="G17" s="204"/>
    </row>
    <row r="18" spans="1:7" s="94" customFormat="1" ht="16.5" customHeight="1">
      <c r="A18" s="95"/>
      <c r="B18" s="97"/>
      <c r="C18" s="98" t="s">
        <v>133</v>
      </c>
      <c r="D18" s="91"/>
      <c r="E18" s="92"/>
      <c r="F18" s="93"/>
      <c r="G18" s="204"/>
    </row>
    <row r="19" spans="1:7" s="94" customFormat="1" ht="16.5" customHeight="1">
      <c r="A19" s="95"/>
      <c r="B19" s="97"/>
      <c r="C19" s="98" t="s">
        <v>133</v>
      </c>
      <c r="D19" s="91"/>
      <c r="E19" s="92"/>
      <c r="F19" s="93"/>
      <c r="G19" s="204"/>
    </row>
    <row r="20" spans="1:7" s="85" customFormat="1" ht="16.5" customHeight="1">
      <c r="A20" s="95"/>
      <c r="B20" s="82">
        <v>4</v>
      </c>
      <c r="C20" s="87" t="s">
        <v>11</v>
      </c>
      <c r="D20" s="88"/>
      <c r="E20" s="89"/>
      <c r="F20" s="93"/>
      <c r="G20" s="204"/>
    </row>
    <row r="21" spans="1:7" s="94" customFormat="1" ht="16.5" customHeight="1">
      <c r="A21" s="86"/>
      <c r="B21" s="96"/>
      <c r="C21" s="90" t="s">
        <v>133</v>
      </c>
      <c r="D21" s="91" t="s">
        <v>12</v>
      </c>
      <c r="E21" s="92"/>
      <c r="F21" s="93"/>
      <c r="G21" s="204"/>
    </row>
    <row r="22" spans="1:7" s="94" customFormat="1" ht="16.5" customHeight="1">
      <c r="A22" s="95"/>
      <c r="B22" s="97"/>
      <c r="C22" s="98" t="s">
        <v>133</v>
      </c>
      <c r="D22" s="91" t="s">
        <v>137</v>
      </c>
      <c r="E22" s="92"/>
      <c r="F22" s="93"/>
      <c r="G22" s="204"/>
    </row>
    <row r="23" spans="1:7" s="94" customFormat="1" ht="16.5" customHeight="1">
      <c r="A23" s="95"/>
      <c r="B23" s="97"/>
      <c r="C23" s="98" t="s">
        <v>133</v>
      </c>
      <c r="D23" s="91" t="s">
        <v>13</v>
      </c>
      <c r="E23" s="92"/>
      <c r="F23" s="93"/>
      <c r="G23" s="204"/>
    </row>
    <row r="24" spans="1:10" s="94" customFormat="1" ht="16.5" customHeight="1">
      <c r="A24" s="95"/>
      <c r="B24" s="97"/>
      <c r="C24" s="98" t="s">
        <v>133</v>
      </c>
      <c r="D24" s="91" t="s">
        <v>169</v>
      </c>
      <c r="E24" s="92"/>
      <c r="F24" s="93"/>
      <c r="G24" s="204"/>
      <c r="J24" s="195"/>
    </row>
    <row r="25" spans="1:11" s="94" customFormat="1" ht="16.5" customHeight="1">
      <c r="A25" s="95"/>
      <c r="B25" s="97"/>
      <c r="C25" s="98" t="s">
        <v>133</v>
      </c>
      <c r="D25" s="91" t="s">
        <v>14</v>
      </c>
      <c r="E25" s="176" t="s">
        <v>193</v>
      </c>
      <c r="F25" s="93"/>
      <c r="G25" s="204"/>
      <c r="J25" s="195"/>
      <c r="K25" s="195"/>
    </row>
    <row r="26" spans="1:7" s="94" customFormat="1" ht="16.5" customHeight="1">
      <c r="A26" s="95"/>
      <c r="B26" s="97"/>
      <c r="C26" s="98" t="s">
        <v>133</v>
      </c>
      <c r="D26" s="91" t="s">
        <v>15</v>
      </c>
      <c r="E26" s="92"/>
      <c r="F26" s="93"/>
      <c r="G26" s="204"/>
    </row>
    <row r="27" spans="1:7" s="94" customFormat="1" ht="16.5" customHeight="1">
      <c r="A27" s="95"/>
      <c r="B27" s="97"/>
      <c r="C27" s="98" t="s">
        <v>133</v>
      </c>
      <c r="D27" s="91"/>
      <c r="E27" s="92"/>
      <c r="F27" s="93"/>
      <c r="G27" s="204"/>
    </row>
    <row r="28" spans="1:7" s="85" customFormat="1" ht="16.5" customHeight="1">
      <c r="A28" s="95"/>
      <c r="B28" s="82">
        <v>5</v>
      </c>
      <c r="C28" s="87" t="s">
        <v>170</v>
      </c>
      <c r="D28" s="88"/>
      <c r="E28" s="89"/>
      <c r="F28" s="84">
        <v>0</v>
      </c>
      <c r="G28" s="204">
        <v>0</v>
      </c>
    </row>
    <row r="29" spans="1:7" s="85" customFormat="1" ht="16.5" customHeight="1">
      <c r="A29" s="86"/>
      <c r="B29" s="82">
        <v>6</v>
      </c>
      <c r="C29" s="87" t="s">
        <v>171</v>
      </c>
      <c r="D29" s="88"/>
      <c r="E29" s="89"/>
      <c r="F29" s="84">
        <v>0</v>
      </c>
      <c r="G29" s="204">
        <v>0</v>
      </c>
    </row>
    <row r="30" spans="1:7" s="85" customFormat="1" ht="16.5" customHeight="1">
      <c r="A30" s="86"/>
      <c r="B30" s="82">
        <v>7</v>
      </c>
      <c r="C30" s="87" t="s">
        <v>16</v>
      </c>
      <c r="D30" s="88"/>
      <c r="E30" s="89"/>
      <c r="F30" s="84">
        <v>0</v>
      </c>
      <c r="G30" s="204">
        <v>0</v>
      </c>
    </row>
    <row r="31" spans="1:10" s="85" customFormat="1" ht="16.5" customHeight="1">
      <c r="A31" s="86"/>
      <c r="B31" s="82"/>
      <c r="C31" s="90" t="s">
        <v>133</v>
      </c>
      <c r="D31" s="88" t="s">
        <v>172</v>
      </c>
      <c r="E31" s="89"/>
      <c r="F31" s="84"/>
      <c r="G31" s="204"/>
      <c r="J31" s="196"/>
    </row>
    <row r="32" spans="1:7" s="85" customFormat="1" ht="16.5" customHeight="1">
      <c r="A32" s="86"/>
      <c r="B32" s="82"/>
      <c r="C32" s="90" t="s">
        <v>133</v>
      </c>
      <c r="D32" s="88"/>
      <c r="E32" s="89"/>
      <c r="F32" s="84"/>
      <c r="G32" s="204"/>
    </row>
    <row r="33" spans="1:7" s="85" customFormat="1" ht="24.75" customHeight="1">
      <c r="A33" s="99" t="s">
        <v>4</v>
      </c>
      <c r="B33" s="448" t="s">
        <v>17</v>
      </c>
      <c r="C33" s="449"/>
      <c r="D33" s="450"/>
      <c r="E33" s="89"/>
      <c r="F33" s="381">
        <f>F35+F2</f>
        <v>63270964</v>
      </c>
      <c r="G33" s="381">
        <f>G35+G2</f>
        <v>52257294</v>
      </c>
    </row>
    <row r="34" spans="1:7" s="85" customFormat="1" ht="16.5" customHeight="1">
      <c r="A34" s="86"/>
      <c r="B34" s="82">
        <v>1</v>
      </c>
      <c r="C34" s="87" t="s">
        <v>18</v>
      </c>
      <c r="D34" s="88"/>
      <c r="E34" s="89"/>
      <c r="F34" s="84">
        <v>0</v>
      </c>
      <c r="G34" s="204">
        <v>0</v>
      </c>
    </row>
    <row r="35" spans="1:9" s="85" customFormat="1" ht="16.5" customHeight="1">
      <c r="A35" s="86"/>
      <c r="B35" s="82">
        <v>2</v>
      </c>
      <c r="C35" s="87" t="s">
        <v>19</v>
      </c>
      <c r="D35" s="100"/>
      <c r="E35" s="176" t="s">
        <v>194</v>
      </c>
      <c r="F35" s="381">
        <f>F38+F39+F40</f>
        <v>63270964</v>
      </c>
      <c r="G35" s="381">
        <f>G38+G39+G40</f>
        <v>52257294</v>
      </c>
      <c r="I35" s="196"/>
    </row>
    <row r="36" spans="1:9" s="94" customFormat="1" ht="16.5" customHeight="1">
      <c r="A36" s="86"/>
      <c r="B36" s="96"/>
      <c r="C36" s="90" t="s">
        <v>133</v>
      </c>
      <c r="D36" s="91" t="s">
        <v>24</v>
      </c>
      <c r="E36" s="92"/>
      <c r="F36" s="93">
        <v>0</v>
      </c>
      <c r="G36" s="204"/>
      <c r="I36" s="195"/>
    </row>
    <row r="37" spans="1:9" s="94" customFormat="1" ht="16.5" customHeight="1">
      <c r="A37" s="95"/>
      <c r="B37" s="97"/>
      <c r="C37" s="98" t="s">
        <v>133</v>
      </c>
      <c r="D37" s="91" t="s">
        <v>5</v>
      </c>
      <c r="E37" s="92"/>
      <c r="F37" s="93">
        <v>0</v>
      </c>
      <c r="G37" s="204"/>
      <c r="I37" s="195"/>
    </row>
    <row r="38" spans="1:10" s="94" customFormat="1" ht="16.5" customHeight="1">
      <c r="A38" s="95"/>
      <c r="B38" s="97"/>
      <c r="C38" s="98" t="s">
        <v>133</v>
      </c>
      <c r="D38" s="175" t="s">
        <v>188</v>
      </c>
      <c r="E38" s="92"/>
      <c r="F38" s="93">
        <v>1891914</v>
      </c>
      <c r="G38" s="204">
        <v>751142</v>
      </c>
      <c r="I38" s="195"/>
      <c r="J38" s="11"/>
    </row>
    <row r="39" spans="1:7" s="94" customFormat="1" ht="16.5" customHeight="1">
      <c r="A39" s="95"/>
      <c r="B39" s="97"/>
      <c r="C39" s="98" t="s">
        <v>133</v>
      </c>
      <c r="D39" s="175" t="s">
        <v>206</v>
      </c>
      <c r="E39" s="92"/>
      <c r="F39" s="93">
        <v>60165357</v>
      </c>
      <c r="G39" s="204">
        <v>51506152</v>
      </c>
    </row>
    <row r="40" spans="1:9" s="94" customFormat="1" ht="16.5" customHeight="1">
      <c r="A40" s="95"/>
      <c r="B40" s="97"/>
      <c r="C40" s="98" t="s">
        <v>133</v>
      </c>
      <c r="D40" s="91" t="s">
        <v>199</v>
      </c>
      <c r="E40" s="92"/>
      <c r="F40" s="93">
        <v>1213693</v>
      </c>
      <c r="G40" s="205"/>
      <c r="I40" s="195"/>
    </row>
    <row r="41" spans="1:9" s="85" customFormat="1" ht="16.5" customHeight="1">
      <c r="A41" s="95"/>
      <c r="B41" s="82">
        <v>3</v>
      </c>
      <c r="C41" s="87" t="s">
        <v>20</v>
      </c>
      <c r="D41" s="88"/>
      <c r="E41" s="89"/>
      <c r="F41" s="84">
        <v>0</v>
      </c>
      <c r="G41" s="204">
        <v>0</v>
      </c>
      <c r="I41" s="196"/>
    </row>
    <row r="42" spans="1:7" s="85" customFormat="1" ht="16.5" customHeight="1">
      <c r="A42" s="86"/>
      <c r="B42" s="82">
        <v>4</v>
      </c>
      <c r="C42" s="87" t="s">
        <v>21</v>
      </c>
      <c r="D42" s="88"/>
      <c r="E42" s="89"/>
      <c r="F42" s="84">
        <v>0</v>
      </c>
      <c r="G42" s="204">
        <v>0</v>
      </c>
    </row>
    <row r="43" spans="1:7" s="85" customFormat="1" ht="16.5" customHeight="1">
      <c r="A43" s="86"/>
      <c r="B43" s="82">
        <v>5</v>
      </c>
      <c r="C43" s="87" t="s">
        <v>22</v>
      </c>
      <c r="D43" s="88"/>
      <c r="E43" s="89"/>
      <c r="F43" s="84">
        <v>0</v>
      </c>
      <c r="G43" s="204">
        <v>0</v>
      </c>
    </row>
    <row r="44" spans="1:7" s="85" customFormat="1" ht="16.5" customHeight="1">
      <c r="A44" s="86"/>
      <c r="B44" s="82">
        <v>6</v>
      </c>
      <c r="C44" s="87" t="s">
        <v>23</v>
      </c>
      <c r="D44" s="88"/>
      <c r="E44" s="89"/>
      <c r="F44" s="84">
        <v>0</v>
      </c>
      <c r="G44" s="204">
        <v>0</v>
      </c>
    </row>
    <row r="45" spans="1:7" s="85" customFormat="1" ht="30" customHeight="1">
      <c r="A45" s="89"/>
      <c r="B45" s="448" t="s">
        <v>52</v>
      </c>
      <c r="C45" s="449"/>
      <c r="D45" s="450"/>
      <c r="E45" s="89"/>
      <c r="F45" s="84">
        <f>F33+F7</f>
        <v>289822241</v>
      </c>
      <c r="G45" s="204">
        <f>G7+G35</f>
        <v>221189368</v>
      </c>
    </row>
    <row r="46" spans="1:7" s="85" customFormat="1" ht="9.75" customHeight="1">
      <c r="A46" s="101"/>
      <c r="B46" s="101"/>
      <c r="C46" s="101"/>
      <c r="D46" s="101"/>
      <c r="E46" s="102"/>
      <c r="F46" s="103"/>
      <c r="G46" s="103"/>
    </row>
    <row r="47" spans="1:7" s="85" customFormat="1" ht="15.75" customHeight="1">
      <c r="A47" s="101"/>
      <c r="B47" s="101"/>
      <c r="C47" s="101"/>
      <c r="D47" s="101"/>
      <c r="E47" s="102"/>
      <c r="F47" s="103"/>
      <c r="G47" s="103"/>
    </row>
    <row r="66" ht="12.75">
      <c r="F66" s="107">
        <f>F45-Pasivet!F45</f>
        <v>0</v>
      </c>
    </row>
  </sheetData>
  <sheetProtection/>
  <mergeCells count="8">
    <mergeCell ref="F1:G1"/>
    <mergeCell ref="A3:G3"/>
    <mergeCell ref="B33:D33"/>
    <mergeCell ref="B45:D45"/>
    <mergeCell ref="E5:E6"/>
    <mergeCell ref="B5:D6"/>
    <mergeCell ref="A5:A6"/>
    <mergeCell ref="B7:D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28" sqref="A1:H28"/>
    </sheetView>
  </sheetViews>
  <sheetFormatPr defaultColWidth="9.140625" defaultRowHeight="12.75"/>
  <cols>
    <col min="3" max="3" width="25.421875" style="0" customWidth="1"/>
    <col min="4" max="4" width="18.421875" style="0" customWidth="1"/>
    <col min="5" max="5" width="33.00390625" style="0" customWidth="1"/>
  </cols>
  <sheetData>
    <row r="1" spans="1:2" ht="12.75">
      <c r="A1" s="198" t="s">
        <v>240</v>
      </c>
      <c r="B1" s="198"/>
    </row>
    <row r="2" spans="1:2" ht="12.75">
      <c r="A2" s="198" t="s">
        <v>211</v>
      </c>
      <c r="B2" s="198"/>
    </row>
    <row r="4" ht="12.75">
      <c r="A4" s="31" t="s">
        <v>447</v>
      </c>
    </row>
    <row r="6" spans="1:5" ht="31.5" customHeight="1">
      <c r="A6" s="212" t="s">
        <v>381</v>
      </c>
      <c r="B6" s="212" t="s">
        <v>410</v>
      </c>
      <c r="C6" s="212" t="s">
        <v>85</v>
      </c>
      <c r="D6" s="212" t="s">
        <v>411</v>
      </c>
      <c r="E6" s="212" t="s">
        <v>9</v>
      </c>
    </row>
    <row r="7" spans="1:5" ht="36" customHeight="1">
      <c r="A7" s="212">
        <v>1</v>
      </c>
      <c r="B7" s="173"/>
      <c r="C7" s="188" t="s">
        <v>448</v>
      </c>
      <c r="D7" s="390">
        <v>329882813</v>
      </c>
      <c r="E7" s="173"/>
    </row>
    <row r="8" spans="1:5" ht="36" customHeight="1">
      <c r="A8" s="212">
        <v>2</v>
      </c>
      <c r="B8" s="173"/>
      <c r="C8" s="188" t="s">
        <v>449</v>
      </c>
      <c r="D8" s="390">
        <v>2599295</v>
      </c>
      <c r="E8" s="188" t="s">
        <v>512</v>
      </c>
    </row>
    <row r="9" spans="1:5" ht="36" customHeight="1">
      <c r="A9" s="212"/>
      <c r="B9" s="173"/>
      <c r="C9" s="188" t="s">
        <v>74</v>
      </c>
      <c r="D9" s="398">
        <f>SUM(D7:D8)</f>
        <v>332482108</v>
      </c>
      <c r="E9" s="173"/>
    </row>
    <row r="10" spans="1:5" ht="36" customHeight="1">
      <c r="A10" s="212"/>
      <c r="B10" s="173"/>
      <c r="C10" s="188" t="s">
        <v>450</v>
      </c>
      <c r="D10" s="348">
        <v>641383</v>
      </c>
      <c r="E10" s="173"/>
    </row>
    <row r="11" spans="1:5" ht="40.5" customHeight="1">
      <c r="A11" s="173"/>
      <c r="B11" s="173"/>
      <c r="C11" s="173"/>
      <c r="D11" s="398">
        <f>SUM(D9:D10)</f>
        <v>333123491</v>
      </c>
      <c r="E11" s="173"/>
    </row>
    <row r="15" spans="2:5" ht="12.75">
      <c r="B15" s="198" t="s">
        <v>328</v>
      </c>
      <c r="C15" s="198"/>
      <c r="D15" s="198"/>
      <c r="E15" s="388" t="s">
        <v>327</v>
      </c>
    </row>
    <row r="16" spans="2:5" ht="12.75">
      <c r="B16" s="198" t="s">
        <v>329</v>
      </c>
      <c r="C16" s="198"/>
      <c r="D16" s="198"/>
      <c r="E16" s="388" t="s">
        <v>212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18" sqref="A4:K18"/>
    </sheetView>
  </sheetViews>
  <sheetFormatPr defaultColWidth="9.140625" defaultRowHeight="12.75"/>
  <cols>
    <col min="1" max="1" width="32.7109375" style="0" customWidth="1"/>
    <col min="2" max="2" width="10.7109375" style="0" customWidth="1"/>
    <col min="4" max="4" width="10.140625" style="0" customWidth="1"/>
    <col min="5" max="5" width="9.7109375" style="0" customWidth="1"/>
    <col min="6" max="6" width="10.421875" style="0" customWidth="1"/>
    <col min="7" max="7" width="8.421875" style="0" customWidth="1"/>
    <col min="8" max="8" width="8.8515625" style="0" customWidth="1"/>
    <col min="11" max="11" width="10.28125" style="0" customWidth="1"/>
  </cols>
  <sheetData>
    <row r="1" spans="1:11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>
      <c r="A2" s="399"/>
      <c r="B2" s="400" t="s">
        <v>451</v>
      </c>
      <c r="C2" s="400"/>
      <c r="D2" s="400"/>
      <c r="E2" s="400"/>
      <c r="F2" s="400"/>
      <c r="G2" s="400"/>
      <c r="H2" s="400"/>
      <c r="I2" s="400"/>
      <c r="J2" s="400" t="s">
        <v>452</v>
      </c>
      <c r="K2" s="31"/>
    </row>
    <row r="3" spans="1:11" ht="15.75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1"/>
    </row>
    <row r="4" spans="1:11" ht="16.5" thickBot="1">
      <c r="A4" s="401"/>
      <c r="B4" s="404" t="s">
        <v>453</v>
      </c>
      <c r="C4" s="405" t="s">
        <v>454</v>
      </c>
      <c r="D4" s="405"/>
      <c r="E4" s="406"/>
      <c r="F4" s="405"/>
      <c r="G4" s="405"/>
      <c r="H4" s="405"/>
      <c r="I4" s="405"/>
      <c r="J4" s="405"/>
      <c r="K4" s="31"/>
    </row>
    <row r="5" spans="1:11" ht="16.5" thickBot="1">
      <c r="A5" s="402"/>
      <c r="B5" s="407" t="s">
        <v>455</v>
      </c>
      <c r="C5" s="405" t="s">
        <v>456</v>
      </c>
      <c r="D5" s="405"/>
      <c r="E5" s="406"/>
      <c r="F5" s="404"/>
      <c r="G5" s="404"/>
      <c r="H5" s="404"/>
      <c r="I5" s="404" t="s">
        <v>457</v>
      </c>
      <c r="J5" s="404" t="s">
        <v>458</v>
      </c>
      <c r="K5" s="408" t="s">
        <v>459</v>
      </c>
    </row>
    <row r="6" spans="1:11" ht="15.75">
      <c r="A6" s="402"/>
      <c r="B6" s="407" t="s">
        <v>460</v>
      </c>
      <c r="C6" s="404">
        <v>0</v>
      </c>
      <c r="D6" s="404"/>
      <c r="E6" s="408" t="s">
        <v>461</v>
      </c>
      <c r="F6" s="407" t="s">
        <v>462</v>
      </c>
      <c r="G6" s="407" t="s">
        <v>463</v>
      </c>
      <c r="H6" s="407" t="s">
        <v>463</v>
      </c>
      <c r="I6" s="407" t="s">
        <v>464</v>
      </c>
      <c r="J6" s="407" t="s">
        <v>465</v>
      </c>
      <c r="K6" s="408" t="s">
        <v>466</v>
      </c>
    </row>
    <row r="7" spans="1:11" ht="15.75">
      <c r="A7" s="402"/>
      <c r="B7" s="407" t="s">
        <v>467</v>
      </c>
      <c r="C7" s="407" t="s">
        <v>468</v>
      </c>
      <c r="D7" s="408" t="s">
        <v>469</v>
      </c>
      <c r="E7" s="408" t="s">
        <v>470</v>
      </c>
      <c r="F7" s="407" t="s">
        <v>471</v>
      </c>
      <c r="G7" s="407" t="s">
        <v>472</v>
      </c>
      <c r="H7" s="407" t="s">
        <v>473</v>
      </c>
      <c r="I7" s="407" t="s">
        <v>474</v>
      </c>
      <c r="J7" s="407" t="s">
        <v>464</v>
      </c>
      <c r="K7" s="408" t="s">
        <v>473</v>
      </c>
    </row>
    <row r="8" spans="1:11" ht="15.75">
      <c r="A8" s="402"/>
      <c r="B8" s="407" t="s">
        <v>475</v>
      </c>
      <c r="C8" s="407" t="s">
        <v>476</v>
      </c>
      <c r="D8" s="408"/>
      <c r="E8" s="408" t="s">
        <v>477</v>
      </c>
      <c r="F8" s="407" t="s">
        <v>478</v>
      </c>
      <c r="G8" s="407" t="s">
        <v>479</v>
      </c>
      <c r="H8" s="407" t="s">
        <v>480</v>
      </c>
      <c r="I8" s="407" t="s">
        <v>481</v>
      </c>
      <c r="J8" s="407" t="s">
        <v>482</v>
      </c>
      <c r="K8" s="408" t="s">
        <v>483</v>
      </c>
    </row>
    <row r="9" spans="1:11" ht="16.5" thickBot="1">
      <c r="A9" s="403"/>
      <c r="B9" s="409"/>
      <c r="C9" s="409"/>
      <c r="D9" s="410"/>
      <c r="E9" s="410" t="s">
        <v>484</v>
      </c>
      <c r="F9" s="409"/>
      <c r="G9" s="409"/>
      <c r="H9" s="409"/>
      <c r="I9" s="409">
        <v>0</v>
      </c>
      <c r="J9" s="409" t="s">
        <v>485</v>
      </c>
      <c r="K9" s="410">
        <v>0</v>
      </c>
    </row>
    <row r="10" spans="1:11" ht="15.75">
      <c r="A10" s="411">
        <v>0</v>
      </c>
      <c r="B10" s="412"/>
      <c r="C10" s="412"/>
      <c r="D10" s="412"/>
      <c r="E10" s="412"/>
      <c r="F10" s="31"/>
      <c r="G10" s="412"/>
      <c r="H10" s="412"/>
      <c r="I10" s="412"/>
      <c r="J10" s="412"/>
      <c r="K10" s="412"/>
    </row>
    <row r="11" spans="1:11" ht="15.75">
      <c r="A11" s="413" t="s">
        <v>486</v>
      </c>
      <c r="B11" s="414">
        <v>91</v>
      </c>
      <c r="C11" s="414"/>
      <c r="D11" s="414"/>
      <c r="E11" s="414"/>
      <c r="F11" s="412">
        <v>25978</v>
      </c>
      <c r="G11" s="414"/>
      <c r="H11" s="414"/>
      <c r="I11" s="414"/>
      <c r="J11" s="414">
        <v>7248</v>
      </c>
      <c r="K11" s="414">
        <v>1503</v>
      </c>
    </row>
    <row r="12" spans="1:11" ht="15.75">
      <c r="A12" s="415" t="s">
        <v>487</v>
      </c>
      <c r="B12" s="414">
        <v>1</v>
      </c>
      <c r="C12" s="414"/>
      <c r="D12" s="414"/>
      <c r="E12" s="414"/>
      <c r="F12" s="414">
        <v>600</v>
      </c>
      <c r="G12" s="414"/>
      <c r="H12" s="414"/>
      <c r="I12" s="414"/>
      <c r="J12" s="414">
        <v>167</v>
      </c>
      <c r="K12" s="414">
        <v>60</v>
      </c>
    </row>
    <row r="13" spans="1:11" ht="15.75">
      <c r="A13" s="415" t="s">
        <v>488</v>
      </c>
      <c r="B13" s="414">
        <v>86</v>
      </c>
      <c r="C13" s="414"/>
      <c r="D13" s="414"/>
      <c r="E13" s="416"/>
      <c r="F13" s="414">
        <v>24262</v>
      </c>
      <c r="G13" s="414"/>
      <c r="H13" s="414"/>
      <c r="I13" s="414"/>
      <c r="J13" s="414">
        <v>6769</v>
      </c>
      <c r="K13" s="414">
        <v>1382</v>
      </c>
    </row>
    <row r="14" spans="1:11" ht="15.75">
      <c r="A14" s="415" t="s">
        <v>489</v>
      </c>
      <c r="B14" s="417">
        <v>2</v>
      </c>
      <c r="C14" s="417"/>
      <c r="D14" s="417"/>
      <c r="E14" s="417"/>
      <c r="F14" s="414">
        <v>612</v>
      </c>
      <c r="G14" s="417"/>
      <c r="H14" s="417"/>
      <c r="I14" s="417"/>
      <c r="J14" s="417">
        <v>171</v>
      </c>
      <c r="K14" s="417">
        <v>34</v>
      </c>
    </row>
    <row r="15" spans="1:11" ht="15.75">
      <c r="A15" s="415" t="s">
        <v>490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</row>
    <row r="16" spans="1:11" ht="15.75">
      <c r="A16" s="415" t="s">
        <v>491</v>
      </c>
      <c r="B16" s="417">
        <v>2</v>
      </c>
      <c r="C16" s="417"/>
      <c r="D16" s="417"/>
      <c r="E16" s="417"/>
      <c r="F16" s="417">
        <v>504</v>
      </c>
      <c r="G16" s="417"/>
      <c r="H16" s="417"/>
      <c r="I16" s="417"/>
      <c r="J16" s="417">
        <v>141</v>
      </c>
      <c r="K16" s="417">
        <v>24</v>
      </c>
    </row>
    <row r="17" spans="1:11" ht="15.75">
      <c r="A17" s="415"/>
      <c r="B17" s="417"/>
      <c r="C17" s="417"/>
      <c r="D17" s="417"/>
      <c r="E17" s="417"/>
      <c r="F17" s="417"/>
      <c r="G17" s="417"/>
      <c r="H17" s="417"/>
      <c r="I17" s="417"/>
      <c r="J17" s="417"/>
      <c r="K17" s="417"/>
    </row>
    <row r="18" spans="1:11" ht="15.75">
      <c r="A18" s="415"/>
      <c r="B18" s="417"/>
      <c r="C18" s="417"/>
      <c r="D18" s="417"/>
      <c r="E18" s="417"/>
      <c r="F18" s="417"/>
      <c r="G18" s="417"/>
      <c r="H18" s="417"/>
      <c r="I18" s="417"/>
      <c r="J18" s="417"/>
      <c r="K18" s="417"/>
    </row>
    <row r="19" spans="1:1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12.75">
      <c r="A22" s="31"/>
      <c r="B22" s="198" t="s">
        <v>328</v>
      </c>
      <c r="C22" s="198"/>
      <c r="D22" s="198"/>
      <c r="E22" s="388" t="s">
        <v>327</v>
      </c>
      <c r="F22" s="31"/>
      <c r="G22" s="31"/>
      <c r="H22" s="31"/>
      <c r="I22" s="31"/>
      <c r="J22" s="31"/>
      <c r="K22" s="31"/>
    </row>
    <row r="23" spans="1:11" ht="12.75">
      <c r="A23" s="31"/>
      <c r="B23" s="198" t="s">
        <v>329</v>
      </c>
      <c r="C23" s="198"/>
      <c r="D23" s="198"/>
      <c r="E23" s="388" t="s">
        <v>212</v>
      </c>
      <c r="F23" s="31"/>
      <c r="G23" s="31"/>
      <c r="H23" s="31"/>
      <c r="I23" s="31"/>
      <c r="J23" s="31"/>
      <c r="K23" s="3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I56"/>
  <sheetViews>
    <sheetView zoomScalePageLayoutView="0" workbookViewId="0" topLeftCell="A46">
      <selection activeCell="I8" sqref="I8"/>
    </sheetView>
  </sheetViews>
  <sheetFormatPr defaultColWidth="9.140625" defaultRowHeight="12.75"/>
  <cols>
    <col min="1" max="1" width="3.7109375" style="106" customWidth="1"/>
    <col min="2" max="2" width="2.7109375" style="106" customWidth="1"/>
    <col min="3" max="3" width="4.00390625" style="106" customWidth="1"/>
    <col min="4" max="4" width="40.57421875" style="104" customWidth="1"/>
    <col min="5" max="5" width="8.28125" style="104" customWidth="1"/>
    <col min="6" max="7" width="15.7109375" style="107" customWidth="1"/>
    <col min="8" max="8" width="1.421875" style="104" customWidth="1"/>
    <col min="9" max="16384" width="9.140625" style="104" customWidth="1"/>
  </cols>
  <sheetData>
    <row r="2" spans="1:7" s="73" customFormat="1" ht="15">
      <c r="A2" s="70"/>
      <c r="B2" s="71"/>
      <c r="C2" s="71"/>
      <c r="D2" s="174" t="s">
        <v>396</v>
      </c>
      <c r="F2" s="445"/>
      <c r="G2" s="445"/>
    </row>
    <row r="3" spans="1:7" s="73" customFormat="1" ht="6" customHeight="1">
      <c r="A3" s="70"/>
      <c r="B3" s="71"/>
      <c r="C3" s="71"/>
      <c r="D3" s="72"/>
      <c r="F3" s="74"/>
      <c r="G3" s="74"/>
    </row>
    <row r="4" spans="1:7" s="108" customFormat="1" ht="18" customHeight="1">
      <c r="A4" s="446" t="s">
        <v>397</v>
      </c>
      <c r="B4" s="447"/>
      <c r="C4" s="447"/>
      <c r="D4" s="447"/>
      <c r="E4" s="447"/>
      <c r="F4" s="447"/>
      <c r="G4" s="447"/>
    </row>
    <row r="5" spans="1:7" s="39" customFormat="1" ht="6.75" customHeight="1">
      <c r="A5" s="109"/>
      <c r="B5" s="109"/>
      <c r="C5" s="109"/>
      <c r="F5" s="110"/>
      <c r="G5" s="110"/>
    </row>
    <row r="6" spans="1:7" s="108" customFormat="1" ht="15.75" customHeight="1">
      <c r="A6" s="459" t="s">
        <v>2</v>
      </c>
      <c r="B6" s="461" t="s">
        <v>48</v>
      </c>
      <c r="C6" s="462"/>
      <c r="D6" s="463"/>
      <c r="E6" s="459" t="s">
        <v>9</v>
      </c>
      <c r="F6" s="111" t="s">
        <v>162</v>
      </c>
      <c r="G6" s="111" t="s">
        <v>162</v>
      </c>
    </row>
    <row r="7" spans="1:7" s="108" customFormat="1" ht="15.75" customHeight="1">
      <c r="A7" s="460"/>
      <c r="B7" s="464"/>
      <c r="C7" s="465"/>
      <c r="D7" s="466"/>
      <c r="E7" s="460"/>
      <c r="F7" s="112" t="s">
        <v>163</v>
      </c>
      <c r="G7" s="113" t="s">
        <v>177</v>
      </c>
    </row>
    <row r="8" spans="1:9" s="85" customFormat="1" ht="24.75" customHeight="1">
      <c r="A8" s="99" t="s">
        <v>3</v>
      </c>
      <c r="B8" s="448" t="s">
        <v>164</v>
      </c>
      <c r="C8" s="449"/>
      <c r="D8" s="450"/>
      <c r="E8" s="89"/>
      <c r="F8" s="382">
        <f>F13+F9</f>
        <v>4240681</v>
      </c>
      <c r="G8" s="381">
        <f>G13+G9+G10</f>
        <v>6319908</v>
      </c>
      <c r="I8" s="196"/>
    </row>
    <row r="9" spans="1:7" s="85" customFormat="1" ht="15.75" customHeight="1">
      <c r="A9" s="86"/>
      <c r="B9" s="82">
        <v>1</v>
      </c>
      <c r="C9" s="87" t="s">
        <v>25</v>
      </c>
      <c r="D9" s="88"/>
      <c r="E9" s="89"/>
      <c r="F9" s="382">
        <v>0</v>
      </c>
      <c r="G9" s="381">
        <v>0</v>
      </c>
    </row>
    <row r="10" spans="1:7" s="85" customFormat="1" ht="15.75" customHeight="1">
      <c r="A10" s="86"/>
      <c r="B10" s="82">
        <v>2</v>
      </c>
      <c r="C10" s="87" t="s">
        <v>26</v>
      </c>
      <c r="D10" s="88"/>
      <c r="E10" s="89"/>
      <c r="F10" s="382">
        <f>+F11+F12</f>
        <v>0</v>
      </c>
      <c r="G10" s="381">
        <f>+G11+G12</f>
        <v>400888</v>
      </c>
    </row>
    <row r="11" spans="1:7" s="94" customFormat="1" ht="15.75" customHeight="1">
      <c r="A11" s="86"/>
      <c r="B11" s="96"/>
      <c r="C11" s="90" t="s">
        <v>133</v>
      </c>
      <c r="D11" s="91" t="s">
        <v>139</v>
      </c>
      <c r="E11" s="92"/>
      <c r="F11" s="93">
        <v>0</v>
      </c>
      <c r="G11" s="204">
        <v>400888</v>
      </c>
    </row>
    <row r="12" spans="1:7" s="94" customFormat="1" ht="15.75" customHeight="1">
      <c r="A12" s="95"/>
      <c r="B12" s="97"/>
      <c r="C12" s="98" t="s">
        <v>133</v>
      </c>
      <c r="D12" s="91" t="s">
        <v>165</v>
      </c>
      <c r="E12" s="92"/>
      <c r="F12" s="93">
        <v>0</v>
      </c>
      <c r="G12" s="204">
        <v>0</v>
      </c>
    </row>
    <row r="13" spans="1:9" s="85" customFormat="1" ht="15.75" customHeight="1">
      <c r="A13" s="95"/>
      <c r="B13" s="82">
        <v>3</v>
      </c>
      <c r="C13" s="87" t="s">
        <v>27</v>
      </c>
      <c r="D13" s="88"/>
      <c r="E13" s="89"/>
      <c r="F13" s="381">
        <f>F14+F15+F16+F17+F18+F23+F19</f>
        <v>4240681</v>
      </c>
      <c r="G13" s="381">
        <f>G14+G15+G16+G17+G18+G23</f>
        <v>5919020</v>
      </c>
      <c r="I13" s="196"/>
    </row>
    <row r="14" spans="1:7" s="94" customFormat="1" ht="15.75" customHeight="1">
      <c r="A14" s="86"/>
      <c r="B14" s="96"/>
      <c r="C14" s="90" t="s">
        <v>133</v>
      </c>
      <c r="D14" s="91" t="s">
        <v>173</v>
      </c>
      <c r="E14" s="176" t="s">
        <v>195</v>
      </c>
      <c r="F14" s="93">
        <v>1878585</v>
      </c>
      <c r="G14" s="204">
        <v>0</v>
      </c>
    </row>
    <row r="15" spans="1:7" s="94" customFormat="1" ht="15.75" customHeight="1">
      <c r="A15" s="95"/>
      <c r="B15" s="97"/>
      <c r="C15" s="98" t="s">
        <v>133</v>
      </c>
      <c r="D15" s="91" t="s">
        <v>174</v>
      </c>
      <c r="E15" s="92"/>
      <c r="F15" s="93">
        <v>0</v>
      </c>
      <c r="G15" s="204">
        <v>1212958</v>
      </c>
    </row>
    <row r="16" spans="1:7" s="94" customFormat="1" ht="15.75" customHeight="1">
      <c r="A16" s="95"/>
      <c r="B16" s="97"/>
      <c r="C16" s="98" t="s">
        <v>133</v>
      </c>
      <c r="D16" s="91" t="s">
        <v>140</v>
      </c>
      <c r="E16" s="176" t="s">
        <v>196</v>
      </c>
      <c r="F16" s="93">
        <v>645639</v>
      </c>
      <c r="G16" s="204">
        <v>346339</v>
      </c>
    </row>
    <row r="17" spans="1:7" s="94" customFormat="1" ht="15.75" customHeight="1">
      <c r="A17" s="95"/>
      <c r="B17" s="97"/>
      <c r="C17" s="98" t="s">
        <v>133</v>
      </c>
      <c r="D17" s="91" t="s">
        <v>141</v>
      </c>
      <c r="E17" s="92"/>
      <c r="F17" s="93">
        <v>142412</v>
      </c>
      <c r="G17" s="204">
        <v>72120</v>
      </c>
    </row>
    <row r="18" spans="1:7" s="94" customFormat="1" ht="15.75" customHeight="1">
      <c r="A18" s="95"/>
      <c r="B18" s="97"/>
      <c r="C18" s="98" t="s">
        <v>133</v>
      </c>
      <c r="D18" s="91" t="s">
        <v>142</v>
      </c>
      <c r="E18" s="92"/>
      <c r="F18" s="93">
        <v>1573226</v>
      </c>
      <c r="G18" s="204">
        <v>4287603</v>
      </c>
    </row>
    <row r="19" spans="1:7" s="94" customFormat="1" ht="15.75" customHeight="1">
      <c r="A19" s="95"/>
      <c r="B19" s="97"/>
      <c r="C19" s="98" t="s">
        <v>133</v>
      </c>
      <c r="D19" s="91" t="s">
        <v>143</v>
      </c>
      <c r="E19" s="92"/>
      <c r="F19" s="93">
        <v>819</v>
      </c>
      <c r="G19" s="204">
        <v>0</v>
      </c>
    </row>
    <row r="20" spans="1:7" s="94" customFormat="1" ht="15.75" customHeight="1">
      <c r="A20" s="95"/>
      <c r="B20" s="97"/>
      <c r="C20" s="98" t="s">
        <v>133</v>
      </c>
      <c r="D20" s="91" t="s">
        <v>144</v>
      </c>
      <c r="E20" s="92"/>
      <c r="F20" s="84">
        <v>0</v>
      </c>
      <c r="G20" s="204">
        <v>0</v>
      </c>
    </row>
    <row r="21" spans="1:7" s="94" customFormat="1" ht="15.75" customHeight="1">
      <c r="A21" s="95"/>
      <c r="B21" s="97"/>
      <c r="C21" s="98" t="s">
        <v>133</v>
      </c>
      <c r="D21" s="91" t="s">
        <v>138</v>
      </c>
      <c r="E21" s="92"/>
      <c r="F21" s="84">
        <v>0</v>
      </c>
      <c r="G21" s="204">
        <v>0</v>
      </c>
    </row>
    <row r="22" spans="1:7" s="94" customFormat="1" ht="15.75" customHeight="1">
      <c r="A22" s="95"/>
      <c r="B22" s="97"/>
      <c r="C22" s="98" t="s">
        <v>133</v>
      </c>
      <c r="D22" s="91" t="s">
        <v>146</v>
      </c>
      <c r="E22" s="92"/>
      <c r="F22" s="84">
        <v>0</v>
      </c>
      <c r="G22" s="204">
        <v>0</v>
      </c>
    </row>
    <row r="23" spans="1:7" s="94" customFormat="1" ht="15.75" customHeight="1">
      <c r="A23" s="95"/>
      <c r="B23" s="97"/>
      <c r="C23" s="98" t="s">
        <v>133</v>
      </c>
      <c r="D23" s="91" t="s">
        <v>145</v>
      </c>
      <c r="E23" s="92"/>
      <c r="F23" s="84">
        <v>0</v>
      </c>
      <c r="G23" s="204">
        <v>0</v>
      </c>
    </row>
    <row r="24" spans="1:7" s="85" customFormat="1" ht="15.75" customHeight="1">
      <c r="A24" s="95"/>
      <c r="B24" s="82">
        <v>4</v>
      </c>
      <c r="C24" s="87" t="s">
        <v>28</v>
      </c>
      <c r="D24" s="88"/>
      <c r="E24" s="89"/>
      <c r="F24" s="84">
        <v>0</v>
      </c>
      <c r="G24" s="204">
        <v>0</v>
      </c>
    </row>
    <row r="25" spans="1:7" s="85" customFormat="1" ht="15.75" customHeight="1">
      <c r="A25" s="86"/>
      <c r="B25" s="82">
        <v>5</v>
      </c>
      <c r="C25" s="87" t="s">
        <v>175</v>
      </c>
      <c r="D25" s="88"/>
      <c r="E25" s="89"/>
      <c r="F25" s="84">
        <v>0</v>
      </c>
      <c r="G25" s="204">
        <v>0</v>
      </c>
    </row>
    <row r="26" spans="1:7" s="85" customFormat="1" ht="24.75" customHeight="1">
      <c r="A26" s="99" t="s">
        <v>4</v>
      </c>
      <c r="B26" s="448" t="s">
        <v>49</v>
      </c>
      <c r="C26" s="449"/>
      <c r="D26" s="450"/>
      <c r="E26" s="89"/>
      <c r="F26" s="381">
        <f>F27+F30+F31+F32</f>
        <v>0</v>
      </c>
      <c r="G26" s="381">
        <f>G27+G30</f>
        <v>0</v>
      </c>
    </row>
    <row r="27" spans="1:7" s="85" customFormat="1" ht="15.75" customHeight="1">
      <c r="A27" s="86"/>
      <c r="B27" s="82">
        <v>1</v>
      </c>
      <c r="C27" s="87" t="s">
        <v>33</v>
      </c>
      <c r="D27" s="100"/>
      <c r="E27" s="89"/>
      <c r="F27" s="84">
        <f>F28</f>
        <v>0</v>
      </c>
      <c r="G27" s="204">
        <v>0</v>
      </c>
    </row>
    <row r="28" spans="1:7" s="94" customFormat="1" ht="15.75" customHeight="1">
      <c r="A28" s="86"/>
      <c r="B28" s="96"/>
      <c r="C28" s="90" t="s">
        <v>133</v>
      </c>
      <c r="D28" s="91" t="s">
        <v>34</v>
      </c>
      <c r="E28" s="92"/>
      <c r="F28" s="84">
        <f>F29</f>
        <v>0</v>
      </c>
      <c r="G28" s="204">
        <v>0</v>
      </c>
    </row>
    <row r="29" spans="1:7" s="94" customFormat="1" ht="15.75" customHeight="1">
      <c r="A29" s="95"/>
      <c r="B29" s="97"/>
      <c r="C29" s="98" t="s">
        <v>133</v>
      </c>
      <c r="D29" s="91" t="s">
        <v>31</v>
      </c>
      <c r="E29" s="92"/>
      <c r="F29" s="93">
        <v>0</v>
      </c>
      <c r="G29" s="204">
        <v>0</v>
      </c>
    </row>
    <row r="30" spans="1:7" s="85" customFormat="1" ht="15.75" customHeight="1">
      <c r="A30" s="95"/>
      <c r="B30" s="82">
        <v>2</v>
      </c>
      <c r="C30" s="87" t="s">
        <v>35</v>
      </c>
      <c r="D30" s="88"/>
      <c r="E30" s="89"/>
      <c r="F30" s="84">
        <v>0</v>
      </c>
      <c r="G30" s="204">
        <v>0</v>
      </c>
    </row>
    <row r="31" spans="1:7" s="85" customFormat="1" ht="15.75" customHeight="1">
      <c r="A31" s="86"/>
      <c r="B31" s="82">
        <v>3</v>
      </c>
      <c r="C31" s="87" t="s">
        <v>28</v>
      </c>
      <c r="D31" s="88"/>
      <c r="E31" s="89"/>
      <c r="F31" s="84">
        <v>0</v>
      </c>
      <c r="G31" s="204">
        <v>0</v>
      </c>
    </row>
    <row r="32" spans="1:7" s="85" customFormat="1" ht="15.75" customHeight="1">
      <c r="A32" s="86"/>
      <c r="B32" s="82">
        <v>4</v>
      </c>
      <c r="C32" s="87" t="s">
        <v>36</v>
      </c>
      <c r="D32" s="88"/>
      <c r="E32" s="89"/>
      <c r="F32" s="84">
        <v>0</v>
      </c>
      <c r="G32" s="204">
        <v>0</v>
      </c>
    </row>
    <row r="33" spans="1:7" s="85" customFormat="1" ht="24.75" customHeight="1">
      <c r="A33" s="86"/>
      <c r="B33" s="448" t="s">
        <v>51</v>
      </c>
      <c r="C33" s="449"/>
      <c r="D33" s="450"/>
      <c r="E33" s="89"/>
      <c r="F33" s="381">
        <f>F26+F8</f>
        <v>4240681</v>
      </c>
      <c r="G33" s="381">
        <f>G26+G8</f>
        <v>6319908</v>
      </c>
    </row>
    <row r="34" spans="1:7" s="85" customFormat="1" ht="24.75" customHeight="1">
      <c r="A34" s="99" t="s">
        <v>37</v>
      </c>
      <c r="B34" s="448" t="s">
        <v>38</v>
      </c>
      <c r="C34" s="449"/>
      <c r="D34" s="450"/>
      <c r="E34" s="176" t="s">
        <v>197</v>
      </c>
      <c r="F34" s="381">
        <f>F37+F41+F42+F43+F44</f>
        <v>285581560</v>
      </c>
      <c r="G34" s="381">
        <f>G37+G41+G42+G43+G44</f>
        <v>214869460</v>
      </c>
    </row>
    <row r="35" spans="1:7" s="85" customFormat="1" ht="15.75" customHeight="1">
      <c r="A35" s="86"/>
      <c r="B35" s="82">
        <v>1</v>
      </c>
      <c r="C35" s="87" t="s">
        <v>39</v>
      </c>
      <c r="D35" s="88"/>
      <c r="E35" s="89"/>
      <c r="F35" s="84">
        <v>0</v>
      </c>
      <c r="G35" s="204">
        <v>0</v>
      </c>
    </row>
    <row r="36" spans="1:7" s="85" customFormat="1" ht="15.75" customHeight="1">
      <c r="A36" s="86"/>
      <c r="B36" s="114">
        <v>2</v>
      </c>
      <c r="C36" s="87" t="s">
        <v>40</v>
      </c>
      <c r="D36" s="88"/>
      <c r="E36" s="89"/>
      <c r="F36" s="84">
        <v>0</v>
      </c>
      <c r="G36" s="204">
        <v>0</v>
      </c>
    </row>
    <row r="37" spans="1:7" s="85" customFormat="1" ht="15.75" customHeight="1">
      <c r="A37" s="86"/>
      <c r="B37" s="82">
        <v>3</v>
      </c>
      <c r="C37" s="87" t="s">
        <v>41</v>
      </c>
      <c r="D37" s="88"/>
      <c r="E37" s="89"/>
      <c r="F37" s="89">
        <v>185000000</v>
      </c>
      <c r="G37" s="206">
        <v>100000</v>
      </c>
    </row>
    <row r="38" spans="1:7" s="85" customFormat="1" ht="15.75" customHeight="1">
      <c r="A38" s="86"/>
      <c r="B38" s="114">
        <v>4</v>
      </c>
      <c r="C38" s="87" t="s">
        <v>42</v>
      </c>
      <c r="D38" s="88"/>
      <c r="E38" s="89"/>
      <c r="F38" s="84">
        <v>0</v>
      </c>
      <c r="G38" s="204">
        <v>0</v>
      </c>
    </row>
    <row r="39" spans="1:7" s="85" customFormat="1" ht="15.75" customHeight="1">
      <c r="A39" s="86"/>
      <c r="B39" s="82">
        <v>5</v>
      </c>
      <c r="C39" s="87" t="s">
        <v>147</v>
      </c>
      <c r="D39" s="88"/>
      <c r="E39" s="89"/>
      <c r="F39" s="84">
        <v>0</v>
      </c>
      <c r="G39" s="204">
        <v>0</v>
      </c>
    </row>
    <row r="40" spans="1:7" s="85" customFormat="1" ht="15.75" customHeight="1">
      <c r="A40" s="86"/>
      <c r="B40" s="114">
        <v>6</v>
      </c>
      <c r="C40" s="87" t="s">
        <v>43</v>
      </c>
      <c r="D40" s="88"/>
      <c r="E40" s="89"/>
      <c r="F40" s="84">
        <v>0</v>
      </c>
      <c r="G40" s="204">
        <v>0</v>
      </c>
    </row>
    <row r="41" spans="1:7" s="85" customFormat="1" ht="15.75" customHeight="1">
      <c r="A41" s="86"/>
      <c r="B41" s="82">
        <v>7</v>
      </c>
      <c r="C41" s="87" t="s">
        <v>44</v>
      </c>
      <c r="D41" s="88"/>
      <c r="E41" s="89"/>
      <c r="F41" s="84">
        <v>9869460</v>
      </c>
      <c r="G41" s="204">
        <v>2633440</v>
      </c>
    </row>
    <row r="42" spans="1:7" s="85" customFormat="1" ht="15.75" customHeight="1">
      <c r="A42" s="86"/>
      <c r="B42" s="114">
        <v>8</v>
      </c>
      <c r="C42" s="87" t="s">
        <v>45</v>
      </c>
      <c r="D42" s="88"/>
      <c r="E42" s="89"/>
      <c r="F42" s="84"/>
      <c r="G42" s="204">
        <v>134456873</v>
      </c>
    </row>
    <row r="43" spans="1:7" s="85" customFormat="1" ht="15.75" customHeight="1">
      <c r="A43" s="86"/>
      <c r="B43" s="82">
        <v>9</v>
      </c>
      <c r="C43" s="87" t="s">
        <v>46</v>
      </c>
      <c r="D43" s="88"/>
      <c r="E43" s="89"/>
      <c r="F43" s="84">
        <v>0</v>
      </c>
      <c r="G43" s="204">
        <v>0</v>
      </c>
    </row>
    <row r="44" spans="1:7" s="85" customFormat="1" ht="15.75" customHeight="1">
      <c r="A44" s="86"/>
      <c r="B44" s="114">
        <v>10</v>
      </c>
      <c r="C44" s="87" t="s">
        <v>47</v>
      </c>
      <c r="D44" s="88"/>
      <c r="E44" s="89"/>
      <c r="F44" s="84">
        <v>90712100</v>
      </c>
      <c r="G44" s="204">
        <v>77679147</v>
      </c>
    </row>
    <row r="45" spans="1:7" s="85" customFormat="1" ht="24.75" customHeight="1">
      <c r="A45" s="86"/>
      <c r="B45" s="448" t="s">
        <v>50</v>
      </c>
      <c r="C45" s="449"/>
      <c r="D45" s="450"/>
      <c r="E45" s="89"/>
      <c r="F45" s="381">
        <f>F34+F27+F8</f>
        <v>289822241</v>
      </c>
      <c r="G45" s="381">
        <f>G34+G27+G8</f>
        <v>221189368</v>
      </c>
    </row>
    <row r="46" spans="1:7" s="85" customFormat="1" ht="15.75" customHeight="1">
      <c r="A46" s="101"/>
      <c r="B46" s="101"/>
      <c r="C46" s="115"/>
      <c r="D46" s="102"/>
      <c r="E46" s="102"/>
      <c r="F46" s="103"/>
      <c r="G46" s="103"/>
    </row>
    <row r="47" spans="1:7" s="85" customFormat="1" ht="15.75" customHeight="1">
      <c r="A47" s="101"/>
      <c r="B47" s="101"/>
      <c r="C47" s="115"/>
      <c r="D47" s="102"/>
      <c r="E47" s="102"/>
      <c r="F47" s="103"/>
      <c r="G47" s="103"/>
    </row>
    <row r="48" spans="1:7" s="85" customFormat="1" ht="15.75" customHeight="1">
      <c r="A48" s="101"/>
      <c r="B48" s="101"/>
      <c r="C48" s="115"/>
      <c r="D48" s="102"/>
      <c r="E48" s="102"/>
      <c r="F48" s="103"/>
      <c r="G48" s="103"/>
    </row>
    <row r="49" spans="1:7" s="85" customFormat="1" ht="15.75" customHeight="1">
      <c r="A49" s="101"/>
      <c r="B49" s="101"/>
      <c r="C49" s="115"/>
      <c r="D49" s="102"/>
      <c r="E49" s="102"/>
      <c r="F49" s="103"/>
      <c r="G49" s="103"/>
    </row>
    <row r="50" spans="1:7" s="85" customFormat="1" ht="15.75" customHeight="1">
      <c r="A50" s="101"/>
      <c r="B50" s="101"/>
      <c r="C50" s="115"/>
      <c r="D50" s="102"/>
      <c r="E50" s="102"/>
      <c r="F50" s="103"/>
      <c r="G50" s="103"/>
    </row>
    <row r="51" spans="1:7" s="85" customFormat="1" ht="15.75" customHeight="1">
      <c r="A51" s="101"/>
      <c r="B51" s="101"/>
      <c r="C51" s="115"/>
      <c r="D51" s="102"/>
      <c r="E51" s="102"/>
      <c r="F51" s="103"/>
      <c r="G51" s="103"/>
    </row>
    <row r="52" spans="1:7" s="85" customFormat="1" ht="15.75" customHeight="1">
      <c r="A52" s="101"/>
      <c r="B52" s="101"/>
      <c r="C52" s="115"/>
      <c r="D52" s="102"/>
      <c r="E52" s="102"/>
      <c r="F52" s="103"/>
      <c r="G52" s="103"/>
    </row>
    <row r="53" spans="1:7" s="85" customFormat="1" ht="15.75" customHeight="1">
      <c r="A53" s="101"/>
      <c r="B53" s="101"/>
      <c r="C53" s="115"/>
      <c r="D53" s="102"/>
      <c r="E53" s="102"/>
      <c r="F53" s="103"/>
      <c r="G53" s="103"/>
    </row>
    <row r="54" spans="1:7" s="85" customFormat="1" ht="15.75" customHeight="1">
      <c r="A54" s="101"/>
      <c r="B54" s="101"/>
      <c r="C54" s="115"/>
      <c r="D54" s="102"/>
      <c r="E54" s="102"/>
      <c r="F54" s="103"/>
      <c r="G54" s="103"/>
    </row>
    <row r="55" spans="1:7" s="85" customFormat="1" ht="15.75" customHeight="1">
      <c r="A55" s="101"/>
      <c r="B55" s="101"/>
      <c r="C55" s="101"/>
      <c r="D55" s="101"/>
      <c r="E55" s="102"/>
      <c r="F55" s="103"/>
      <c r="G55" s="103"/>
    </row>
    <row r="56" spans="1:7" ht="12.75">
      <c r="A56" s="116"/>
      <c r="B56" s="116"/>
      <c r="C56" s="117"/>
      <c r="D56" s="118"/>
      <c r="E56" s="118"/>
      <c r="F56" s="119"/>
      <c r="G56" s="119"/>
    </row>
  </sheetData>
  <sheetProtection/>
  <mergeCells count="10">
    <mergeCell ref="B45:D45"/>
    <mergeCell ref="A6:A7"/>
    <mergeCell ref="B6:D7"/>
    <mergeCell ref="B26:D26"/>
    <mergeCell ref="B34:D34"/>
    <mergeCell ref="F2:G2"/>
    <mergeCell ref="A4:G4"/>
    <mergeCell ref="B33:D33"/>
    <mergeCell ref="B8:D8"/>
    <mergeCell ref="E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42"/>
  <sheetViews>
    <sheetView zoomScalePageLayoutView="0" workbookViewId="0" topLeftCell="A4">
      <selection activeCell="H18" sqref="H18"/>
    </sheetView>
  </sheetViews>
  <sheetFormatPr defaultColWidth="9.140625" defaultRowHeight="12.75"/>
  <cols>
    <col min="1" max="1" width="3.7109375" style="109" customWidth="1"/>
    <col min="2" max="2" width="5.28125" style="109" customWidth="1"/>
    <col min="3" max="3" width="2.7109375" style="109" customWidth="1"/>
    <col min="4" max="4" width="43.8515625" style="39" customWidth="1"/>
    <col min="5" max="5" width="14.8515625" style="110" customWidth="1"/>
    <col min="6" max="6" width="14.00390625" style="110" customWidth="1"/>
    <col min="7" max="7" width="14.140625" style="39" customWidth="1"/>
    <col min="8" max="8" width="11.140625" style="39" bestFit="1" customWidth="1"/>
    <col min="9" max="9" width="18.00390625" style="123" customWidth="1"/>
    <col min="10" max="16384" width="9.140625" style="39" customWidth="1"/>
  </cols>
  <sheetData>
    <row r="2" spans="1:9" s="108" customFormat="1" ht="15">
      <c r="A2" s="70"/>
      <c r="B2" s="70"/>
      <c r="C2" s="71"/>
      <c r="D2" s="194" t="s">
        <v>398</v>
      </c>
      <c r="E2" s="73"/>
      <c r="F2" s="120"/>
      <c r="G2" s="73"/>
      <c r="H2" s="73"/>
      <c r="I2" s="121"/>
    </row>
    <row r="3" spans="1:9" s="108" customFormat="1" ht="7.5" customHeight="1">
      <c r="A3" s="70"/>
      <c r="B3" s="70"/>
      <c r="C3" s="71"/>
      <c r="D3" s="193"/>
      <c r="E3" s="74"/>
      <c r="F3" s="120"/>
      <c r="G3" s="73"/>
      <c r="H3" s="73"/>
      <c r="I3" s="121"/>
    </row>
    <row r="4" spans="1:9" s="108" customFormat="1" ht="29.25" customHeight="1">
      <c r="A4" s="476" t="s">
        <v>399</v>
      </c>
      <c r="B4" s="476"/>
      <c r="C4" s="476"/>
      <c r="D4" s="476"/>
      <c r="E4" s="476"/>
      <c r="F4" s="476"/>
      <c r="G4" s="122"/>
      <c r="H4" s="122"/>
      <c r="I4" s="121"/>
    </row>
    <row r="5" spans="1:9" s="108" customFormat="1" ht="18.75" customHeight="1">
      <c r="A5" s="467" t="s">
        <v>160</v>
      </c>
      <c r="B5" s="467"/>
      <c r="C5" s="467"/>
      <c r="D5" s="467"/>
      <c r="E5" s="467"/>
      <c r="F5" s="467"/>
      <c r="G5" s="75"/>
      <c r="H5" s="75"/>
      <c r="I5" s="121"/>
    </row>
    <row r="6" ht="7.5" customHeight="1"/>
    <row r="7" spans="1:9" s="108" customFormat="1" ht="15.75" customHeight="1">
      <c r="A7" s="483" t="s">
        <v>2</v>
      </c>
      <c r="B7" s="477" t="s">
        <v>161</v>
      </c>
      <c r="C7" s="478"/>
      <c r="D7" s="479"/>
      <c r="E7" s="124" t="s">
        <v>162</v>
      </c>
      <c r="F7" s="124" t="s">
        <v>162</v>
      </c>
      <c r="G7" s="85"/>
      <c r="H7" s="85"/>
      <c r="I7" s="121"/>
    </row>
    <row r="8" spans="1:9" s="108" customFormat="1" ht="15.75" customHeight="1">
      <c r="A8" s="484"/>
      <c r="B8" s="480"/>
      <c r="C8" s="481"/>
      <c r="D8" s="482"/>
      <c r="E8" s="125" t="s">
        <v>163</v>
      </c>
      <c r="F8" s="126" t="s">
        <v>177</v>
      </c>
      <c r="G8" s="85"/>
      <c r="H8" s="85"/>
      <c r="I8" s="121"/>
    </row>
    <row r="9" spans="1:9" s="108" customFormat="1" ht="24.75" customHeight="1">
      <c r="A9" s="127">
        <v>1</v>
      </c>
      <c r="B9" s="473" t="s">
        <v>53</v>
      </c>
      <c r="C9" s="474"/>
      <c r="D9" s="475"/>
      <c r="E9" s="129">
        <v>332482108</v>
      </c>
      <c r="F9" s="129">
        <v>252864579</v>
      </c>
      <c r="I9" s="121"/>
    </row>
    <row r="10" spans="1:9" s="108" customFormat="1" ht="24.75" customHeight="1">
      <c r="A10" s="127">
        <v>2</v>
      </c>
      <c r="B10" s="473" t="s">
        <v>54</v>
      </c>
      <c r="C10" s="474"/>
      <c r="D10" s="475"/>
      <c r="E10" s="129">
        <v>0</v>
      </c>
      <c r="F10" s="129">
        <v>0</v>
      </c>
      <c r="I10" s="121"/>
    </row>
    <row r="11" spans="1:9" s="108" customFormat="1" ht="24.75" customHeight="1">
      <c r="A11" s="105">
        <v>3</v>
      </c>
      <c r="B11" s="473" t="s">
        <v>176</v>
      </c>
      <c r="C11" s="474"/>
      <c r="D11" s="475"/>
      <c r="E11" s="130">
        <v>0</v>
      </c>
      <c r="F11" s="130">
        <v>0</v>
      </c>
      <c r="I11" s="121"/>
    </row>
    <row r="12" spans="1:9" s="108" customFormat="1" ht="24.75" customHeight="1">
      <c r="A12" s="105">
        <v>4</v>
      </c>
      <c r="B12" s="485" t="s">
        <v>400</v>
      </c>
      <c r="C12" s="474"/>
      <c r="D12" s="475"/>
      <c r="E12" s="130">
        <v>180345349</v>
      </c>
      <c r="F12" s="130">
        <v>123770072</v>
      </c>
      <c r="G12" s="199"/>
      <c r="I12" s="197"/>
    </row>
    <row r="13" spans="1:9" s="108" customFormat="1" ht="24.75" customHeight="1">
      <c r="A13" s="105">
        <v>5</v>
      </c>
      <c r="B13" s="473" t="s">
        <v>148</v>
      </c>
      <c r="C13" s="474"/>
      <c r="D13" s="475"/>
      <c r="E13" s="383">
        <f>E15+E14</f>
        <v>30316724</v>
      </c>
      <c r="F13" s="383">
        <f>F15+F14</f>
        <v>15861400</v>
      </c>
      <c r="G13" s="199"/>
      <c r="I13" s="121"/>
    </row>
    <row r="14" spans="1:9" s="108" customFormat="1" ht="24.75" customHeight="1">
      <c r="A14" s="105"/>
      <c r="B14" s="128"/>
      <c r="C14" s="468" t="s">
        <v>149</v>
      </c>
      <c r="D14" s="469"/>
      <c r="E14" s="131">
        <v>25978341</v>
      </c>
      <c r="F14" s="131">
        <v>13591602</v>
      </c>
      <c r="G14" s="200"/>
      <c r="H14" s="94"/>
      <c r="I14" s="121"/>
    </row>
    <row r="15" spans="1:9" s="108" customFormat="1" ht="24.75" customHeight="1">
      <c r="A15" s="105"/>
      <c r="B15" s="128"/>
      <c r="C15" s="468" t="s">
        <v>150</v>
      </c>
      <c r="D15" s="469"/>
      <c r="E15" s="131">
        <v>4338383</v>
      </c>
      <c r="F15" s="131">
        <v>2269798</v>
      </c>
      <c r="G15" s="94"/>
      <c r="H15" s="94"/>
      <c r="I15" s="197"/>
    </row>
    <row r="16" spans="1:9" s="108" customFormat="1" ht="24.75" customHeight="1">
      <c r="A16" s="127">
        <v>6</v>
      </c>
      <c r="B16" s="473" t="s">
        <v>151</v>
      </c>
      <c r="C16" s="474"/>
      <c r="D16" s="475"/>
      <c r="E16" s="129">
        <v>13617061</v>
      </c>
      <c r="F16" s="129">
        <v>10910756</v>
      </c>
      <c r="I16" s="197"/>
    </row>
    <row r="17" spans="1:9" s="108" customFormat="1" ht="24.75" customHeight="1">
      <c r="A17" s="127">
        <v>7</v>
      </c>
      <c r="B17" s="473" t="s">
        <v>152</v>
      </c>
      <c r="C17" s="474"/>
      <c r="D17" s="475"/>
      <c r="E17" s="129">
        <v>8021424</v>
      </c>
      <c r="F17" s="129">
        <v>16000255</v>
      </c>
      <c r="I17" s="197"/>
    </row>
    <row r="18" spans="1:9" s="108" customFormat="1" ht="39.75" customHeight="1">
      <c r="A18" s="127">
        <v>8</v>
      </c>
      <c r="B18" s="448" t="s">
        <v>153</v>
      </c>
      <c r="C18" s="449"/>
      <c r="D18" s="450"/>
      <c r="E18" s="381">
        <f>E12+E13+E16+E17</f>
        <v>232300558</v>
      </c>
      <c r="F18" s="381">
        <f>F12+F13+F16+F17</f>
        <v>166542483</v>
      </c>
      <c r="G18" s="85"/>
      <c r="H18" s="196"/>
      <c r="I18" s="121"/>
    </row>
    <row r="19" spans="1:9" s="108" customFormat="1" ht="39.75" customHeight="1">
      <c r="A19" s="127">
        <v>9</v>
      </c>
      <c r="B19" s="470" t="s">
        <v>154</v>
      </c>
      <c r="C19" s="471"/>
      <c r="D19" s="472"/>
      <c r="E19" s="381">
        <f>E9+E10+-E11-E18</f>
        <v>100181550</v>
      </c>
      <c r="F19" s="381">
        <v>86322097</v>
      </c>
      <c r="G19" s="85"/>
      <c r="H19" s="85"/>
      <c r="I19" s="121"/>
    </row>
    <row r="20" spans="1:9" s="108" customFormat="1" ht="24.75" customHeight="1">
      <c r="A20" s="127">
        <v>10</v>
      </c>
      <c r="B20" s="473" t="s">
        <v>55</v>
      </c>
      <c r="C20" s="474"/>
      <c r="D20" s="475"/>
      <c r="E20" s="129">
        <v>0</v>
      </c>
      <c r="F20" s="129">
        <v>0</v>
      </c>
      <c r="I20" s="121"/>
    </row>
    <row r="21" spans="1:9" s="108" customFormat="1" ht="24.75" customHeight="1">
      <c r="A21" s="127">
        <v>11</v>
      </c>
      <c r="B21" s="473" t="s">
        <v>155</v>
      </c>
      <c r="C21" s="474"/>
      <c r="D21" s="475"/>
      <c r="E21" s="129">
        <v>0</v>
      </c>
      <c r="F21" s="129">
        <v>0</v>
      </c>
      <c r="I21" s="121"/>
    </row>
    <row r="22" spans="1:9" s="108" customFormat="1" ht="24.75" customHeight="1">
      <c r="A22" s="127">
        <v>12</v>
      </c>
      <c r="B22" s="473" t="s">
        <v>56</v>
      </c>
      <c r="C22" s="474"/>
      <c r="D22" s="475"/>
      <c r="E22" s="129">
        <v>0</v>
      </c>
      <c r="F22" s="129">
        <v>0</v>
      </c>
      <c r="I22" s="121"/>
    </row>
    <row r="23" spans="1:9" s="108" customFormat="1" ht="24.75" customHeight="1">
      <c r="A23" s="127"/>
      <c r="B23" s="133">
        <v>121</v>
      </c>
      <c r="C23" s="468" t="s">
        <v>57</v>
      </c>
      <c r="D23" s="469"/>
      <c r="E23" s="93">
        <v>0</v>
      </c>
      <c r="F23" s="93">
        <v>0</v>
      </c>
      <c r="G23" s="94"/>
      <c r="H23" s="94"/>
      <c r="I23" s="121"/>
    </row>
    <row r="24" spans="1:9" s="108" customFormat="1" ht="24.75" customHeight="1">
      <c r="A24" s="127"/>
      <c r="B24" s="128">
        <v>122</v>
      </c>
      <c r="C24" s="468" t="s">
        <v>156</v>
      </c>
      <c r="D24" s="469"/>
      <c r="E24" s="93">
        <v>641383</v>
      </c>
      <c r="F24" s="93"/>
      <c r="G24" s="94"/>
      <c r="H24" s="94"/>
      <c r="I24" s="121"/>
    </row>
    <row r="25" spans="1:9" s="108" customFormat="1" ht="24.75" customHeight="1">
      <c r="A25" s="127"/>
      <c r="B25" s="128">
        <v>123</v>
      </c>
      <c r="C25" s="468" t="s">
        <v>58</v>
      </c>
      <c r="D25" s="469"/>
      <c r="E25" s="93">
        <v>0</v>
      </c>
      <c r="F25" s="93">
        <v>0</v>
      </c>
      <c r="G25" s="94"/>
      <c r="H25" s="94"/>
      <c r="I25" s="121"/>
    </row>
    <row r="26" spans="1:9" s="108" customFormat="1" ht="24.75" customHeight="1">
      <c r="A26" s="127"/>
      <c r="B26" s="128">
        <v>124</v>
      </c>
      <c r="C26" s="468" t="s">
        <v>59</v>
      </c>
      <c r="D26" s="469"/>
      <c r="E26" s="93">
        <v>0</v>
      </c>
      <c r="F26" s="93">
        <v>0</v>
      </c>
      <c r="G26" s="94"/>
      <c r="H26" s="94"/>
      <c r="I26" s="121"/>
    </row>
    <row r="27" spans="1:9" s="108" customFormat="1" ht="39.75" customHeight="1">
      <c r="A27" s="127">
        <v>13</v>
      </c>
      <c r="B27" s="470" t="s">
        <v>60</v>
      </c>
      <c r="C27" s="471"/>
      <c r="D27" s="472"/>
      <c r="E27" s="84">
        <v>0</v>
      </c>
      <c r="F27" s="84">
        <v>0</v>
      </c>
      <c r="G27" s="85"/>
      <c r="H27" s="85"/>
      <c r="I27" s="121"/>
    </row>
    <row r="28" spans="1:9" s="108" customFormat="1" ht="26.25" customHeight="1">
      <c r="A28" s="127">
        <v>14</v>
      </c>
      <c r="B28" s="470" t="s">
        <v>158</v>
      </c>
      <c r="C28" s="471"/>
      <c r="D28" s="472"/>
      <c r="E28" s="381">
        <f>E19+E24</f>
        <v>100822933</v>
      </c>
      <c r="F28" s="381">
        <f>F19-F24</f>
        <v>86322097</v>
      </c>
      <c r="G28" s="85"/>
      <c r="H28" s="85"/>
      <c r="I28" s="121"/>
    </row>
    <row r="29" spans="1:9" s="108" customFormat="1" ht="24.75" customHeight="1">
      <c r="A29" s="127">
        <v>15</v>
      </c>
      <c r="B29" s="473" t="s">
        <v>61</v>
      </c>
      <c r="C29" s="474"/>
      <c r="D29" s="475"/>
      <c r="E29" s="129">
        <v>10110833</v>
      </c>
      <c r="F29" s="129">
        <v>8642950</v>
      </c>
      <c r="H29" s="199"/>
      <c r="I29" s="121"/>
    </row>
    <row r="30" spans="1:9" s="108" customFormat="1" ht="24" customHeight="1">
      <c r="A30" s="127">
        <v>16</v>
      </c>
      <c r="B30" s="470" t="s">
        <v>159</v>
      </c>
      <c r="C30" s="471"/>
      <c r="D30" s="472"/>
      <c r="E30" s="381">
        <f>E28-E29</f>
        <v>90712100</v>
      </c>
      <c r="F30" s="381">
        <f>F28-F29</f>
        <v>77679147</v>
      </c>
      <c r="G30" s="85"/>
      <c r="H30" s="85"/>
      <c r="I30" s="121"/>
    </row>
    <row r="31" spans="1:9" s="108" customFormat="1" ht="24.75" customHeight="1">
      <c r="A31" s="127">
        <v>17</v>
      </c>
      <c r="B31" s="473" t="s">
        <v>157</v>
      </c>
      <c r="C31" s="474"/>
      <c r="D31" s="475"/>
      <c r="E31" s="129"/>
      <c r="F31" s="129"/>
      <c r="I31" s="121"/>
    </row>
    <row r="32" spans="1:9" s="108" customFormat="1" ht="15.75" customHeight="1">
      <c r="A32" s="134"/>
      <c r="B32" s="134"/>
      <c r="C32" s="134"/>
      <c r="D32" s="135"/>
      <c r="E32" s="136"/>
      <c r="F32" s="136"/>
      <c r="I32" s="121"/>
    </row>
    <row r="33" spans="1:9" s="108" customFormat="1" ht="15.75" customHeight="1">
      <c r="A33" s="134"/>
      <c r="B33" s="134"/>
      <c r="C33" s="134"/>
      <c r="D33" s="135"/>
      <c r="E33" s="136"/>
      <c r="F33" s="136"/>
      <c r="I33" s="121"/>
    </row>
    <row r="34" spans="1:9" s="108" customFormat="1" ht="15.75" customHeight="1">
      <c r="A34" s="134"/>
      <c r="B34" s="134"/>
      <c r="C34" s="134"/>
      <c r="D34" s="135"/>
      <c r="E34" s="136"/>
      <c r="F34" s="136"/>
      <c r="I34" s="121"/>
    </row>
    <row r="35" spans="1:9" s="108" customFormat="1" ht="15.75" customHeight="1">
      <c r="A35" s="134"/>
      <c r="B35" s="134"/>
      <c r="C35" s="134"/>
      <c r="D35" s="135"/>
      <c r="E35" s="136"/>
      <c r="F35" s="136"/>
      <c r="I35" s="121"/>
    </row>
    <row r="36" spans="1:9" s="108" customFormat="1" ht="15.75" customHeight="1">
      <c r="A36" s="134"/>
      <c r="B36" s="134"/>
      <c r="C36" s="134"/>
      <c r="D36" s="135"/>
      <c r="E36" s="136"/>
      <c r="F36" s="136"/>
      <c r="I36" s="121"/>
    </row>
    <row r="37" spans="1:9" s="108" customFormat="1" ht="15.75" customHeight="1">
      <c r="A37" s="134"/>
      <c r="B37" s="134"/>
      <c r="C37" s="134"/>
      <c r="D37" s="135"/>
      <c r="E37" s="136"/>
      <c r="F37" s="136"/>
      <c r="I37" s="121"/>
    </row>
    <row r="38" spans="1:9" s="108" customFormat="1" ht="15.75" customHeight="1">
      <c r="A38" s="134"/>
      <c r="B38" s="134"/>
      <c r="C38" s="134"/>
      <c r="D38" s="135"/>
      <c r="E38" s="136"/>
      <c r="F38" s="136"/>
      <c r="I38" s="121"/>
    </row>
    <row r="39" spans="1:9" s="108" customFormat="1" ht="15.75" customHeight="1">
      <c r="A39" s="134"/>
      <c r="B39" s="134"/>
      <c r="C39" s="134"/>
      <c r="D39" s="135"/>
      <c r="E39" s="136"/>
      <c r="F39" s="136"/>
      <c r="I39" s="121"/>
    </row>
    <row r="40" spans="1:9" s="108" customFormat="1" ht="15.75" customHeight="1">
      <c r="A40" s="134"/>
      <c r="B40" s="134"/>
      <c r="C40" s="134"/>
      <c r="D40" s="135"/>
      <c r="E40" s="136"/>
      <c r="F40" s="136"/>
      <c r="I40" s="121"/>
    </row>
    <row r="41" spans="1:9" s="108" customFormat="1" ht="15.75" customHeight="1">
      <c r="A41" s="134"/>
      <c r="B41" s="134"/>
      <c r="C41" s="134"/>
      <c r="D41" s="134"/>
      <c r="E41" s="136"/>
      <c r="F41" s="136"/>
      <c r="I41" s="121"/>
    </row>
    <row r="42" spans="1:6" ht="12.75">
      <c r="A42" s="137"/>
      <c r="B42" s="137"/>
      <c r="C42" s="137"/>
      <c r="D42" s="55"/>
      <c r="E42" s="138"/>
      <c r="F42" s="138"/>
    </row>
  </sheetData>
  <sheetProtection/>
  <mergeCells count="27">
    <mergeCell ref="A4:F4"/>
    <mergeCell ref="B27:D27"/>
    <mergeCell ref="B7:D8"/>
    <mergeCell ref="A7:A8"/>
    <mergeCell ref="B18:D18"/>
    <mergeCell ref="B19:D19"/>
    <mergeCell ref="B9:D9"/>
    <mergeCell ref="B10:D10"/>
    <mergeCell ref="B11:D11"/>
    <mergeCell ref="B12:D12"/>
    <mergeCell ref="B21:D21"/>
    <mergeCell ref="B31:D31"/>
    <mergeCell ref="B30:D30"/>
    <mergeCell ref="B13:D13"/>
    <mergeCell ref="C14:D14"/>
    <mergeCell ref="C15:D15"/>
    <mergeCell ref="B16:D16"/>
    <mergeCell ref="A5:F5"/>
    <mergeCell ref="C26:D26"/>
    <mergeCell ref="B28:D28"/>
    <mergeCell ref="B29:D29"/>
    <mergeCell ref="B22:D22"/>
    <mergeCell ref="C23:D23"/>
    <mergeCell ref="C24:D24"/>
    <mergeCell ref="C25:D25"/>
    <mergeCell ref="B17:D17"/>
    <mergeCell ref="B20:D20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H43"/>
  <sheetViews>
    <sheetView zoomScalePageLayoutView="0" workbookViewId="0" topLeftCell="A1">
      <selection activeCell="D43" sqref="D43:F43"/>
    </sheetView>
  </sheetViews>
  <sheetFormatPr defaultColWidth="9.140625" defaultRowHeight="12.75"/>
  <cols>
    <col min="1" max="2" width="3.7109375" style="106" customWidth="1"/>
    <col min="3" max="3" width="3.57421875" style="106" customWidth="1"/>
    <col min="4" max="4" width="44.421875" style="104" customWidth="1"/>
    <col min="5" max="6" width="15.421875" style="107" customWidth="1"/>
    <col min="7" max="7" width="1.421875" style="104" customWidth="1"/>
    <col min="8" max="8" width="11.140625" style="104" bestFit="1" customWidth="1"/>
    <col min="9" max="16384" width="9.140625" style="104" customWidth="1"/>
  </cols>
  <sheetData>
    <row r="2" spans="1:6" s="73" customFormat="1" ht="15">
      <c r="A2" s="70"/>
      <c r="B2" s="70"/>
      <c r="C2" s="71"/>
      <c r="D2" s="174" t="s">
        <v>401</v>
      </c>
      <c r="F2" s="120"/>
    </row>
    <row r="3" spans="1:6" s="73" customFormat="1" ht="7.5" customHeight="1">
      <c r="A3" s="70"/>
      <c r="B3" s="70"/>
      <c r="C3" s="71"/>
      <c r="D3" s="72"/>
      <c r="E3" s="144"/>
      <c r="F3" s="145"/>
    </row>
    <row r="4" spans="1:6" s="73" customFormat="1" ht="8.25" customHeight="1">
      <c r="A4" s="70"/>
      <c r="B4" s="70"/>
      <c r="C4" s="71"/>
      <c r="D4" s="72"/>
      <c r="E4" s="74"/>
      <c r="F4" s="120"/>
    </row>
    <row r="5" spans="1:6" s="122" customFormat="1" ht="18" customHeight="1">
      <c r="A5" s="490" t="s">
        <v>402</v>
      </c>
      <c r="B5" s="476"/>
      <c r="C5" s="476"/>
      <c r="D5" s="476"/>
      <c r="E5" s="476"/>
      <c r="F5" s="476"/>
    </row>
    <row r="6" spans="1:6" s="143" customFormat="1" ht="6.75" customHeight="1">
      <c r="A6" s="141"/>
      <c r="B6" s="141"/>
      <c r="C6" s="141"/>
      <c r="E6" s="142"/>
      <c r="F6" s="142"/>
    </row>
    <row r="7" spans="1:6" s="85" customFormat="1" ht="15.75" customHeight="1">
      <c r="A7" s="491" t="s">
        <v>2</v>
      </c>
      <c r="B7" s="477" t="s">
        <v>110</v>
      </c>
      <c r="C7" s="478"/>
      <c r="D7" s="479"/>
      <c r="E7" s="146" t="s">
        <v>162</v>
      </c>
      <c r="F7" s="146" t="s">
        <v>162</v>
      </c>
    </row>
    <row r="8" spans="1:6" s="85" customFormat="1" ht="15.75" customHeight="1">
      <c r="A8" s="489"/>
      <c r="B8" s="480"/>
      <c r="C8" s="481"/>
      <c r="D8" s="482"/>
      <c r="E8" s="148" t="s">
        <v>163</v>
      </c>
      <c r="F8" s="149" t="s">
        <v>177</v>
      </c>
    </row>
    <row r="9" spans="1:6" s="85" customFormat="1" ht="24.75" customHeight="1">
      <c r="A9" s="86"/>
      <c r="B9" s="139" t="s">
        <v>89</v>
      </c>
      <c r="C9" s="140"/>
      <c r="D9" s="100"/>
      <c r="E9" s="381">
        <f>E13+E12+E10</f>
        <v>119313028</v>
      </c>
      <c r="F9" s="381">
        <f>F12+F10</f>
        <v>88589904</v>
      </c>
    </row>
    <row r="10" spans="1:6" s="85" customFormat="1" ht="19.5" customHeight="1">
      <c r="A10" s="86"/>
      <c r="B10" s="139"/>
      <c r="C10" s="88" t="s">
        <v>111</v>
      </c>
      <c r="D10" s="88"/>
      <c r="E10" s="84">
        <v>100822933</v>
      </c>
      <c r="F10" s="84">
        <v>77679148</v>
      </c>
    </row>
    <row r="11" spans="1:6" s="85" customFormat="1" ht="19.5" customHeight="1">
      <c r="A11" s="86"/>
      <c r="B11" s="150"/>
      <c r="C11" s="151" t="s">
        <v>112</v>
      </c>
      <c r="E11" s="84"/>
      <c r="F11" s="84"/>
    </row>
    <row r="12" spans="1:6" s="85" customFormat="1" ht="19.5" customHeight="1">
      <c r="A12" s="86"/>
      <c r="B12" s="139"/>
      <c r="C12" s="140"/>
      <c r="D12" s="152" t="s">
        <v>121</v>
      </c>
      <c r="E12" s="84">
        <v>13617061</v>
      </c>
      <c r="F12" s="84">
        <v>10910756</v>
      </c>
    </row>
    <row r="13" spans="1:6" s="85" customFormat="1" ht="19.5" customHeight="1">
      <c r="A13" s="86"/>
      <c r="B13" s="139"/>
      <c r="C13" s="140"/>
      <c r="D13" s="424" t="s">
        <v>510</v>
      </c>
      <c r="E13" s="84">
        <v>4873034</v>
      </c>
      <c r="F13" s="84"/>
    </row>
    <row r="14" spans="1:6" s="85" customFormat="1" ht="19.5" customHeight="1">
      <c r="A14" s="86"/>
      <c r="B14" s="139"/>
      <c r="C14" s="140"/>
      <c r="D14" s="152" t="s">
        <v>122</v>
      </c>
      <c r="E14" s="84"/>
      <c r="F14" s="84"/>
    </row>
    <row r="15" spans="1:6" s="85" customFormat="1" ht="19.5" customHeight="1">
      <c r="A15" s="86"/>
      <c r="B15" s="139"/>
      <c r="C15" s="140"/>
      <c r="D15" s="152" t="s">
        <v>123</v>
      </c>
      <c r="E15" s="84"/>
      <c r="F15" s="84"/>
    </row>
    <row r="16" spans="1:8" s="102" customFormat="1" ht="19.5" customHeight="1">
      <c r="A16" s="492"/>
      <c r="B16" s="477"/>
      <c r="C16" s="153" t="s">
        <v>113</v>
      </c>
      <c r="E16" s="486">
        <v>39869584</v>
      </c>
      <c r="F16" s="486">
        <v>-134634212</v>
      </c>
      <c r="H16" s="103"/>
    </row>
    <row r="17" spans="1:8" s="102" customFormat="1" ht="19.5" customHeight="1">
      <c r="A17" s="493"/>
      <c r="B17" s="480"/>
      <c r="C17" s="154" t="s">
        <v>114</v>
      </c>
      <c r="E17" s="487"/>
      <c r="F17" s="487"/>
      <c r="H17" s="103"/>
    </row>
    <row r="18" spans="1:6" s="85" customFormat="1" ht="19.5" customHeight="1">
      <c r="A18" s="147"/>
      <c r="B18" s="139"/>
      <c r="C18" s="88" t="s">
        <v>115</v>
      </c>
      <c r="D18" s="88"/>
      <c r="E18" s="155">
        <f>Aktivet!F20-Aktivet!G20</f>
        <v>0</v>
      </c>
      <c r="F18" s="155"/>
    </row>
    <row r="19" spans="1:6" s="85" customFormat="1" ht="19.5" customHeight="1">
      <c r="A19" s="488"/>
      <c r="B19" s="477"/>
      <c r="C19" s="153" t="s">
        <v>116</v>
      </c>
      <c r="D19" s="153"/>
      <c r="E19" s="486">
        <f>Pasivet!F33-Pasivet!G33</f>
        <v>-2079227</v>
      </c>
      <c r="F19" s="486">
        <v>-1397706</v>
      </c>
    </row>
    <row r="20" spans="1:6" s="85" customFormat="1" ht="19.5" customHeight="1">
      <c r="A20" s="489"/>
      <c r="B20" s="480"/>
      <c r="C20" s="151" t="s">
        <v>117</v>
      </c>
      <c r="D20" s="151"/>
      <c r="E20" s="487"/>
      <c r="F20" s="487"/>
    </row>
    <row r="21" spans="1:6" s="85" customFormat="1" ht="19.5" customHeight="1">
      <c r="A21" s="86"/>
      <c r="B21" s="139"/>
      <c r="C21" s="88" t="s">
        <v>118</v>
      </c>
      <c r="D21" s="88"/>
      <c r="E21" s="425">
        <v>37790357</v>
      </c>
      <c r="F21" s="156"/>
    </row>
    <row r="22" spans="1:8" s="85" customFormat="1" ht="19.5" customHeight="1">
      <c r="A22" s="86"/>
      <c r="B22" s="139"/>
      <c r="C22" s="88" t="s">
        <v>93</v>
      </c>
      <c r="D22" s="88"/>
      <c r="E22" s="84"/>
      <c r="F22" s="84"/>
      <c r="H22" s="196"/>
    </row>
    <row r="23" spans="1:8" s="85" customFormat="1" ht="19.5" customHeight="1">
      <c r="A23" s="86"/>
      <c r="B23" s="139"/>
      <c r="C23" s="88" t="s">
        <v>94</v>
      </c>
      <c r="D23" s="88"/>
      <c r="E23" s="84">
        <v>-10110833</v>
      </c>
      <c r="F23" s="84">
        <v>-4358896</v>
      </c>
      <c r="H23" s="196"/>
    </row>
    <row r="24" spans="1:8" s="94" customFormat="1" ht="19.5" customHeight="1">
      <c r="A24" s="86"/>
      <c r="B24" s="139"/>
      <c r="C24" s="91" t="s">
        <v>119</v>
      </c>
      <c r="D24" s="157"/>
      <c r="E24" s="381">
        <f>E9+E21+E23</f>
        <v>146992552</v>
      </c>
      <c r="F24" s="93">
        <v>-51800911</v>
      </c>
      <c r="H24" s="195"/>
    </row>
    <row r="25" spans="1:8" s="85" customFormat="1" ht="24.75" customHeight="1">
      <c r="A25" s="95"/>
      <c r="B25" s="158" t="s">
        <v>95</v>
      </c>
      <c r="C25" s="140"/>
      <c r="D25" s="88"/>
      <c r="E25" s="84"/>
      <c r="F25" s="84"/>
      <c r="H25" s="196"/>
    </row>
    <row r="26" spans="1:6" s="85" customFormat="1" ht="19.5" customHeight="1">
      <c r="A26" s="86"/>
      <c r="B26" s="139"/>
      <c r="C26" s="88" t="s">
        <v>96</v>
      </c>
      <c r="D26" s="88"/>
      <c r="E26" s="84"/>
      <c r="F26" s="84"/>
    </row>
    <row r="27" spans="1:6" s="85" customFormat="1" ht="19.5" customHeight="1">
      <c r="A27" s="86"/>
      <c r="B27" s="139"/>
      <c r="C27" s="88" t="s">
        <v>97</v>
      </c>
      <c r="D27" s="88"/>
      <c r="E27" s="84">
        <v>-29503765</v>
      </c>
      <c r="F27" s="84">
        <v>-12357018</v>
      </c>
    </row>
    <row r="28" spans="1:6" s="85" customFormat="1" ht="19.5" customHeight="1">
      <c r="A28" s="86"/>
      <c r="B28" s="132"/>
      <c r="C28" s="88" t="s">
        <v>98</v>
      </c>
      <c r="D28" s="88"/>
      <c r="E28" s="84"/>
      <c r="F28" s="84"/>
    </row>
    <row r="29" spans="1:8" s="85" customFormat="1" ht="19.5" customHeight="1">
      <c r="A29" s="86"/>
      <c r="B29" s="96"/>
      <c r="C29" s="88" t="s">
        <v>99</v>
      </c>
      <c r="D29" s="88"/>
      <c r="E29" s="84"/>
      <c r="F29" s="84"/>
      <c r="H29" s="196"/>
    </row>
    <row r="30" spans="1:6" s="85" customFormat="1" ht="19.5" customHeight="1">
      <c r="A30" s="86"/>
      <c r="B30" s="96"/>
      <c r="C30" s="88" t="s">
        <v>100</v>
      </c>
      <c r="D30" s="88"/>
      <c r="E30" s="84">
        <v>-20000000</v>
      </c>
      <c r="F30" s="84"/>
    </row>
    <row r="31" spans="1:6" s="94" customFormat="1" ht="19.5" customHeight="1">
      <c r="A31" s="86"/>
      <c r="B31" s="96"/>
      <c r="C31" s="91" t="s">
        <v>101</v>
      </c>
      <c r="D31" s="157"/>
      <c r="E31" s="93">
        <f>E27+E30</f>
        <v>-49503765</v>
      </c>
      <c r="F31" s="93">
        <v>-12357018</v>
      </c>
    </row>
    <row r="32" spans="1:6" s="85" customFormat="1" ht="24.75" customHeight="1">
      <c r="A32" s="95"/>
      <c r="B32" s="139" t="s">
        <v>102</v>
      </c>
      <c r="C32" s="159"/>
      <c r="D32" s="88"/>
      <c r="E32" s="84"/>
      <c r="F32" s="84"/>
    </row>
    <row r="33" spans="1:6" s="85" customFormat="1" ht="19.5" customHeight="1">
      <c r="A33" s="86"/>
      <c r="B33" s="96"/>
      <c r="C33" s="88" t="s">
        <v>109</v>
      </c>
      <c r="D33" s="88"/>
      <c r="E33" s="84"/>
      <c r="F33" s="84"/>
    </row>
    <row r="34" spans="1:8" s="85" customFormat="1" ht="19.5" customHeight="1">
      <c r="A34" s="86"/>
      <c r="B34" s="96"/>
      <c r="C34" s="88" t="s">
        <v>103</v>
      </c>
      <c r="D34" s="88"/>
      <c r="E34" s="84"/>
      <c r="F34" s="84"/>
      <c r="H34" s="196"/>
    </row>
    <row r="35" spans="1:6" s="85" customFormat="1" ht="19.5" customHeight="1">
      <c r="A35" s="86"/>
      <c r="B35" s="96"/>
      <c r="C35" s="88" t="s">
        <v>104</v>
      </c>
      <c r="D35" s="88"/>
      <c r="E35" s="84"/>
      <c r="F35" s="84"/>
    </row>
    <row r="36" spans="1:6" s="85" customFormat="1" ht="19.5" customHeight="1">
      <c r="A36" s="86"/>
      <c r="B36" s="96"/>
      <c r="C36" s="88" t="s">
        <v>105</v>
      </c>
      <c r="D36" s="88"/>
      <c r="E36" s="84"/>
      <c r="F36" s="84"/>
    </row>
    <row r="37" spans="1:6" s="94" customFormat="1" ht="19.5" customHeight="1">
      <c r="A37" s="86"/>
      <c r="B37" s="96"/>
      <c r="C37" s="91" t="s">
        <v>120</v>
      </c>
      <c r="D37" s="157"/>
      <c r="E37" s="93"/>
      <c r="F37" s="93"/>
    </row>
    <row r="38" spans="1:6" ht="25.5" customHeight="1">
      <c r="A38" s="160"/>
      <c r="B38" s="158" t="s">
        <v>106</v>
      </c>
      <c r="C38" s="161"/>
      <c r="D38" s="162"/>
      <c r="E38" s="384">
        <f>E40-E39</f>
        <v>97488787</v>
      </c>
      <c r="F38" s="384">
        <f>F40-F39</f>
        <v>-64157929</v>
      </c>
    </row>
    <row r="39" spans="1:6" ht="25.5" customHeight="1">
      <c r="A39" s="161"/>
      <c r="B39" s="158" t="s">
        <v>107</v>
      </c>
      <c r="C39" s="161"/>
      <c r="D39" s="162"/>
      <c r="E39" s="384">
        <f>F40</f>
        <v>7590096</v>
      </c>
      <c r="F39" s="384">
        <v>71748025</v>
      </c>
    </row>
    <row r="40" spans="1:6" ht="25.5" customHeight="1">
      <c r="A40" s="161"/>
      <c r="B40" s="158" t="s">
        <v>108</v>
      </c>
      <c r="C40" s="161"/>
      <c r="D40" s="162"/>
      <c r="E40" s="384">
        <f>Aktivet!F9</f>
        <v>105078883</v>
      </c>
      <c r="F40" s="384">
        <v>7590096</v>
      </c>
    </row>
    <row r="43" ht="12.75">
      <c r="D43" s="31"/>
    </row>
  </sheetData>
  <sheetProtection/>
  <mergeCells count="11">
    <mergeCell ref="A16:A17"/>
    <mergeCell ref="B16:B17"/>
    <mergeCell ref="F19:F20"/>
    <mergeCell ref="B19:B20"/>
    <mergeCell ref="A19:A20"/>
    <mergeCell ref="E19:E20"/>
    <mergeCell ref="A5:F5"/>
    <mergeCell ref="B7:D8"/>
    <mergeCell ref="A7:A8"/>
    <mergeCell ref="E16:E17"/>
    <mergeCell ref="F16:F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J37"/>
  <sheetViews>
    <sheetView zoomScalePageLayoutView="0" workbookViewId="0" topLeftCell="A13">
      <selection activeCell="H45" sqref="H45"/>
    </sheetView>
  </sheetViews>
  <sheetFormatPr defaultColWidth="9.140625" defaultRowHeight="12.75"/>
  <cols>
    <col min="1" max="1" width="2.8515625" style="0" customWidth="1"/>
    <col min="2" max="2" width="31.28125" style="0" customWidth="1"/>
    <col min="3" max="3" width="13.140625" style="0" customWidth="1"/>
    <col min="4" max="4" width="8.00390625" style="0" customWidth="1"/>
    <col min="5" max="5" width="8.8515625" style="0" customWidth="1"/>
    <col min="6" max="6" width="15.00390625" style="0" customWidth="1"/>
    <col min="7" max="7" width="14.140625" style="0" customWidth="1"/>
    <col min="8" max="8" width="18.421875" style="0" customWidth="1"/>
    <col min="9" max="9" width="12.140625" style="0" customWidth="1"/>
    <col min="10" max="10" width="12.00390625" style="0" customWidth="1"/>
    <col min="11" max="11" width="2.7109375" style="0" customWidth="1"/>
  </cols>
  <sheetData>
    <row r="2" spans="2:7" ht="15">
      <c r="B2" s="12"/>
      <c r="F2" s="187" t="s">
        <v>240</v>
      </c>
      <c r="G2" s="187"/>
    </row>
    <row r="3" spans="6:7" ht="15.75" customHeight="1">
      <c r="F3" s="207" t="s">
        <v>403</v>
      </c>
      <c r="G3" s="208"/>
    </row>
    <row r="4" spans="1:10" ht="19.5" customHeight="1">
      <c r="A4" s="501" t="s">
        <v>404</v>
      </c>
      <c r="B4" s="502"/>
      <c r="C4" s="502"/>
      <c r="D4" s="502"/>
      <c r="E4" s="502"/>
      <c r="F4" s="502"/>
      <c r="G4" s="502"/>
      <c r="H4" s="502"/>
      <c r="I4" s="502"/>
      <c r="J4" s="502"/>
    </row>
    <row r="5" ht="19.5" customHeight="1"/>
    <row r="6" spans="2:10" ht="19.5" customHeight="1">
      <c r="B6" s="21" t="s">
        <v>64</v>
      </c>
      <c r="I6" s="13"/>
      <c r="J6" s="13"/>
    </row>
    <row r="7" ht="19.5" customHeight="1"/>
    <row r="8" spans="1:10" s="14" customFormat="1" ht="24.75" customHeight="1">
      <c r="A8"/>
      <c r="B8" s="12"/>
      <c r="C8"/>
      <c r="D8"/>
      <c r="E8"/>
      <c r="F8" s="187" t="s">
        <v>240</v>
      </c>
      <c r="G8" s="187"/>
      <c r="H8"/>
      <c r="I8"/>
      <c r="J8"/>
    </row>
    <row r="9" spans="1:10" s="14" customFormat="1" ht="24.75" customHeight="1">
      <c r="A9"/>
      <c r="B9"/>
      <c r="C9"/>
      <c r="D9"/>
      <c r="E9"/>
      <c r="F9" s="207" t="s">
        <v>403</v>
      </c>
      <c r="G9" s="208"/>
      <c r="H9"/>
      <c r="I9"/>
      <c r="J9"/>
    </row>
    <row r="10" spans="1:10" s="14" customFormat="1" ht="24.75" customHeight="1">
      <c r="A10" s="501" t="s">
        <v>404</v>
      </c>
      <c r="B10" s="501"/>
      <c r="C10" s="501"/>
      <c r="D10" s="501"/>
      <c r="E10" s="501"/>
      <c r="F10" s="501"/>
      <c r="G10" s="501"/>
      <c r="H10" s="501"/>
      <c r="I10" s="501"/>
      <c r="J10" s="501"/>
    </row>
    <row r="11" spans="1:10" s="17" customFormat="1" ht="24.75" customHeight="1">
      <c r="A11"/>
      <c r="B11"/>
      <c r="C11"/>
      <c r="D11"/>
      <c r="E11"/>
      <c r="F11"/>
      <c r="G11"/>
      <c r="H11"/>
      <c r="I11"/>
      <c r="J11"/>
    </row>
    <row r="12" spans="1:10" s="17" customFormat="1" ht="15.75" customHeight="1">
      <c r="A12"/>
      <c r="B12" s="426" t="s">
        <v>64</v>
      </c>
      <c r="C12"/>
      <c r="D12"/>
      <c r="E12"/>
      <c r="F12"/>
      <c r="G12"/>
      <c r="H12"/>
      <c r="I12" s="427"/>
      <c r="J12" s="427"/>
    </row>
    <row r="13" spans="1:10" s="17" customFormat="1" ht="15.75" customHeight="1" thickBot="1">
      <c r="A13"/>
      <c r="B13"/>
      <c r="C13"/>
      <c r="D13"/>
      <c r="E13"/>
      <c r="F13"/>
      <c r="G13"/>
      <c r="H13"/>
      <c r="I13"/>
      <c r="J13"/>
    </row>
    <row r="14" spans="1:10" s="17" customFormat="1" ht="15.75" customHeight="1" thickTop="1">
      <c r="A14" s="503" t="s">
        <v>2</v>
      </c>
      <c r="B14" s="505" t="s">
        <v>85</v>
      </c>
      <c r="C14" s="507" t="s">
        <v>75</v>
      </c>
      <c r="D14" s="508"/>
      <c r="E14" s="508"/>
      <c r="F14" s="508"/>
      <c r="G14" s="508"/>
      <c r="H14" s="508"/>
      <c r="I14" s="508"/>
      <c r="J14" s="509"/>
    </row>
    <row r="15" spans="1:10" s="17" customFormat="1" ht="15.75" customHeight="1">
      <c r="A15" s="504"/>
      <c r="B15" s="506"/>
      <c r="C15" s="22" t="s">
        <v>62</v>
      </c>
      <c r="D15" s="22" t="s">
        <v>71</v>
      </c>
      <c r="E15" s="23" t="s">
        <v>69</v>
      </c>
      <c r="F15" s="23" t="s">
        <v>63</v>
      </c>
      <c r="G15" s="23" t="s">
        <v>63</v>
      </c>
      <c r="H15" s="428" t="s">
        <v>66</v>
      </c>
      <c r="I15" s="22" t="s">
        <v>73</v>
      </c>
      <c r="J15" s="191" t="s">
        <v>74</v>
      </c>
    </row>
    <row r="16" spans="1:10" s="17" customFormat="1" ht="15.75" customHeight="1">
      <c r="A16" s="504"/>
      <c r="B16" s="506"/>
      <c r="C16" s="22" t="s">
        <v>72</v>
      </c>
      <c r="D16" s="22" t="s">
        <v>65</v>
      </c>
      <c r="E16" s="23" t="s">
        <v>70</v>
      </c>
      <c r="F16" s="23" t="s">
        <v>68</v>
      </c>
      <c r="G16" s="23" t="s">
        <v>207</v>
      </c>
      <c r="H16" s="429" t="s">
        <v>67</v>
      </c>
      <c r="I16" s="22"/>
      <c r="J16" s="191"/>
    </row>
    <row r="17" spans="1:10" s="17" customFormat="1" ht="15.75" customHeight="1">
      <c r="A17" s="34" t="s">
        <v>3</v>
      </c>
      <c r="B17" s="33" t="s">
        <v>405</v>
      </c>
      <c r="C17" s="16">
        <v>100000</v>
      </c>
      <c r="D17" s="16">
        <v>0</v>
      </c>
      <c r="E17" s="16">
        <v>0</v>
      </c>
      <c r="F17" s="16">
        <v>84421514</v>
      </c>
      <c r="G17" s="16"/>
      <c r="H17" s="16"/>
      <c r="I17" s="16">
        <v>52668799</v>
      </c>
      <c r="J17" s="16">
        <v>137190313</v>
      </c>
    </row>
    <row r="18" spans="1:10" s="17" customFormat="1" ht="24.75" customHeight="1">
      <c r="A18" s="15">
        <v>1</v>
      </c>
      <c r="B18" s="18" t="s">
        <v>81</v>
      </c>
      <c r="C18" s="19"/>
      <c r="D18" s="19"/>
      <c r="E18" s="19"/>
      <c r="F18" s="19"/>
      <c r="G18" s="19"/>
      <c r="H18" s="19"/>
      <c r="I18" s="19"/>
      <c r="J18" s="16"/>
    </row>
    <row r="19" spans="1:10" s="17" customFormat="1" ht="15.75" customHeight="1">
      <c r="A19" s="15">
        <v>2</v>
      </c>
      <c r="B19" s="18" t="s">
        <v>82</v>
      </c>
      <c r="C19" s="19"/>
      <c r="D19" s="19"/>
      <c r="E19" s="19"/>
      <c r="F19" s="19"/>
      <c r="G19" s="19"/>
      <c r="H19" s="19"/>
      <c r="I19" s="19"/>
      <c r="J19" s="16"/>
    </row>
    <row r="20" spans="1:10" s="17" customFormat="1" ht="15.75" customHeight="1">
      <c r="A20" s="498">
        <v>5</v>
      </c>
      <c r="B20" s="25" t="s">
        <v>83</v>
      </c>
      <c r="C20" s="494"/>
      <c r="D20" s="494"/>
      <c r="E20" s="494"/>
      <c r="F20" s="494"/>
      <c r="G20" s="494"/>
      <c r="H20" s="494"/>
      <c r="I20" s="494"/>
      <c r="J20" s="496"/>
    </row>
    <row r="21" spans="1:10" s="17" customFormat="1" ht="15.75" customHeight="1">
      <c r="A21" s="500"/>
      <c r="B21" s="27" t="s">
        <v>84</v>
      </c>
      <c r="C21" s="495"/>
      <c r="D21" s="495"/>
      <c r="E21" s="495"/>
      <c r="F21" s="495"/>
      <c r="G21" s="495"/>
      <c r="H21" s="495"/>
      <c r="I21" s="495"/>
      <c r="J21" s="496"/>
    </row>
    <row r="22" spans="1:10" s="17" customFormat="1" ht="15.75" customHeight="1">
      <c r="A22" s="15">
        <v>6</v>
      </c>
      <c r="B22" s="18" t="s">
        <v>86</v>
      </c>
      <c r="C22" s="19"/>
      <c r="D22" s="19"/>
      <c r="E22" s="19"/>
      <c r="F22" s="19"/>
      <c r="G22" s="19"/>
      <c r="H22" s="19"/>
      <c r="I22" s="19"/>
      <c r="J22" s="16"/>
    </row>
    <row r="23" spans="1:10" s="17" customFormat="1" ht="15.75" customHeight="1">
      <c r="A23" s="15">
        <v>7</v>
      </c>
      <c r="B23" s="18" t="s">
        <v>200</v>
      </c>
      <c r="C23" s="19"/>
      <c r="D23" s="19"/>
      <c r="E23" s="19"/>
      <c r="F23" s="19"/>
      <c r="G23" s="19"/>
      <c r="H23" s="19"/>
      <c r="I23" s="19"/>
      <c r="J23" s="16"/>
    </row>
    <row r="24" spans="1:10" s="17" customFormat="1" ht="15.75" customHeight="1">
      <c r="A24" s="34" t="s">
        <v>4</v>
      </c>
      <c r="B24" s="33" t="s">
        <v>406</v>
      </c>
      <c r="C24" s="19">
        <v>100000</v>
      </c>
      <c r="D24" s="19"/>
      <c r="E24" s="19"/>
      <c r="F24" s="19">
        <v>2633440</v>
      </c>
      <c r="G24" s="19">
        <v>134456873</v>
      </c>
      <c r="H24" s="19"/>
      <c r="I24" s="19">
        <v>77679147</v>
      </c>
      <c r="J24" s="16">
        <f>I24+G24+F24+C24</f>
        <v>214869460</v>
      </c>
    </row>
    <row r="25" spans="1:10" s="17" customFormat="1" ht="15.75" customHeight="1">
      <c r="A25" s="498">
        <v>1</v>
      </c>
      <c r="B25" s="18" t="s">
        <v>76</v>
      </c>
      <c r="C25" s="494"/>
      <c r="D25" s="494"/>
      <c r="E25" s="494"/>
      <c r="F25" s="494"/>
      <c r="G25" s="201"/>
      <c r="H25" s="494"/>
      <c r="I25" s="494"/>
      <c r="J25" s="496"/>
    </row>
    <row r="26" spans="1:10" s="17" customFormat="1" ht="15.75" customHeight="1">
      <c r="A26" s="500"/>
      <c r="B26" s="24" t="s">
        <v>77</v>
      </c>
      <c r="C26" s="495"/>
      <c r="D26" s="495"/>
      <c r="E26" s="495"/>
      <c r="F26" s="495"/>
      <c r="G26" s="202"/>
      <c r="H26" s="495"/>
      <c r="I26" s="495"/>
      <c r="J26" s="496"/>
    </row>
    <row r="27" spans="1:10" s="17" customFormat="1" ht="15.75" customHeight="1">
      <c r="A27" s="498">
        <v>2</v>
      </c>
      <c r="B27" s="25" t="s">
        <v>78</v>
      </c>
      <c r="C27" s="494"/>
      <c r="D27" s="494"/>
      <c r="E27" s="494"/>
      <c r="F27" s="494"/>
      <c r="G27" s="201"/>
      <c r="H27" s="494"/>
      <c r="I27" s="494"/>
      <c r="J27" s="496"/>
    </row>
    <row r="28" spans="1:10" s="17" customFormat="1" ht="15.75" customHeight="1">
      <c r="A28" s="499"/>
      <c r="B28" s="26" t="s">
        <v>79</v>
      </c>
      <c r="C28" s="497"/>
      <c r="D28" s="497"/>
      <c r="E28" s="497"/>
      <c r="F28" s="497"/>
      <c r="G28" s="203"/>
      <c r="H28" s="497"/>
      <c r="I28" s="497"/>
      <c r="J28" s="496"/>
    </row>
    <row r="29" spans="1:10" s="17" customFormat="1" ht="24.75" customHeight="1">
      <c r="A29" s="500"/>
      <c r="B29" s="27" t="s">
        <v>80</v>
      </c>
      <c r="C29" s="495"/>
      <c r="D29" s="495"/>
      <c r="E29" s="495"/>
      <c r="F29" s="495"/>
      <c r="G29" s="202"/>
      <c r="H29" s="495"/>
      <c r="I29" s="495"/>
      <c r="J29" s="496"/>
    </row>
    <row r="30" spans="1:10" ht="13.5" customHeight="1">
      <c r="A30" s="15">
        <v>3</v>
      </c>
      <c r="B30" s="18" t="s">
        <v>87</v>
      </c>
      <c r="C30" s="19"/>
      <c r="D30" s="19"/>
      <c r="E30" s="19"/>
      <c r="F30" s="16"/>
      <c r="G30" s="19"/>
      <c r="H30" s="19"/>
      <c r="I30" s="19">
        <v>90712100</v>
      </c>
      <c r="J30" s="19">
        <v>90712100</v>
      </c>
    </row>
    <row r="31" spans="1:10" ht="13.5" customHeight="1">
      <c r="A31" s="15">
        <v>4</v>
      </c>
      <c r="B31" s="18" t="s">
        <v>82</v>
      </c>
      <c r="C31" s="19"/>
      <c r="D31" s="19"/>
      <c r="E31" s="19"/>
      <c r="F31" s="387"/>
      <c r="G31" s="19">
        <v>-20000000</v>
      </c>
      <c r="H31" s="19"/>
      <c r="I31" s="19"/>
      <c r="J31" s="16">
        <v>-20000000</v>
      </c>
    </row>
    <row r="32" spans="1:10" ht="13.5" customHeight="1">
      <c r="A32" s="385">
        <v>5</v>
      </c>
      <c r="B32" s="18" t="s">
        <v>86</v>
      </c>
      <c r="C32" s="19"/>
      <c r="D32" s="19"/>
      <c r="E32" s="19"/>
      <c r="F32" s="19"/>
      <c r="G32" s="19"/>
      <c r="H32" s="19"/>
      <c r="I32" s="19"/>
      <c r="J32" s="19"/>
    </row>
    <row r="33" spans="1:10" ht="13.5" customHeight="1">
      <c r="A33" s="430">
        <v>6</v>
      </c>
      <c r="B33" s="431" t="s">
        <v>83</v>
      </c>
      <c r="C33" s="19"/>
      <c r="D33" s="19"/>
      <c r="E33" s="19"/>
      <c r="F33" s="19"/>
      <c r="G33" s="19"/>
      <c r="H33" s="19"/>
      <c r="I33" s="19"/>
      <c r="J33" s="19"/>
    </row>
    <row r="34" spans="1:10" ht="13.5" customHeight="1">
      <c r="A34" s="432"/>
      <c r="B34" s="433" t="s">
        <v>84</v>
      </c>
      <c r="C34" s="434"/>
      <c r="D34" s="434"/>
      <c r="E34" s="434"/>
      <c r="F34" s="434">
        <v>7236020</v>
      </c>
      <c r="G34" s="434">
        <v>-7236020</v>
      </c>
      <c r="H34" s="434"/>
      <c r="I34" s="434"/>
      <c r="J34" s="434"/>
    </row>
    <row r="35" spans="1:10" ht="13.5" customHeight="1">
      <c r="A35" s="389">
        <v>7</v>
      </c>
      <c r="B35" s="435" t="s">
        <v>200</v>
      </c>
      <c r="C35" s="436">
        <v>184900000</v>
      </c>
      <c r="D35" s="436"/>
      <c r="E35" s="436"/>
      <c r="F35" s="17"/>
      <c r="G35" s="16">
        <v>-107220853</v>
      </c>
      <c r="H35" s="436"/>
      <c r="I35" s="434">
        <v>-77679147</v>
      </c>
      <c r="J35" s="434"/>
    </row>
    <row r="36" spans="1:10" ht="13.5" customHeight="1">
      <c r="A36" s="385"/>
      <c r="B36" s="386" t="s">
        <v>408</v>
      </c>
      <c r="C36" s="19"/>
      <c r="D36" s="19"/>
      <c r="E36" s="19"/>
      <c r="F36" s="19"/>
      <c r="G36" s="17"/>
      <c r="H36" s="19"/>
      <c r="I36" s="387"/>
      <c r="J36" s="16"/>
    </row>
    <row r="37" spans="1:10" ht="13.5" customHeight="1" thickBot="1">
      <c r="A37" s="35" t="s">
        <v>37</v>
      </c>
      <c r="B37" s="36" t="s">
        <v>407</v>
      </c>
      <c r="C37" s="20">
        <f>C24+C35</f>
        <v>185000000</v>
      </c>
      <c r="D37" s="20"/>
      <c r="E37" s="20"/>
      <c r="F37" s="20">
        <f>F34+F24</f>
        <v>9869460</v>
      </c>
      <c r="G37" s="20"/>
      <c r="H37" s="20"/>
      <c r="I37" s="20">
        <v>90712100</v>
      </c>
      <c r="J37" s="16">
        <f>C37+F37+I37</f>
        <v>285581560</v>
      </c>
    </row>
    <row r="38" ht="13.5" customHeight="1" thickTop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30">
    <mergeCell ref="A4:J4"/>
    <mergeCell ref="H20:H21"/>
    <mergeCell ref="A10:J10"/>
    <mergeCell ref="A14:A16"/>
    <mergeCell ref="B14:B16"/>
    <mergeCell ref="C14:J14"/>
    <mergeCell ref="A20:A21"/>
    <mergeCell ref="C20:C21"/>
    <mergeCell ref="D20:D21"/>
    <mergeCell ref="E20:E21"/>
    <mergeCell ref="F20:F21"/>
    <mergeCell ref="G20:G21"/>
    <mergeCell ref="I20:I21"/>
    <mergeCell ref="J20:J21"/>
    <mergeCell ref="A25:A26"/>
    <mergeCell ref="C25:C26"/>
    <mergeCell ref="D25:D26"/>
    <mergeCell ref="E25:E26"/>
    <mergeCell ref="F25:F26"/>
    <mergeCell ref="H25:H26"/>
    <mergeCell ref="I25:I26"/>
    <mergeCell ref="J25:J26"/>
    <mergeCell ref="I27:I29"/>
    <mergeCell ref="J27:J29"/>
    <mergeCell ref="A27:A29"/>
    <mergeCell ref="C27:C29"/>
    <mergeCell ref="D27:D29"/>
    <mergeCell ref="E27:E29"/>
    <mergeCell ref="F27:F29"/>
    <mergeCell ref="H27:H29"/>
  </mergeCells>
  <printOptions horizontalCentered="1"/>
  <pageMargins left="0" right="0" top="0.31496062992125984" bottom="0.31496062992125984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25">
      <selection activeCell="K33" sqref="A1:K33"/>
    </sheetView>
  </sheetViews>
  <sheetFormatPr defaultColWidth="11.421875" defaultRowHeight="12.75"/>
  <cols>
    <col min="1" max="1" width="3.8515625" style="0" customWidth="1"/>
    <col min="2" max="2" width="15.140625" style="214" customWidth="1"/>
    <col min="3" max="3" width="4.421875" style="0" customWidth="1"/>
    <col min="4" max="4" width="4.140625" style="0" customWidth="1"/>
    <col min="5" max="5" width="9.28125" style="0" customWidth="1"/>
    <col min="6" max="6" width="7.8515625" style="0" customWidth="1"/>
    <col min="7" max="7" width="4.421875" style="0" customWidth="1"/>
    <col min="8" max="8" width="9.7109375" style="0" customWidth="1"/>
    <col min="9" max="9" width="7.00390625" style="0" customWidth="1"/>
    <col min="10" max="10" width="7.140625" style="0" customWidth="1"/>
    <col min="11" max="11" width="8.421875" style="0" customWidth="1"/>
  </cols>
  <sheetData>
    <row r="1" spans="1:11" ht="21">
      <c r="A1" s="510" t="s">
        <v>240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</row>
    <row r="2" spans="1:11" ht="21.75" thickBot="1">
      <c r="A2" s="511" t="s">
        <v>239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1" ht="60.75" customHeight="1">
      <c r="A3" s="262" t="s">
        <v>2</v>
      </c>
      <c r="B3" s="263" t="s">
        <v>85</v>
      </c>
      <c r="C3" s="264" t="s">
        <v>238</v>
      </c>
      <c r="D3" s="263" t="s">
        <v>237</v>
      </c>
      <c r="E3" s="263" t="s">
        <v>187</v>
      </c>
      <c r="F3" s="264" t="s">
        <v>236</v>
      </c>
      <c r="G3" s="264" t="s">
        <v>235</v>
      </c>
      <c r="H3" s="271" t="s">
        <v>234</v>
      </c>
      <c r="I3" s="264" t="s">
        <v>233</v>
      </c>
      <c r="J3" s="265" t="s">
        <v>232</v>
      </c>
      <c r="K3" s="266" t="s">
        <v>231</v>
      </c>
    </row>
    <row r="4" spans="1:11" ht="21.75" customHeight="1">
      <c r="A4" s="222">
        <v>1</v>
      </c>
      <c r="B4" s="209" t="s">
        <v>223</v>
      </c>
      <c r="C4" s="173" t="s">
        <v>213</v>
      </c>
      <c r="D4" s="173">
        <v>2</v>
      </c>
      <c r="E4" s="173">
        <v>6000</v>
      </c>
      <c r="F4" s="173">
        <f aca="true" t="shared" si="0" ref="F4:F26">D4*E4</f>
        <v>12000</v>
      </c>
      <c r="G4" s="173"/>
      <c r="H4" s="173">
        <f aca="true" t="shared" si="1" ref="H4:H26">F4-G4</f>
        <v>12000</v>
      </c>
      <c r="I4" s="173">
        <f>H4*5%/12*9</f>
        <v>450</v>
      </c>
      <c r="J4" s="173">
        <f aca="true" t="shared" si="2" ref="J4:J26">I4</f>
        <v>450</v>
      </c>
      <c r="K4" s="221">
        <f aca="true" t="shared" si="3" ref="K4:K26">H4-J4</f>
        <v>11550</v>
      </c>
    </row>
    <row r="5" spans="1:11" ht="21.75" customHeight="1">
      <c r="A5" s="222">
        <v>2</v>
      </c>
      <c r="B5" s="209" t="s">
        <v>223</v>
      </c>
      <c r="C5" s="173" t="s">
        <v>213</v>
      </c>
      <c r="D5" s="173">
        <v>1</v>
      </c>
      <c r="E5" s="173">
        <v>12000</v>
      </c>
      <c r="F5" s="173">
        <f t="shared" si="0"/>
        <v>12000</v>
      </c>
      <c r="G5" s="173"/>
      <c r="H5" s="173">
        <f t="shared" si="1"/>
        <v>12000</v>
      </c>
      <c r="I5" s="173">
        <f>H5*5%/12*11</f>
        <v>550</v>
      </c>
      <c r="J5" s="173">
        <f t="shared" si="2"/>
        <v>550</v>
      </c>
      <c r="K5" s="221">
        <f t="shared" si="3"/>
        <v>11450</v>
      </c>
    </row>
    <row r="6" spans="1:13" ht="21.75" customHeight="1">
      <c r="A6" s="222">
        <v>3</v>
      </c>
      <c r="B6" s="209" t="s">
        <v>225</v>
      </c>
      <c r="C6" s="173" t="s">
        <v>213</v>
      </c>
      <c r="D6" s="173">
        <v>1</v>
      </c>
      <c r="E6" s="173">
        <v>153228</v>
      </c>
      <c r="F6" s="173">
        <f t="shared" si="0"/>
        <v>153228</v>
      </c>
      <c r="G6" s="173"/>
      <c r="H6" s="173">
        <f t="shared" si="1"/>
        <v>153228</v>
      </c>
      <c r="I6" s="211">
        <f>H6*25%/12*10</f>
        <v>31922.5</v>
      </c>
      <c r="J6" s="211">
        <f t="shared" si="2"/>
        <v>31922.5</v>
      </c>
      <c r="K6" s="223">
        <f t="shared" si="3"/>
        <v>121305.5</v>
      </c>
      <c r="M6" s="214"/>
    </row>
    <row r="7" spans="1:11" ht="21.75" customHeight="1">
      <c r="A7" s="222">
        <v>4</v>
      </c>
      <c r="B7" s="209" t="s">
        <v>230</v>
      </c>
      <c r="C7" s="173" t="s">
        <v>213</v>
      </c>
      <c r="D7" s="173">
        <v>1</v>
      </c>
      <c r="E7" s="173">
        <v>77900</v>
      </c>
      <c r="F7" s="173">
        <f t="shared" si="0"/>
        <v>77900</v>
      </c>
      <c r="G7" s="173"/>
      <c r="H7" s="173">
        <f t="shared" si="1"/>
        <v>77900</v>
      </c>
      <c r="I7" s="211">
        <f>H7*25%/12*4</f>
        <v>6491.666666666667</v>
      </c>
      <c r="J7" s="211">
        <f t="shared" si="2"/>
        <v>6491.666666666667</v>
      </c>
      <c r="K7" s="223">
        <f t="shared" si="3"/>
        <v>71408.33333333333</v>
      </c>
    </row>
    <row r="8" spans="1:11" ht="21.75" customHeight="1">
      <c r="A8" s="222">
        <v>5</v>
      </c>
      <c r="B8" s="209" t="s">
        <v>229</v>
      </c>
      <c r="C8" s="173" t="s">
        <v>213</v>
      </c>
      <c r="D8" s="173">
        <v>1</v>
      </c>
      <c r="E8" s="173">
        <v>14100</v>
      </c>
      <c r="F8" s="173">
        <f t="shared" si="0"/>
        <v>14100</v>
      </c>
      <c r="G8" s="173"/>
      <c r="H8" s="173">
        <f t="shared" si="1"/>
        <v>14100</v>
      </c>
      <c r="I8" s="173">
        <f>H8*25%/12*4</f>
        <v>1175</v>
      </c>
      <c r="J8" s="211">
        <f t="shared" si="2"/>
        <v>1175</v>
      </c>
      <c r="K8" s="223">
        <f t="shared" si="3"/>
        <v>12925</v>
      </c>
    </row>
    <row r="9" spans="1:11" ht="21.75" customHeight="1">
      <c r="A9" s="222">
        <v>6</v>
      </c>
      <c r="B9" s="209" t="s">
        <v>225</v>
      </c>
      <c r="C9" s="173" t="s">
        <v>213</v>
      </c>
      <c r="D9" s="173">
        <v>1</v>
      </c>
      <c r="E9" s="173">
        <v>46772</v>
      </c>
      <c r="F9" s="173">
        <f t="shared" si="0"/>
        <v>46772</v>
      </c>
      <c r="G9" s="173"/>
      <c r="H9" s="173">
        <f t="shared" si="1"/>
        <v>46772</v>
      </c>
      <c r="I9" s="211">
        <f>H9*25%/12*10</f>
        <v>9744.166666666666</v>
      </c>
      <c r="J9" s="211">
        <f t="shared" si="2"/>
        <v>9744.166666666666</v>
      </c>
      <c r="K9" s="223">
        <f t="shared" si="3"/>
        <v>37027.833333333336</v>
      </c>
    </row>
    <row r="10" spans="1:11" ht="21.75" customHeight="1">
      <c r="A10" s="222">
        <v>7</v>
      </c>
      <c r="B10" s="209" t="s">
        <v>214</v>
      </c>
      <c r="C10" s="173" t="s">
        <v>213</v>
      </c>
      <c r="D10" s="173">
        <v>1</v>
      </c>
      <c r="E10" s="173">
        <v>61190</v>
      </c>
      <c r="F10" s="173">
        <f t="shared" si="0"/>
        <v>61190</v>
      </c>
      <c r="G10" s="173"/>
      <c r="H10" s="173">
        <f t="shared" si="1"/>
        <v>61190</v>
      </c>
      <c r="I10" s="211">
        <f>H10*25%/12*8</f>
        <v>10198.333333333334</v>
      </c>
      <c r="J10" s="211">
        <f t="shared" si="2"/>
        <v>10198.333333333334</v>
      </c>
      <c r="K10" s="223">
        <f t="shared" si="3"/>
        <v>50991.666666666664</v>
      </c>
    </row>
    <row r="11" spans="1:11" ht="21.75" customHeight="1">
      <c r="A11" s="222">
        <v>8</v>
      </c>
      <c r="B11" s="209" t="s">
        <v>228</v>
      </c>
      <c r="C11" s="173" t="s">
        <v>213</v>
      </c>
      <c r="D11" s="173">
        <v>1</v>
      </c>
      <c r="E11" s="173">
        <v>11000</v>
      </c>
      <c r="F11" s="173">
        <f t="shared" si="0"/>
        <v>11000</v>
      </c>
      <c r="G11" s="173"/>
      <c r="H11" s="173">
        <f t="shared" si="1"/>
        <v>11000</v>
      </c>
      <c r="I11" s="211">
        <f>H11*25%/12*8</f>
        <v>1833.3333333333333</v>
      </c>
      <c r="J11" s="211">
        <f t="shared" si="2"/>
        <v>1833.3333333333333</v>
      </c>
      <c r="K11" s="223">
        <f t="shared" si="3"/>
        <v>9166.666666666666</v>
      </c>
    </row>
    <row r="12" spans="1:11" ht="21.75" customHeight="1">
      <c r="A12" s="222">
        <v>9</v>
      </c>
      <c r="B12" s="209" t="s">
        <v>227</v>
      </c>
      <c r="C12" s="173" t="s">
        <v>213</v>
      </c>
      <c r="D12" s="173">
        <v>1</v>
      </c>
      <c r="E12" s="173">
        <v>84000</v>
      </c>
      <c r="F12" s="173">
        <f t="shared" si="0"/>
        <v>84000</v>
      </c>
      <c r="G12" s="173"/>
      <c r="H12" s="173">
        <f t="shared" si="1"/>
        <v>84000</v>
      </c>
      <c r="I12" s="211">
        <f>H12*25%/12*7</f>
        <v>12250</v>
      </c>
      <c r="J12" s="211">
        <f t="shared" si="2"/>
        <v>12250</v>
      </c>
      <c r="K12" s="223">
        <f t="shared" si="3"/>
        <v>71750</v>
      </c>
    </row>
    <row r="13" spans="1:11" ht="21.75" customHeight="1">
      <c r="A13" s="222">
        <v>10</v>
      </c>
      <c r="B13" s="209" t="s">
        <v>227</v>
      </c>
      <c r="C13" s="173" t="s">
        <v>213</v>
      </c>
      <c r="D13" s="173">
        <v>1</v>
      </c>
      <c r="E13" s="173">
        <v>54000</v>
      </c>
      <c r="F13" s="173">
        <f t="shared" si="0"/>
        <v>54000</v>
      </c>
      <c r="G13" s="173"/>
      <c r="H13" s="173">
        <f t="shared" si="1"/>
        <v>54000</v>
      </c>
      <c r="I13" s="211">
        <f>H13*25%/12*7</f>
        <v>7875</v>
      </c>
      <c r="J13" s="211">
        <f t="shared" si="2"/>
        <v>7875</v>
      </c>
      <c r="K13" s="223">
        <f t="shared" si="3"/>
        <v>46125</v>
      </c>
    </row>
    <row r="14" spans="1:11" ht="21.75" customHeight="1">
      <c r="A14" s="222">
        <v>11</v>
      </c>
      <c r="B14" s="209" t="s">
        <v>226</v>
      </c>
      <c r="C14" s="173" t="s">
        <v>213</v>
      </c>
      <c r="D14" s="173">
        <v>2</v>
      </c>
      <c r="E14" s="173">
        <v>76000</v>
      </c>
      <c r="F14" s="173">
        <f t="shared" si="0"/>
        <v>152000</v>
      </c>
      <c r="G14" s="173"/>
      <c r="H14" s="173">
        <f t="shared" si="1"/>
        <v>152000</v>
      </c>
      <c r="I14" s="211">
        <f>H14*25%/12*5</f>
        <v>15833.333333333332</v>
      </c>
      <c r="J14" s="211">
        <f t="shared" si="2"/>
        <v>15833.333333333332</v>
      </c>
      <c r="K14" s="223">
        <f t="shared" si="3"/>
        <v>136166.66666666666</v>
      </c>
    </row>
    <row r="15" spans="1:11" ht="21.75" customHeight="1">
      <c r="A15" s="222">
        <v>12</v>
      </c>
      <c r="B15" s="209" t="s">
        <v>225</v>
      </c>
      <c r="C15" s="173" t="s">
        <v>213</v>
      </c>
      <c r="D15" s="173">
        <v>2</v>
      </c>
      <c r="E15" s="173">
        <v>67200</v>
      </c>
      <c r="F15" s="173">
        <f t="shared" si="0"/>
        <v>134400</v>
      </c>
      <c r="G15" s="173"/>
      <c r="H15" s="173">
        <f t="shared" si="1"/>
        <v>134400</v>
      </c>
      <c r="I15" s="173"/>
      <c r="J15" s="173">
        <f t="shared" si="2"/>
        <v>0</v>
      </c>
      <c r="K15" s="221">
        <f t="shared" si="3"/>
        <v>134400</v>
      </c>
    </row>
    <row r="16" spans="1:11" ht="21.75" customHeight="1">
      <c r="A16" s="222">
        <v>13</v>
      </c>
      <c r="B16" s="209" t="s">
        <v>224</v>
      </c>
      <c r="C16" s="173" t="s">
        <v>213</v>
      </c>
      <c r="D16" s="173">
        <v>9</v>
      </c>
      <c r="E16" s="173">
        <v>2196</v>
      </c>
      <c r="F16" s="173">
        <f t="shared" si="0"/>
        <v>19764</v>
      </c>
      <c r="G16" s="173"/>
      <c r="H16" s="173">
        <f t="shared" si="1"/>
        <v>19764</v>
      </c>
      <c r="I16" s="173"/>
      <c r="J16" s="173">
        <f t="shared" si="2"/>
        <v>0</v>
      </c>
      <c r="K16" s="221">
        <f t="shared" si="3"/>
        <v>19764</v>
      </c>
    </row>
    <row r="17" spans="1:11" ht="21.75" customHeight="1">
      <c r="A17" s="222">
        <v>14</v>
      </c>
      <c r="B17" s="209" t="s">
        <v>223</v>
      </c>
      <c r="C17" s="173" t="s">
        <v>213</v>
      </c>
      <c r="D17" s="173">
        <v>3</v>
      </c>
      <c r="E17" s="173">
        <v>12504</v>
      </c>
      <c r="F17" s="173">
        <f t="shared" si="0"/>
        <v>37512</v>
      </c>
      <c r="G17" s="173"/>
      <c r="H17" s="173">
        <f t="shared" si="1"/>
        <v>37512</v>
      </c>
      <c r="I17" s="173"/>
      <c r="J17" s="173">
        <f t="shared" si="2"/>
        <v>0</v>
      </c>
      <c r="K17" s="221">
        <f t="shared" si="3"/>
        <v>37512</v>
      </c>
    </row>
    <row r="18" spans="1:11" ht="21.75" customHeight="1">
      <c r="A18" s="222">
        <v>15</v>
      </c>
      <c r="B18" s="209" t="s">
        <v>222</v>
      </c>
      <c r="C18" s="173" t="s">
        <v>213</v>
      </c>
      <c r="D18" s="173">
        <v>1</v>
      </c>
      <c r="E18" s="173">
        <v>16002</v>
      </c>
      <c r="F18" s="173">
        <f t="shared" si="0"/>
        <v>16002</v>
      </c>
      <c r="G18" s="173"/>
      <c r="H18" s="173">
        <f t="shared" si="1"/>
        <v>16002</v>
      </c>
      <c r="I18" s="173"/>
      <c r="J18" s="173">
        <f t="shared" si="2"/>
        <v>0</v>
      </c>
      <c r="K18" s="221">
        <f t="shared" si="3"/>
        <v>16002</v>
      </c>
    </row>
    <row r="19" spans="1:11" ht="21.75" customHeight="1">
      <c r="A19" s="222">
        <v>16</v>
      </c>
      <c r="B19" s="209" t="s">
        <v>221</v>
      </c>
      <c r="C19" s="173" t="s">
        <v>213</v>
      </c>
      <c r="D19" s="173">
        <v>3</v>
      </c>
      <c r="E19" s="173">
        <v>2496</v>
      </c>
      <c r="F19" s="173">
        <f t="shared" si="0"/>
        <v>7488</v>
      </c>
      <c r="G19" s="173"/>
      <c r="H19" s="173">
        <f t="shared" si="1"/>
        <v>7488</v>
      </c>
      <c r="I19" s="173"/>
      <c r="J19" s="173">
        <f t="shared" si="2"/>
        <v>0</v>
      </c>
      <c r="K19" s="221">
        <f t="shared" si="3"/>
        <v>7488</v>
      </c>
    </row>
    <row r="20" spans="1:11" ht="21.75" customHeight="1">
      <c r="A20" s="222">
        <v>17</v>
      </c>
      <c r="B20" s="209" t="s">
        <v>220</v>
      </c>
      <c r="C20" s="173" t="s">
        <v>213</v>
      </c>
      <c r="D20" s="173">
        <v>1</v>
      </c>
      <c r="E20" s="173">
        <v>135000</v>
      </c>
      <c r="F20" s="173">
        <f t="shared" si="0"/>
        <v>135000</v>
      </c>
      <c r="G20" s="173"/>
      <c r="H20" s="173">
        <f t="shared" si="1"/>
        <v>135000</v>
      </c>
      <c r="I20" s="173"/>
      <c r="J20" s="173">
        <f t="shared" si="2"/>
        <v>0</v>
      </c>
      <c r="K20" s="221">
        <f t="shared" si="3"/>
        <v>135000</v>
      </c>
    </row>
    <row r="21" spans="1:11" ht="21.75" customHeight="1">
      <c r="A21" s="222">
        <v>18</v>
      </c>
      <c r="B21" s="209" t="s">
        <v>219</v>
      </c>
      <c r="C21" s="173" t="s">
        <v>213</v>
      </c>
      <c r="D21" s="173">
        <v>1</v>
      </c>
      <c r="E21" s="173">
        <v>13900</v>
      </c>
      <c r="F21" s="173">
        <f t="shared" si="0"/>
        <v>13900</v>
      </c>
      <c r="G21" s="173"/>
      <c r="H21" s="173">
        <f t="shared" si="1"/>
        <v>13900</v>
      </c>
      <c r="I21" s="173"/>
      <c r="J21" s="173">
        <f t="shared" si="2"/>
        <v>0</v>
      </c>
      <c r="K21" s="221">
        <f t="shared" si="3"/>
        <v>13900</v>
      </c>
    </row>
    <row r="22" spans="1:11" ht="21.75" customHeight="1">
      <c r="A22" s="222">
        <v>19</v>
      </c>
      <c r="B22" s="209" t="s">
        <v>218</v>
      </c>
      <c r="C22" s="173" t="s">
        <v>213</v>
      </c>
      <c r="D22" s="173">
        <v>1</v>
      </c>
      <c r="E22" s="173">
        <v>7590</v>
      </c>
      <c r="F22" s="173">
        <f t="shared" si="0"/>
        <v>7590</v>
      </c>
      <c r="G22" s="173"/>
      <c r="H22" s="173">
        <f t="shared" si="1"/>
        <v>7590</v>
      </c>
      <c r="I22" s="173"/>
      <c r="J22" s="173">
        <f t="shared" si="2"/>
        <v>0</v>
      </c>
      <c r="K22" s="221">
        <f t="shared" si="3"/>
        <v>7590</v>
      </c>
    </row>
    <row r="23" spans="1:11" ht="21.75" customHeight="1">
      <c r="A23" s="222">
        <v>20</v>
      </c>
      <c r="B23" s="209" t="s">
        <v>217</v>
      </c>
      <c r="C23" s="173" t="s">
        <v>213</v>
      </c>
      <c r="D23" s="173">
        <v>1</v>
      </c>
      <c r="E23" s="173">
        <v>97900</v>
      </c>
      <c r="F23" s="173">
        <f t="shared" si="0"/>
        <v>97900</v>
      </c>
      <c r="G23" s="173"/>
      <c r="H23" s="173">
        <f t="shared" si="1"/>
        <v>97900</v>
      </c>
      <c r="I23" s="173"/>
      <c r="J23" s="173">
        <f t="shared" si="2"/>
        <v>0</v>
      </c>
      <c r="K23" s="221">
        <f t="shared" si="3"/>
        <v>97900</v>
      </c>
    </row>
    <row r="24" spans="1:11" ht="21.75" customHeight="1">
      <c r="A24" s="222">
        <v>21</v>
      </c>
      <c r="B24" s="209" t="s">
        <v>216</v>
      </c>
      <c r="C24" s="173" t="s">
        <v>213</v>
      </c>
      <c r="D24" s="173">
        <v>1</v>
      </c>
      <c r="E24" s="173">
        <v>50900</v>
      </c>
      <c r="F24" s="173">
        <f t="shared" si="0"/>
        <v>50900</v>
      </c>
      <c r="G24" s="173"/>
      <c r="H24" s="173">
        <f t="shared" si="1"/>
        <v>50900</v>
      </c>
      <c r="I24" s="173"/>
      <c r="J24" s="173">
        <f t="shared" si="2"/>
        <v>0</v>
      </c>
      <c r="K24" s="221">
        <f t="shared" si="3"/>
        <v>50900</v>
      </c>
    </row>
    <row r="25" spans="1:11" ht="21.75" customHeight="1">
      <c r="A25" s="222">
        <v>22</v>
      </c>
      <c r="B25" s="209" t="s">
        <v>215</v>
      </c>
      <c r="C25" s="173" t="s">
        <v>213</v>
      </c>
      <c r="D25" s="173">
        <v>1</v>
      </c>
      <c r="E25" s="173">
        <v>37200</v>
      </c>
      <c r="F25" s="173">
        <f t="shared" si="0"/>
        <v>37200</v>
      </c>
      <c r="G25" s="173"/>
      <c r="H25" s="173">
        <f t="shared" si="1"/>
        <v>37200</v>
      </c>
      <c r="I25" s="173"/>
      <c r="J25" s="173">
        <f t="shared" si="2"/>
        <v>0</v>
      </c>
      <c r="K25" s="221">
        <f t="shared" si="3"/>
        <v>37200</v>
      </c>
    </row>
    <row r="26" spans="1:11" ht="21.75" customHeight="1" thickBot="1">
      <c r="A26" s="220">
        <v>23</v>
      </c>
      <c r="B26" s="261" t="s">
        <v>214</v>
      </c>
      <c r="C26" s="218" t="s">
        <v>213</v>
      </c>
      <c r="D26" s="218">
        <v>1</v>
      </c>
      <c r="E26" s="218">
        <v>79480</v>
      </c>
      <c r="F26" s="218">
        <f t="shared" si="0"/>
        <v>79480</v>
      </c>
      <c r="G26" s="218"/>
      <c r="H26" s="218">
        <f t="shared" si="1"/>
        <v>79480</v>
      </c>
      <c r="I26" s="219">
        <v>3310</v>
      </c>
      <c r="J26" s="218">
        <f t="shared" si="2"/>
        <v>3310</v>
      </c>
      <c r="K26" s="217">
        <f t="shared" si="3"/>
        <v>76170</v>
      </c>
    </row>
    <row r="27" spans="1:11" ht="25.5" customHeight="1">
      <c r="A27" s="216"/>
      <c r="C27" s="216"/>
      <c r="D27" s="216"/>
      <c r="E27" s="216"/>
      <c r="F27" s="216"/>
      <c r="G27" s="216"/>
      <c r="H27" s="215">
        <f>SUM(H4:H26)</f>
        <v>1315326</v>
      </c>
      <c r="I27" s="215">
        <f>SUM(I4:I26)</f>
        <v>101633.33333333333</v>
      </c>
      <c r="J27" s="215">
        <f>SUM(J4:J26)</f>
        <v>101633.33333333333</v>
      </c>
      <c r="K27" s="215">
        <f>SUM(K4:K26)</f>
        <v>1213692.6666666665</v>
      </c>
    </row>
    <row r="29" spans="1:9" ht="12.75">
      <c r="A29" s="189"/>
      <c r="B29" s="189"/>
      <c r="C29" s="512" t="s">
        <v>328</v>
      </c>
      <c r="D29" s="513"/>
      <c r="G29" s="512" t="s">
        <v>327</v>
      </c>
      <c r="H29" s="512"/>
      <c r="I29" s="512"/>
    </row>
    <row r="30" spans="1:9" ht="12.75">
      <c r="A30" s="189"/>
      <c r="B30" s="189"/>
      <c r="C30" s="512" t="s">
        <v>329</v>
      </c>
      <c r="D30" s="513"/>
      <c r="G30" s="512" t="s">
        <v>212</v>
      </c>
      <c r="H30" s="512"/>
      <c r="I30" s="512"/>
    </row>
    <row r="31" spans="1:6" ht="14.25">
      <c r="A31" s="189"/>
      <c r="B31" s="189"/>
      <c r="C31" s="189"/>
      <c r="D31" s="184"/>
      <c r="E31" s="184"/>
      <c r="F31" s="189"/>
    </row>
    <row r="32" spans="1:6" ht="14.25">
      <c r="A32" s="5"/>
      <c r="B32" s="189"/>
      <c r="C32" s="5"/>
      <c r="D32" s="184"/>
      <c r="E32" s="184"/>
      <c r="F32" s="5"/>
    </row>
    <row r="33" spans="4:5" ht="14.25">
      <c r="D33" s="190"/>
      <c r="E33" s="190"/>
    </row>
  </sheetData>
  <sheetProtection/>
  <mergeCells count="6">
    <mergeCell ref="A1:K1"/>
    <mergeCell ref="A2:K2"/>
    <mergeCell ref="C29:D29"/>
    <mergeCell ref="C30:D30"/>
    <mergeCell ref="G30:I30"/>
    <mergeCell ref="G29:I29"/>
  </mergeCells>
  <printOptions/>
  <pageMargins left="1.06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zoomScalePageLayoutView="0" workbookViewId="0" topLeftCell="A1">
      <selection activeCell="I36" sqref="A1:I36"/>
    </sheetView>
  </sheetViews>
  <sheetFormatPr defaultColWidth="9.140625" defaultRowHeight="12.75"/>
  <cols>
    <col min="1" max="1" width="6.7109375" style="0" customWidth="1"/>
    <col min="2" max="2" width="13.421875" style="0" customWidth="1"/>
    <col min="5" max="5" width="10.421875" style="0" customWidth="1"/>
    <col min="8" max="8" width="12.8515625" style="0" customWidth="1"/>
  </cols>
  <sheetData>
    <row r="1" spans="1:8" ht="32.25" customHeight="1">
      <c r="A1" s="514" t="s">
        <v>240</v>
      </c>
      <c r="B1" s="514"/>
      <c r="C1" s="514"/>
      <c r="D1" s="514"/>
      <c r="E1" s="514"/>
      <c r="F1" s="514"/>
      <c r="G1" s="514"/>
      <c r="H1" s="514"/>
    </row>
    <row r="2" spans="1:8" ht="36" customHeight="1">
      <c r="A2" s="515" t="s">
        <v>274</v>
      </c>
      <c r="B2" s="515"/>
      <c r="C2" s="515"/>
      <c r="D2" s="515"/>
      <c r="E2" s="515"/>
      <c r="F2" s="515"/>
      <c r="G2" s="515"/>
      <c r="H2" s="515"/>
    </row>
    <row r="3" spans="1:8" ht="25.5">
      <c r="A3" s="257" t="s">
        <v>2</v>
      </c>
      <c r="B3" s="257" t="s">
        <v>85</v>
      </c>
      <c r="C3" s="258" t="s">
        <v>238</v>
      </c>
      <c r="D3" s="257" t="s">
        <v>237</v>
      </c>
      <c r="E3" s="257" t="s">
        <v>187</v>
      </c>
      <c r="F3" s="258" t="s">
        <v>236</v>
      </c>
      <c r="G3" s="258" t="s">
        <v>235</v>
      </c>
      <c r="H3" s="259" t="s">
        <v>234</v>
      </c>
    </row>
    <row r="4" spans="1:8" ht="21.75" customHeight="1">
      <c r="A4" s="173">
        <v>1</v>
      </c>
      <c r="B4" s="173" t="s">
        <v>223</v>
      </c>
      <c r="C4" s="173" t="s">
        <v>213</v>
      </c>
      <c r="D4" s="173">
        <v>2</v>
      </c>
      <c r="E4" s="173">
        <v>6000</v>
      </c>
      <c r="F4" s="173">
        <f aca="true" t="shared" si="0" ref="F4:F26">D4*E4</f>
        <v>12000</v>
      </c>
      <c r="G4" s="173"/>
      <c r="H4" s="173">
        <f aca="true" t="shared" si="1" ref="H4:H26">F4-G4</f>
        <v>12000</v>
      </c>
    </row>
    <row r="5" spans="1:8" ht="21.75" customHeight="1">
      <c r="A5" s="173">
        <v>2</v>
      </c>
      <c r="B5" s="173" t="s">
        <v>223</v>
      </c>
      <c r="C5" s="173" t="s">
        <v>213</v>
      </c>
      <c r="D5" s="173">
        <v>1</v>
      </c>
      <c r="E5" s="173">
        <v>12000</v>
      </c>
      <c r="F5" s="173">
        <f t="shared" si="0"/>
        <v>12000</v>
      </c>
      <c r="G5" s="173"/>
      <c r="H5" s="173">
        <f t="shared" si="1"/>
        <v>12000</v>
      </c>
    </row>
    <row r="6" spans="1:8" ht="21.75" customHeight="1">
      <c r="A6" s="173">
        <v>3</v>
      </c>
      <c r="B6" s="173" t="s">
        <v>225</v>
      </c>
      <c r="C6" s="173" t="s">
        <v>213</v>
      </c>
      <c r="D6" s="173">
        <v>1</v>
      </c>
      <c r="E6" s="173">
        <v>153228</v>
      </c>
      <c r="F6" s="173">
        <f t="shared" si="0"/>
        <v>153228</v>
      </c>
      <c r="G6" s="173"/>
      <c r="H6" s="173">
        <f t="shared" si="1"/>
        <v>153228</v>
      </c>
    </row>
    <row r="7" spans="1:8" ht="21.75" customHeight="1">
      <c r="A7" s="173">
        <v>4</v>
      </c>
      <c r="B7" s="173" t="s">
        <v>230</v>
      </c>
      <c r="C7" s="173" t="s">
        <v>213</v>
      </c>
      <c r="D7" s="173">
        <v>1</v>
      </c>
      <c r="E7" s="173">
        <v>77900</v>
      </c>
      <c r="F7" s="173">
        <f t="shared" si="0"/>
        <v>77900</v>
      </c>
      <c r="G7" s="173"/>
      <c r="H7" s="173">
        <f t="shared" si="1"/>
        <v>77900</v>
      </c>
    </row>
    <row r="8" spans="1:8" ht="21.75" customHeight="1">
      <c r="A8" s="173">
        <v>5</v>
      </c>
      <c r="B8" s="173" t="s">
        <v>229</v>
      </c>
      <c r="C8" s="173" t="s">
        <v>213</v>
      </c>
      <c r="D8" s="173">
        <v>1</v>
      </c>
      <c r="E8" s="173">
        <v>14100</v>
      </c>
      <c r="F8" s="173">
        <f t="shared" si="0"/>
        <v>14100</v>
      </c>
      <c r="G8" s="173"/>
      <c r="H8" s="173">
        <f t="shared" si="1"/>
        <v>14100</v>
      </c>
    </row>
    <row r="9" spans="1:8" ht="21.75" customHeight="1">
      <c r="A9" s="173">
        <v>6</v>
      </c>
      <c r="B9" s="173" t="s">
        <v>225</v>
      </c>
      <c r="C9" s="173" t="s">
        <v>213</v>
      </c>
      <c r="D9" s="173">
        <v>1</v>
      </c>
      <c r="E9" s="173">
        <v>46772</v>
      </c>
      <c r="F9" s="173">
        <f t="shared" si="0"/>
        <v>46772</v>
      </c>
      <c r="G9" s="173"/>
      <c r="H9" s="173">
        <f t="shared" si="1"/>
        <v>46772</v>
      </c>
    </row>
    <row r="10" spans="1:8" ht="21.75" customHeight="1">
      <c r="A10" s="173">
        <v>7</v>
      </c>
      <c r="B10" s="173" t="s">
        <v>214</v>
      </c>
      <c r="C10" s="173" t="s">
        <v>213</v>
      </c>
      <c r="D10" s="173">
        <v>1</v>
      </c>
      <c r="E10" s="173">
        <v>61190</v>
      </c>
      <c r="F10" s="173">
        <f t="shared" si="0"/>
        <v>61190</v>
      </c>
      <c r="G10" s="173"/>
      <c r="H10" s="173">
        <f t="shared" si="1"/>
        <v>61190</v>
      </c>
    </row>
    <row r="11" spans="1:8" ht="21.75" customHeight="1">
      <c r="A11" s="173">
        <v>8</v>
      </c>
      <c r="B11" s="173" t="s">
        <v>228</v>
      </c>
      <c r="C11" s="173" t="s">
        <v>213</v>
      </c>
      <c r="D11" s="173">
        <v>1</v>
      </c>
      <c r="E11" s="173">
        <v>11000</v>
      </c>
      <c r="F11" s="173">
        <f t="shared" si="0"/>
        <v>11000</v>
      </c>
      <c r="G11" s="173"/>
      <c r="H11" s="173">
        <f t="shared" si="1"/>
        <v>11000</v>
      </c>
    </row>
    <row r="12" spans="1:8" ht="21.75" customHeight="1">
      <c r="A12" s="173">
        <v>9</v>
      </c>
      <c r="B12" s="173" t="s">
        <v>227</v>
      </c>
      <c r="C12" s="173" t="s">
        <v>213</v>
      </c>
      <c r="D12" s="173">
        <v>1</v>
      </c>
      <c r="E12" s="173">
        <v>84000</v>
      </c>
      <c r="F12" s="173">
        <f t="shared" si="0"/>
        <v>84000</v>
      </c>
      <c r="G12" s="173"/>
      <c r="H12" s="173">
        <f t="shared" si="1"/>
        <v>84000</v>
      </c>
    </row>
    <row r="13" spans="1:8" ht="21.75" customHeight="1">
      <c r="A13" s="173">
        <v>10</v>
      </c>
      <c r="B13" s="173" t="s">
        <v>227</v>
      </c>
      <c r="C13" s="173" t="s">
        <v>213</v>
      </c>
      <c r="D13" s="173">
        <v>1</v>
      </c>
      <c r="E13" s="173">
        <v>54000</v>
      </c>
      <c r="F13" s="173">
        <f t="shared" si="0"/>
        <v>54000</v>
      </c>
      <c r="G13" s="173"/>
      <c r="H13" s="173">
        <f t="shared" si="1"/>
        <v>54000</v>
      </c>
    </row>
    <row r="14" spans="1:8" ht="21.75" customHeight="1">
      <c r="A14" s="173">
        <v>11</v>
      </c>
      <c r="B14" s="173" t="s">
        <v>226</v>
      </c>
      <c r="C14" s="173" t="s">
        <v>213</v>
      </c>
      <c r="D14" s="173">
        <v>2</v>
      </c>
      <c r="E14" s="173">
        <v>76000</v>
      </c>
      <c r="F14" s="173">
        <f t="shared" si="0"/>
        <v>152000</v>
      </c>
      <c r="G14" s="173"/>
      <c r="H14" s="173">
        <f t="shared" si="1"/>
        <v>152000</v>
      </c>
    </row>
    <row r="15" spans="1:8" ht="21.75" customHeight="1">
      <c r="A15" s="173">
        <v>12</v>
      </c>
      <c r="B15" s="173" t="s">
        <v>225</v>
      </c>
      <c r="C15" s="173" t="s">
        <v>213</v>
      </c>
      <c r="D15" s="173">
        <v>2</v>
      </c>
      <c r="E15" s="173">
        <v>67200</v>
      </c>
      <c r="F15" s="173">
        <f t="shared" si="0"/>
        <v>134400</v>
      </c>
      <c r="G15" s="173"/>
      <c r="H15" s="173">
        <f t="shared" si="1"/>
        <v>134400</v>
      </c>
    </row>
    <row r="16" spans="1:8" ht="21.75" customHeight="1">
      <c r="A16" s="173">
        <v>13</v>
      </c>
      <c r="B16" s="173" t="s">
        <v>224</v>
      </c>
      <c r="C16" s="173" t="s">
        <v>213</v>
      </c>
      <c r="D16" s="173">
        <v>9</v>
      </c>
      <c r="E16" s="173">
        <v>2196</v>
      </c>
      <c r="F16" s="173">
        <f t="shared" si="0"/>
        <v>19764</v>
      </c>
      <c r="G16" s="173"/>
      <c r="H16" s="173">
        <f t="shared" si="1"/>
        <v>19764</v>
      </c>
    </row>
    <row r="17" spans="1:8" ht="21.75" customHeight="1">
      <c r="A17" s="173">
        <v>14</v>
      </c>
      <c r="B17" s="173" t="s">
        <v>223</v>
      </c>
      <c r="C17" s="173" t="s">
        <v>213</v>
      </c>
      <c r="D17" s="173">
        <v>3</v>
      </c>
      <c r="E17" s="173">
        <v>12504</v>
      </c>
      <c r="F17" s="173">
        <f t="shared" si="0"/>
        <v>37512</v>
      </c>
      <c r="G17" s="173"/>
      <c r="H17" s="173">
        <f t="shared" si="1"/>
        <v>37512</v>
      </c>
    </row>
    <row r="18" spans="1:8" ht="21.75" customHeight="1">
      <c r="A18" s="173">
        <v>15</v>
      </c>
      <c r="B18" s="173" t="s">
        <v>222</v>
      </c>
      <c r="C18" s="173" t="s">
        <v>213</v>
      </c>
      <c r="D18" s="173">
        <v>1</v>
      </c>
      <c r="E18" s="173">
        <v>16002</v>
      </c>
      <c r="F18" s="173">
        <f t="shared" si="0"/>
        <v>16002</v>
      </c>
      <c r="G18" s="173"/>
      <c r="H18" s="173">
        <f t="shared" si="1"/>
        <v>16002</v>
      </c>
    </row>
    <row r="19" spans="1:8" ht="21.75" customHeight="1">
      <c r="A19" s="173">
        <v>16</v>
      </c>
      <c r="B19" s="173" t="s">
        <v>221</v>
      </c>
      <c r="C19" s="173" t="s">
        <v>213</v>
      </c>
      <c r="D19" s="173">
        <v>3</v>
      </c>
      <c r="E19" s="173">
        <v>2496</v>
      </c>
      <c r="F19" s="173">
        <f t="shared" si="0"/>
        <v>7488</v>
      </c>
      <c r="G19" s="173"/>
      <c r="H19" s="173">
        <f t="shared" si="1"/>
        <v>7488</v>
      </c>
    </row>
    <row r="20" spans="1:8" ht="21.75" customHeight="1">
      <c r="A20" s="173">
        <v>17</v>
      </c>
      <c r="B20" s="173" t="s">
        <v>220</v>
      </c>
      <c r="C20" s="173" t="s">
        <v>213</v>
      </c>
      <c r="D20" s="173">
        <v>1</v>
      </c>
      <c r="E20" s="173">
        <v>135000</v>
      </c>
      <c r="F20" s="173">
        <f t="shared" si="0"/>
        <v>135000</v>
      </c>
      <c r="G20" s="173"/>
      <c r="H20" s="173">
        <f t="shared" si="1"/>
        <v>135000</v>
      </c>
    </row>
    <row r="21" spans="1:8" ht="21.75" customHeight="1">
      <c r="A21" s="173">
        <v>18</v>
      </c>
      <c r="B21" s="173" t="s">
        <v>219</v>
      </c>
      <c r="C21" s="173" t="s">
        <v>213</v>
      </c>
      <c r="D21" s="173">
        <v>1</v>
      </c>
      <c r="E21" s="173">
        <v>13900</v>
      </c>
      <c r="F21" s="173">
        <f t="shared" si="0"/>
        <v>13900</v>
      </c>
      <c r="G21" s="173"/>
      <c r="H21" s="173">
        <f t="shared" si="1"/>
        <v>13900</v>
      </c>
    </row>
    <row r="22" spans="1:8" ht="21.75" customHeight="1">
      <c r="A22" s="173">
        <v>19</v>
      </c>
      <c r="B22" s="173" t="s">
        <v>218</v>
      </c>
      <c r="C22" s="173" t="s">
        <v>213</v>
      </c>
      <c r="D22" s="173">
        <v>1</v>
      </c>
      <c r="E22" s="173">
        <v>7590</v>
      </c>
      <c r="F22" s="173">
        <f t="shared" si="0"/>
        <v>7590</v>
      </c>
      <c r="G22" s="173"/>
      <c r="H22" s="173">
        <f t="shared" si="1"/>
        <v>7590</v>
      </c>
    </row>
    <row r="23" spans="1:8" ht="21.75" customHeight="1">
      <c r="A23" s="173">
        <v>20</v>
      </c>
      <c r="B23" s="173" t="s">
        <v>217</v>
      </c>
      <c r="C23" s="173" t="s">
        <v>213</v>
      </c>
      <c r="D23" s="173">
        <v>1</v>
      </c>
      <c r="E23" s="173">
        <v>97900</v>
      </c>
      <c r="F23" s="173">
        <f t="shared" si="0"/>
        <v>97900</v>
      </c>
      <c r="G23" s="173"/>
      <c r="H23" s="173">
        <f t="shared" si="1"/>
        <v>97900</v>
      </c>
    </row>
    <row r="24" spans="1:8" ht="21.75" customHeight="1">
      <c r="A24" s="173">
        <v>21</v>
      </c>
      <c r="B24" s="173" t="s">
        <v>216</v>
      </c>
      <c r="C24" s="173" t="s">
        <v>213</v>
      </c>
      <c r="D24" s="173">
        <v>1</v>
      </c>
      <c r="E24" s="173">
        <v>50900</v>
      </c>
      <c r="F24" s="173">
        <f t="shared" si="0"/>
        <v>50900</v>
      </c>
      <c r="G24" s="173"/>
      <c r="H24" s="173">
        <f t="shared" si="1"/>
        <v>50900</v>
      </c>
    </row>
    <row r="25" spans="1:8" ht="21.75" customHeight="1">
      <c r="A25" s="173">
        <v>22</v>
      </c>
      <c r="B25" s="173" t="s">
        <v>215</v>
      </c>
      <c r="C25" s="173" t="s">
        <v>213</v>
      </c>
      <c r="D25" s="173">
        <v>1</v>
      </c>
      <c r="E25" s="173">
        <v>37200</v>
      </c>
      <c r="F25" s="173">
        <f t="shared" si="0"/>
        <v>37200</v>
      </c>
      <c r="G25" s="173"/>
      <c r="H25" s="173">
        <f t="shared" si="1"/>
        <v>37200</v>
      </c>
    </row>
    <row r="26" spans="1:8" ht="23.25" customHeight="1">
      <c r="A26" s="173">
        <v>23</v>
      </c>
      <c r="B26" s="173" t="s">
        <v>214</v>
      </c>
      <c r="C26" s="173" t="s">
        <v>213</v>
      </c>
      <c r="D26" s="173">
        <v>1</v>
      </c>
      <c r="E26" s="173">
        <v>79480</v>
      </c>
      <c r="F26" s="173">
        <f t="shared" si="0"/>
        <v>79480</v>
      </c>
      <c r="G26" s="173"/>
      <c r="H26" s="173">
        <f t="shared" si="1"/>
        <v>79480</v>
      </c>
    </row>
    <row r="27" spans="1:8" ht="29.25" customHeight="1">
      <c r="A27" s="173"/>
      <c r="B27" s="173"/>
      <c r="C27" s="173"/>
      <c r="D27" s="256">
        <f>SUM(D4:D26)</f>
        <v>38</v>
      </c>
      <c r="E27" s="256">
        <f>SUM(E4:E26)</f>
        <v>1118558</v>
      </c>
      <c r="F27" s="256">
        <f>SUM(F4:F26)</f>
        <v>1315326</v>
      </c>
      <c r="G27" s="256">
        <f>SUM(G4:G26)</f>
        <v>0</v>
      </c>
      <c r="H27" s="256">
        <f>SUM(H4:H26)</f>
        <v>1315326</v>
      </c>
    </row>
    <row r="30" spans="2:7" ht="12.75">
      <c r="B30" s="516" t="s">
        <v>328</v>
      </c>
      <c r="C30" s="516"/>
      <c r="D30" s="198"/>
      <c r="E30" s="198"/>
      <c r="F30" s="516" t="s">
        <v>327</v>
      </c>
      <c r="G30" s="516"/>
    </row>
    <row r="31" spans="2:7" ht="12.75">
      <c r="B31" s="516" t="s">
        <v>329</v>
      </c>
      <c r="C31" s="516"/>
      <c r="D31" s="198"/>
      <c r="E31" s="198"/>
      <c r="F31" s="516" t="s">
        <v>212</v>
      </c>
      <c r="G31" s="516"/>
    </row>
    <row r="32" spans="2:7" ht="12.75">
      <c r="B32" s="198"/>
      <c r="C32" s="198"/>
      <c r="D32" s="198"/>
      <c r="E32" s="198"/>
      <c r="F32" s="198"/>
      <c r="G32" s="198"/>
    </row>
  </sheetData>
  <sheetProtection/>
  <mergeCells count="6">
    <mergeCell ref="A1:H1"/>
    <mergeCell ref="A2:H2"/>
    <mergeCell ref="F31:G31"/>
    <mergeCell ref="F30:G30"/>
    <mergeCell ref="B30:C30"/>
    <mergeCell ref="B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J47"/>
  <sheetViews>
    <sheetView zoomScalePageLayoutView="0" workbookViewId="0" topLeftCell="A10">
      <selection activeCell="A1" sqref="A1:A16384"/>
    </sheetView>
  </sheetViews>
  <sheetFormatPr defaultColWidth="9.140625" defaultRowHeight="12.75"/>
  <cols>
    <col min="1" max="1" width="11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35.28125" style="0" customWidth="1"/>
    <col min="10" max="10" width="6.00390625" style="0" hidden="1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519" t="s">
        <v>88</v>
      </c>
      <c r="C4" s="520"/>
      <c r="D4" s="520"/>
      <c r="E4" s="520"/>
      <c r="F4" s="520"/>
      <c r="G4" s="520"/>
      <c r="H4" s="520"/>
      <c r="I4" s="520"/>
      <c r="J4" s="521"/>
    </row>
    <row r="5" spans="2:10" ht="12.75">
      <c r="B5" s="4"/>
      <c r="C5" s="5"/>
      <c r="D5" s="163"/>
      <c r="E5" s="163"/>
      <c r="F5" s="163"/>
      <c r="G5" s="163"/>
      <c r="H5" s="163"/>
      <c r="I5" s="163"/>
      <c r="J5" s="6"/>
    </row>
    <row r="6" spans="2:10" ht="12.75">
      <c r="B6" s="4"/>
      <c r="C6" s="5"/>
      <c r="D6" s="5"/>
      <c r="E6" s="5"/>
      <c r="F6" s="5"/>
      <c r="G6" s="5"/>
      <c r="H6" s="5"/>
      <c r="I6" s="5"/>
      <c r="J6" s="6"/>
    </row>
    <row r="7" spans="2:10" ht="12.75">
      <c r="B7" s="4"/>
      <c r="C7" s="5"/>
      <c r="D7" s="5"/>
      <c r="E7" s="5"/>
      <c r="F7" s="5"/>
      <c r="G7" s="5"/>
      <c r="H7" s="5"/>
      <c r="I7" s="5"/>
      <c r="J7" s="6"/>
    </row>
    <row r="8" spans="2:9" ht="14.25">
      <c r="B8" s="164" t="s">
        <v>209</v>
      </c>
      <c r="C8" s="165"/>
      <c r="D8" s="165"/>
      <c r="E8" s="165"/>
      <c r="F8" s="165"/>
      <c r="G8" s="165"/>
      <c r="H8" s="166"/>
      <c r="I8" s="167"/>
    </row>
    <row r="9" spans="2:9" ht="15">
      <c r="B9" s="168" t="s">
        <v>183</v>
      </c>
      <c r="C9" s="65"/>
      <c r="D9" s="65"/>
      <c r="E9" s="65"/>
      <c r="F9" s="65"/>
      <c r="G9" s="65"/>
      <c r="H9" s="169"/>
      <c r="I9" s="170"/>
    </row>
    <row r="10" spans="2:9" ht="15">
      <c r="B10" s="66" t="s">
        <v>201</v>
      </c>
      <c r="C10" s="170"/>
      <c r="D10" s="170"/>
      <c r="E10" s="170"/>
      <c r="F10" s="170"/>
      <c r="G10" s="171"/>
      <c r="H10" s="166"/>
      <c r="I10" s="167"/>
    </row>
    <row r="11" spans="2:9" ht="15">
      <c r="B11" s="65" t="s">
        <v>184</v>
      </c>
      <c r="C11" s="5"/>
      <c r="D11" s="5"/>
      <c r="E11" s="5"/>
      <c r="F11" s="5"/>
      <c r="G11" s="5"/>
      <c r="H11" s="5"/>
      <c r="I11" s="6"/>
    </row>
    <row r="12" spans="2:9" ht="15">
      <c r="B12" s="172" t="s">
        <v>185</v>
      </c>
      <c r="C12" s="5"/>
      <c r="D12" s="5"/>
      <c r="E12" s="5"/>
      <c r="F12" s="5"/>
      <c r="G12" s="5"/>
      <c r="H12" s="5"/>
      <c r="I12" s="6"/>
    </row>
    <row r="13" spans="2:9" ht="15">
      <c r="B13" s="65" t="s">
        <v>186</v>
      </c>
      <c r="C13" s="5"/>
      <c r="D13" s="5"/>
      <c r="E13" s="5"/>
      <c r="F13" s="5"/>
      <c r="G13" s="5"/>
      <c r="H13" s="5"/>
      <c r="I13" s="6"/>
    </row>
    <row r="14" spans="2:9" ht="15">
      <c r="B14" s="65" t="s">
        <v>208</v>
      </c>
      <c r="C14" s="5"/>
      <c r="D14" s="5"/>
      <c r="E14" s="5"/>
      <c r="F14" s="5"/>
      <c r="G14" s="5"/>
      <c r="H14" s="5"/>
      <c r="I14" s="6"/>
    </row>
    <row r="15" spans="2:9" ht="15">
      <c r="B15" s="172"/>
      <c r="C15" s="5"/>
      <c r="D15" s="5"/>
      <c r="E15" s="5"/>
      <c r="F15" s="5"/>
      <c r="G15" s="5"/>
      <c r="H15" s="5"/>
      <c r="I15" s="6"/>
    </row>
    <row r="16" spans="2:9" ht="15">
      <c r="B16" s="172"/>
      <c r="C16" s="5"/>
      <c r="D16" s="5"/>
      <c r="E16" s="5"/>
      <c r="F16" s="5"/>
      <c r="G16" s="5"/>
      <c r="H16" s="5"/>
      <c r="I16" s="6"/>
    </row>
    <row r="17" spans="2:9" ht="12.75">
      <c r="B17" s="5"/>
      <c r="C17" s="5"/>
      <c r="D17" s="5"/>
      <c r="E17" s="5"/>
      <c r="F17" s="5"/>
      <c r="G17" s="5"/>
      <c r="H17" s="5"/>
      <c r="I17" s="6"/>
    </row>
    <row r="18" spans="5:9" ht="12.75">
      <c r="E18" s="5"/>
      <c r="F18" s="5"/>
      <c r="G18" s="5"/>
      <c r="H18" s="5"/>
      <c r="I18" s="6"/>
    </row>
    <row r="19" spans="5:9" ht="12.75">
      <c r="E19" s="5"/>
      <c r="F19" s="5"/>
      <c r="G19" s="5"/>
      <c r="H19" s="5"/>
      <c r="I19" s="6"/>
    </row>
    <row r="20" spans="5:9" ht="12.75">
      <c r="E20" s="5"/>
      <c r="F20" s="5"/>
      <c r="G20" s="5"/>
      <c r="H20" s="5"/>
      <c r="I20" s="6"/>
    </row>
    <row r="21" spans="2:9" ht="15">
      <c r="B21" s="65"/>
      <c r="C21" s="5"/>
      <c r="D21" s="5"/>
      <c r="E21" s="5"/>
      <c r="F21" s="5"/>
      <c r="G21" s="5"/>
      <c r="H21" s="5"/>
      <c r="I21" s="5"/>
    </row>
    <row r="22" spans="2:10" ht="15">
      <c r="B22" s="64"/>
      <c r="C22" s="65"/>
      <c r="D22" s="65"/>
      <c r="E22" s="65"/>
      <c r="F22" s="65"/>
      <c r="G22" s="65"/>
      <c r="H22" s="65"/>
      <c r="I22" s="65"/>
      <c r="J22" s="66"/>
    </row>
    <row r="23" spans="2:10" ht="15">
      <c r="B23" s="64"/>
      <c r="C23" s="65"/>
      <c r="D23" s="65"/>
      <c r="E23" s="65"/>
      <c r="F23" s="65"/>
      <c r="G23" s="65"/>
      <c r="H23" s="65"/>
      <c r="I23" s="65"/>
      <c r="J23" s="66"/>
    </row>
    <row r="24" spans="2:10" ht="15">
      <c r="B24" s="64"/>
      <c r="C24" s="65"/>
      <c r="D24" s="65"/>
      <c r="E24" s="65"/>
      <c r="F24" s="65"/>
      <c r="G24" s="65"/>
      <c r="H24" s="65"/>
      <c r="I24" s="65"/>
      <c r="J24" s="66"/>
    </row>
    <row r="25" spans="2:10" ht="15">
      <c r="B25" s="64"/>
      <c r="C25" s="65"/>
      <c r="D25" s="65"/>
      <c r="E25" s="65"/>
      <c r="F25" s="65"/>
      <c r="G25" s="65"/>
      <c r="H25" s="65"/>
      <c r="I25" s="65"/>
      <c r="J25" s="66"/>
    </row>
    <row r="26" spans="2:10" ht="15">
      <c r="B26" s="64"/>
      <c r="C26" s="65"/>
      <c r="D26" s="65"/>
      <c r="E26" s="65"/>
      <c r="F26" s="65"/>
      <c r="G26" s="65"/>
      <c r="H26" s="65"/>
      <c r="I26" s="65"/>
      <c r="J26" s="6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s="31" customFormat="1" ht="12.75">
      <c r="B38" s="28"/>
      <c r="C38" s="29"/>
      <c r="D38" s="29"/>
      <c r="E38" s="29"/>
      <c r="F38" s="29"/>
      <c r="G38" s="29"/>
      <c r="H38" s="29"/>
      <c r="I38" s="29"/>
      <c r="J38" s="30"/>
    </row>
    <row r="39" spans="2:10" s="31" customFormat="1" ht="15">
      <c r="B39" s="28"/>
      <c r="C39" s="29"/>
      <c r="D39" s="29"/>
      <c r="E39" s="10"/>
      <c r="F39" s="10"/>
      <c r="G39" s="10"/>
      <c r="H39" s="10"/>
      <c r="I39" s="10"/>
      <c r="J39" s="30"/>
    </row>
    <row r="40" spans="2:10" s="31" customFormat="1" ht="15">
      <c r="B40" s="28"/>
      <c r="C40" s="29"/>
      <c r="D40" s="29"/>
      <c r="E40" s="10"/>
      <c r="F40" s="10"/>
      <c r="G40" s="10"/>
      <c r="H40" s="10"/>
      <c r="I40" s="10"/>
      <c r="J40" s="30"/>
    </row>
    <row r="41" spans="2:10" s="31" customFormat="1" ht="15">
      <c r="B41" s="28"/>
      <c r="C41" s="29"/>
      <c r="D41" s="29"/>
      <c r="E41" s="10"/>
      <c r="F41" s="10"/>
      <c r="G41" s="10"/>
      <c r="H41" s="10"/>
      <c r="I41" s="10"/>
      <c r="J41" s="30"/>
    </row>
    <row r="42" spans="2:10" s="31" customFormat="1" ht="15">
      <c r="B42" s="28"/>
      <c r="C42" s="29"/>
      <c r="D42" s="29"/>
      <c r="E42" s="10"/>
      <c r="F42" s="10"/>
      <c r="G42" s="10"/>
      <c r="H42" s="10"/>
      <c r="I42" s="10"/>
      <c r="J42" s="30"/>
    </row>
    <row r="43" spans="2:10" s="31" customFormat="1" ht="15">
      <c r="B43" s="28"/>
      <c r="C43" s="29"/>
      <c r="D43" s="29"/>
      <c r="E43" s="10" t="s">
        <v>203</v>
      </c>
      <c r="F43" s="10"/>
      <c r="G43" s="517" t="s">
        <v>90</v>
      </c>
      <c r="H43" s="517"/>
      <c r="I43" s="517"/>
      <c r="J43" s="30"/>
    </row>
    <row r="44" spans="2:10" ht="15.75">
      <c r="B44" s="4"/>
      <c r="C44" s="5"/>
      <c r="D44" s="5"/>
      <c r="E44" s="32"/>
      <c r="F44" s="32"/>
      <c r="G44" s="518" t="s">
        <v>202</v>
      </c>
      <c r="H44" s="518"/>
      <c r="I44" s="518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7"/>
      <c r="C47" s="8"/>
      <c r="D47" s="8"/>
      <c r="E47" s="8"/>
      <c r="F47" s="8"/>
      <c r="G47" s="8"/>
      <c r="H47" s="8"/>
      <c r="I47" s="8"/>
      <c r="J47" s="9"/>
    </row>
  </sheetData>
  <sheetProtection/>
  <mergeCells count="3">
    <mergeCell ref="G43:I43"/>
    <mergeCell ref="G44:I44"/>
    <mergeCell ref="B4:J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Albania</cp:lastModifiedBy>
  <cp:lastPrinted>2013-03-18T10:31:43Z</cp:lastPrinted>
  <dcterms:created xsi:type="dcterms:W3CDTF">2002-02-16T18:16:52Z</dcterms:created>
  <dcterms:modified xsi:type="dcterms:W3CDTF">2013-07-11T08:08:30Z</dcterms:modified>
  <cp:category/>
  <cp:version/>
  <cp:contentType/>
  <cp:contentStatus/>
</cp:coreProperties>
</file>