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66" activeTab="0"/>
  </bookViews>
  <sheets>
    <sheet name="Kop" sheetId="1" r:id="rId1"/>
    <sheet name="Akt" sheetId="2" r:id="rId2"/>
    <sheet name="Pas" sheetId="3" r:id="rId3"/>
    <sheet name="Rez" sheetId="4" r:id="rId4"/>
    <sheet name="Kap" sheetId="5" r:id="rId5"/>
    <sheet name="Shen" sheetId="6" r:id="rId6"/>
    <sheet name="AAM" sheetId="7" r:id="rId7"/>
    <sheet name="Aneks Statistikor" sheetId="8" r:id="rId8"/>
    <sheet name="aktivitet per BM" sheetId="9" r:id="rId9"/>
  </sheets>
  <externalReferences>
    <externalReference r:id="rId12"/>
    <externalReference r:id="rId13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  <definedName name="_xlnm.Print_Area" localSheetId="7">'Aneks Statistikor'!$A$1:$J$104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E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Deklaruar te pasivet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751614(gjendje 2012)+3064935(pagesa 2013)-2816549(rezultati 2013=977988(gjendje 2013)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Interesa Kredie, 1/4 e kapitalit aksionar, nuk jane perfshire interesat tjera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Blerje te perjashtuara &amp; taksa bashkia &amp; qiraja &amp; tatim qiraja &amp; karburante</t>
        </r>
      </text>
    </comment>
  </commentList>
</comments>
</file>

<file path=xl/sharedStrings.xml><?xml version="1.0" encoding="utf-8"?>
<sst xmlns="http://schemas.openxmlformats.org/spreadsheetml/2006/main" count="652" uniqueCount="403">
  <si>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</si>
  <si>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</si>
  <si>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</si>
  <si>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</si>
  <si>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</si>
  <si>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</si>
  <si>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</si>
  <si>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</si>
  <si>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</si>
  <si>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</si>
  <si>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</si>
  <si>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</si>
  <si>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</si>
  <si>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</si>
  <si>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</si>
  <si>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</si>
  <si>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</si>
  <si>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</si>
  <si>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</si>
  <si>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</si>
  <si>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Raportuese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</si>
  <si>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</si>
  <si>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</si>
  <si>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</si>
  <si>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</si>
  <si>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</si>
  <si>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</si>
  <si>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</si>
  <si>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</si>
  <si>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</si>
  <si>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</si>
  <si>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</si>
  <si>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</si>
  <si>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</si>
  <si>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</si>
  <si>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</si>
  <si>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</si>
  <si>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</si>
  <si>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</si>
  <si>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</si>
  <si>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</si>
  <si>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</si>
  <si>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</si>
  <si>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</si>
  <si>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</si>
  <si>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</si>
  <si>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</si>
  <si>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</si>
  <si>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</si>
  <si>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</si>
  <si>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</si>
  <si>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</si>
  <si>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</si>
  <si>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</si>
  <si>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</si>
  <si>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</si>
  <si>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</si>
  <si>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</si>
  <si>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</si>
  <si>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</si>
  <si>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</si>
  <si>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</si>
  <si>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</si>
  <si>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</si>
  <si>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</si>
  <si>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</si>
  <si>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</si>
  <si>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</si>
  <si>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</si>
  <si>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</si>
  <si>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</si>
  <si>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</si>
  <si>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</si>
  <si>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</si>
  <si>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</si>
  <si>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</si>
  <si>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</si>
  <si>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</si>
  <si>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</si>
  <si>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</si>
  <si>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</si>
  <si>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</si>
  <si>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</si>
  <si>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</si>
  <si>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</si>
  <si>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</si>
  <si>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</si>
  <si>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</si>
  <si>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</si>
  <si>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</si>
  <si>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</si>
  <si>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</si>
  <si>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</si>
  <si>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</si>
  <si>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</si>
  <si>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</si>
  <si>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</si>
  <si>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</si>
  <si>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</si>
  <si>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</si>
  <si>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</si>
  <si>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</si>
  <si>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</si>
  <si>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</si>
  <si>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</si>
  <si>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</si>
  <si>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</si>
  <si>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</si>
  <si>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</si>
  <si>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</si>
  <si>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</si>
  <si>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</si>
  <si>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</si>
  <si>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</si>
  <si>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</si>
  <si>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</si>
  <si>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</si>
  <si>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</si>
  <si>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</si>
  <si>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Emertimi</t>
  </si>
  <si>
    <t>Kapitali Aksionar qe i perket Aksionereve te Shoqerise Meme</t>
  </si>
  <si>
    <t>Zoterimet e</t>
  </si>
  <si>
    <t xml:space="preserve">Kapitali </t>
  </si>
  <si>
    <t>Primi i</t>
  </si>
  <si>
    <t>Aksionet</t>
  </si>
  <si>
    <t>Rezervat</t>
  </si>
  <si>
    <t>Rezerva te konvertimit</t>
  </si>
  <si>
    <t xml:space="preserve">Fitimi i </t>
  </si>
  <si>
    <t>TOTALI</t>
  </si>
  <si>
    <t>Aksionereve</t>
  </si>
  <si>
    <t>Aksionar</t>
  </si>
  <si>
    <t>Aksionit</t>
  </si>
  <si>
    <t>e Thesarit</t>
  </si>
  <si>
    <t>Statutore dhe ligjore</t>
  </si>
  <si>
    <t>te monedhave te huaja</t>
  </si>
  <si>
    <t>pa Shperndare</t>
  </si>
  <si>
    <t>te Pakices</t>
  </si>
  <si>
    <t>Pozicioni me 31 dhjetor 20___</t>
  </si>
  <si>
    <t>A</t>
  </si>
  <si>
    <t>Efekti ndryshimeve ne politikat kontabel</t>
  </si>
  <si>
    <t>B</t>
  </si>
  <si>
    <t>Pozicioni i rregulluar</t>
  </si>
  <si>
    <t>Efektet e ndryshimit te kurseve</t>
  </si>
  <si>
    <t>te kembimit gjate konsolidimit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</si>
  <si>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</si>
  <si>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</si>
  <si>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</si>
  <si>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</si>
  <si>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</si>
  <si>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</si>
  <si>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</si>
  <si>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Emetimi i Kapitalit Aksionar</t>
  </si>
  <si>
    <t>te kembimit jate konsolidimit</t>
  </si>
  <si>
    <t>Fitimi neto per periudhen kontabel</t>
  </si>
  <si>
    <t>Aksione te thesari te riblera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</si>
  <si>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</si>
  <si>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</si>
  <si>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</si>
  <si>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</si>
  <si>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</si>
  <si>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</si>
  <si>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</si>
  <si>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</si>
  <si>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Tirane</t>
  </si>
  <si>
    <t>x</t>
  </si>
  <si>
    <t>LEKE</t>
  </si>
  <si>
    <t>Totali 1</t>
  </si>
  <si>
    <t>Paraardhese</t>
  </si>
  <si>
    <t>Parapagimet  e arketuara</t>
  </si>
  <si>
    <t>Efektet e ndryshimit provigjione</t>
  </si>
  <si>
    <t>1-</t>
  </si>
  <si>
    <t>2-</t>
  </si>
  <si>
    <t>3-</t>
  </si>
  <si>
    <t>4-</t>
  </si>
  <si>
    <t>Vleresimi I  materialeve  eshte  bere  me  cmim  blerje.</t>
  </si>
  <si>
    <t>5-</t>
  </si>
  <si>
    <t>Drejtues Ligjor  e Njesise  Ekonomike</t>
  </si>
  <si>
    <t>Furnitore parapagim</t>
  </si>
  <si>
    <t>K 41517031 H</t>
  </si>
  <si>
    <t>Ndertim e  Rikonstruksione , pune civile e industriale</t>
  </si>
  <si>
    <t xml:space="preserve">Shoqeria  ka  kryer kryesisht  punime ne  fushen e ndertimit dhe rikonstruksioneve </t>
  </si>
  <si>
    <t>Pajisje zyre dhe informatike</t>
  </si>
  <si>
    <t>6-</t>
  </si>
  <si>
    <t>7-</t>
  </si>
  <si>
    <t>8-</t>
  </si>
  <si>
    <t>, ne  ligjin "Per Tatimin mbi te  ardhurat" nr.8438 date 28.12.1998 i ndryshuar sipas udhezimit nr 5 date 30.01.2006</t>
  </si>
  <si>
    <t>Periudha 2010</t>
  </si>
  <si>
    <t xml:space="preserve"> VIKTOR  ÇAUSHI  </t>
  </si>
  <si>
    <t>Rr.Bul.Bajram Curri , Pallati Palma e Arte</t>
  </si>
  <si>
    <t xml:space="preserve">Te ardhura te tjera </t>
  </si>
  <si>
    <t>Co 1 Rroku Konstruksion Tirane shpk</t>
  </si>
  <si>
    <t>Pozicioni me 31 dhjetor 2011</t>
  </si>
  <si>
    <t>Periudha 2012</t>
  </si>
  <si>
    <t>Pozicioni me 31 dhjetor 2012</t>
  </si>
  <si>
    <t>Viti   2013</t>
  </si>
  <si>
    <t>01.01.2013</t>
  </si>
  <si>
    <t>31.12.2013</t>
  </si>
  <si>
    <t>Periudha 2013</t>
  </si>
  <si>
    <t xml:space="preserve">Hua  bankare </t>
  </si>
  <si>
    <t>Shpenzime te tjera  (blerje te perjashtuara)</t>
  </si>
  <si>
    <t>Pasqyrat    Financiare    te    Vitit   2013</t>
  </si>
  <si>
    <t>Pasqyra   e   te   Ardhurave   dhe   Shpenzimeve     2013</t>
  </si>
  <si>
    <t>Pasqyra  e  Ndryshimeve  ne  Kapital  2013</t>
  </si>
  <si>
    <t>Sasia</t>
  </si>
  <si>
    <t>VIKTOR ÇAUSHI</t>
  </si>
  <si>
    <t>28.03.2014</t>
  </si>
  <si>
    <t>Shpenzimet  e  panjohura  te  llogaritura  nga  shoqeria  jane  ne  shumen  (leke)</t>
  </si>
  <si>
    <t>Fitimi i  ushtrimit te shoqerise  per vitin 2013 eshte   (leke)</t>
  </si>
  <si>
    <t>Fitimi i tatueshem per efekt fiskal eshte (leke)</t>
  </si>
  <si>
    <t>Tatim Fitimi  per vitin 2013 eshte  (leke)</t>
  </si>
  <si>
    <t>Fitimi neto i shoqerise ne fund te periudhes eshte  (leke).</t>
  </si>
  <si>
    <t>Bilanci  kontabel  eshte  hartuar ne  perputhje me  ligjin 9228 date 29.04.2004</t>
  </si>
  <si>
    <t>" Per Kontabilitetin dhe Pasqyrat Financiare "  i ndryshuar sipas</t>
  </si>
  <si>
    <t>Aktivet Afatgjata Materiale  me vlere fillestare   2013</t>
  </si>
  <si>
    <t>Gjendje</t>
  </si>
  <si>
    <t>Shtesa</t>
  </si>
  <si>
    <t>Pakesime</t>
  </si>
  <si>
    <t>31/12/2013</t>
  </si>
  <si>
    <t>Ndertime</t>
  </si>
  <si>
    <t>Makineri,paisje</t>
  </si>
  <si>
    <t>Mjete transporti</t>
  </si>
  <si>
    <t>Paisje kompjuterike</t>
  </si>
  <si>
    <t>Zyre</t>
  </si>
  <si>
    <t xml:space="preserve">             TOTALI</t>
  </si>
  <si>
    <t>Amortizimi A.A.Materiale   2013</t>
  </si>
  <si>
    <t>Makineri,paisje,vegla</t>
  </si>
  <si>
    <t>Vlera Kontabel Neto e A.A.Materiale  2013</t>
  </si>
  <si>
    <t>Administratori</t>
  </si>
  <si>
    <t>ELIDA PAJOVI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</si>
  <si>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</si>
  <si>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</si>
  <si>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</si>
  <si>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</si>
  <si>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</si>
  <si>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</si>
  <si>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2013</t>
  </si>
  <si>
    <t>Viti 2012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</si>
  <si>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</si>
  <si>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</si>
  <si>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</si>
  <si>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</si>
  <si>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</si>
  <si>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te tatueshme</t>
  </si>
  <si>
    <t xml:space="preserve"> c)</t>
  </si>
  <si>
    <t xml:space="preserve">   Te ardhura nga shitja e Shërbimeve te pa tatueshme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</si>
  <si>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</si>
  <si>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</si>
  <si>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</si>
  <si>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</si>
  <si>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</si>
  <si>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</si>
  <si>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</si>
  <si>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</si>
  <si>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</si>
  <si>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</si>
  <si>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</si>
  <si>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</si>
  <si>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</si>
  <si>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</si>
  <si>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</si>
  <si>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</si>
  <si>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</si>
  <si>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</si>
  <si>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</si>
  <si>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</si>
  <si>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</si>
  <si>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</si>
  <si>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</si>
  <si>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</si>
  <si>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</si>
  <si>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</si>
  <si>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</si>
  <si>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 me TVSH</t>
  </si>
  <si>
    <t>605/2</t>
  </si>
  <si>
    <t xml:space="preserve"> Shpenzime per sherbime pa TVSH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</si>
  <si>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</si>
  <si>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</si>
  <si>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</si>
  <si>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</si>
  <si>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</si>
  <si>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</si>
  <si>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</si>
  <si>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pergjithshme, amortizime</t>
  </si>
  <si>
    <t>Qera, amortizime</t>
  </si>
  <si>
    <t>d)</t>
  </si>
  <si>
    <t>Mirembajtje dhe riparime</t>
  </si>
  <si>
    <t>e)</t>
  </si>
  <si>
    <t>Shpenzime për Siguracione</t>
  </si>
  <si>
    <t>f)</t>
  </si>
  <si>
    <t>g)</t>
  </si>
  <si>
    <t>Sherbime të tjera, telefon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</si>
  <si>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</si>
  <si>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</si>
  <si>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</si>
  <si>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</si>
  <si>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</si>
  <si>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</si>
  <si>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</si>
  <si>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</si>
  <si>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</si>
  <si>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</si>
  <si>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</si>
  <si>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</si>
  <si>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</si>
  <si>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</si>
  <si>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</si>
  <si>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</si>
  <si>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vendore, tatim burim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</si>
  <si>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</si>
  <si>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</si>
  <si>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</si>
  <si>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</si>
  <si>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</si>
  <si>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</si>
  <si>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</si>
  <si>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</si>
  <si>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</si>
  <si>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</si>
  <si>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</si>
  <si>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</si>
  <si>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</si>
  <si>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  (borderote)</t>
    </r>
  </si>
  <si>
    <t>NIPT</t>
  </si>
  <si>
    <t>Aktiviteti  kryesor</t>
  </si>
  <si>
    <t>Aktiviteti dytesor</t>
  </si>
  <si>
    <t>Tregti</t>
  </si>
  <si>
    <t>VITI 2013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</si>
  <si>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</si>
  <si>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</si>
  <si>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</si>
  <si>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</si>
  <si>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</si>
  <si>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</si>
  <si>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</si>
  <si>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</si>
  <si>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</si>
  <si>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</si>
  <si>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</si>
  <si>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</si>
  <si>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</si>
  <si>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</si>
  <si>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</si>
  <si>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</si>
  <si>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</si>
  <si>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</si>
  <si>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</si>
  <si>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</si>
  <si>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</si>
  <si>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</si>
  <si>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</si>
  <si>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</si>
  <si>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</si>
  <si>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</si>
  <si>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</si>
  <si>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</si>
  <si>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</si>
  <si>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</si>
  <si>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</si>
  <si>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</si>
  <si>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</si>
  <si>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</si>
  <si>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</si>
  <si>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</si>
  <si>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</si>
  <si>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</si>
  <si>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</si>
  <si>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</si>
  <si>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</si>
  <si>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</si>
  <si>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</si>
  <si>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</si>
  <si>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</si>
  <si>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</si>
  <si>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</si>
  <si>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</si>
  <si>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</si>
  <si>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</si>
  <si>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</si>
  <si>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</si>
  <si>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</si>
  <si>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 (subvencione QKK)</t>
  </si>
  <si>
    <t>V</t>
  </si>
  <si>
    <t>Totali i te ardhurave nga sherbimet</t>
  </si>
  <si>
    <t>TOALI (I+II+III+IV+V)</t>
  </si>
  <si>
    <t>Sherbime te tjera</t>
  </si>
  <si>
    <t>Te punesuar mesatarisht per vitin 2013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</si>
  <si>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</si>
  <si>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</si>
  <si>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</si>
  <si>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</si>
  <si>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</si>
  <si>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</si>
  <si>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</si>
  <si>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</si>
  <si>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Emertimi dhe Forma ligjore    Co 1 Rroku Konstruksion Tirane shpk</t>
  </si>
  <si>
    <t>NIPT -i       K 41517031 H</t>
  </si>
  <si>
    <t>Adresa e Selise  Rr.Bul.Bajram Curri , Pallati Palma e Arte  Tirane</t>
  </si>
  <si>
    <t xml:space="preserve">  Të ardhura nga grantet</t>
  </si>
  <si>
    <r>
      <t xml:space="preserve"> </t>
    </r>
    <r>
      <rPr>
        <sz val="8"/>
        <rFont val="Arial"/>
        <family val="2"/>
      </rPr>
      <t xml:space="preserve">Pagat e personelit  </t>
    </r>
  </si>
  <si>
    <r>
      <t xml:space="preserve"> </t>
    </r>
    <r>
      <rPr>
        <sz val="8"/>
        <rFont val="Arial"/>
        <family val="2"/>
      </rPr>
      <t xml:space="preserve">Pagat e personelit </t>
    </r>
  </si>
  <si>
    <t>Shpenzime te tjera financiare</t>
  </si>
  <si>
    <t>te ardhurat</t>
  </si>
  <si>
    <t>shpenzimet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</si>
</sst>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000"/>
    <numFmt numFmtId="169" formatCode="_(* #,##0.0000000_);_(* \(#,##0.0000000\);_(* &quot;-&quot;???????_);_(@_)"/>
    <numFmt numFmtId="170" formatCode="_(* #,##0.0_);_(* \(#,##0.0\);_(* &quot;-&quot;?_);_(@_)"/>
    <numFmt numFmtId="171" formatCode="0.0"/>
    <numFmt numFmtId="172" formatCode="[$-409]d\-mmm\-yyyy;@"/>
    <numFmt numFmtId="173" formatCode="[$-409]d\-mmm\-yy;@"/>
    <numFmt numFmtId="174" formatCode="mmm\-yyyy"/>
    <numFmt numFmtId="175" formatCode="_(* #,##0.00000_);_(* \(#,##0.00000\);_(* &quot;-&quot;??_);_(@_)"/>
    <numFmt numFmtId="176" formatCode="[$-409]dddd\,\ mmmm\ dd\,\ yyyy"/>
    <numFmt numFmtId="177" formatCode="0.00000"/>
    <numFmt numFmtId="178" formatCode="_(* #,##0.0000_);_(* \(#,##0.0000\);_(* &quot;-&quot;??_);_(@_)"/>
    <numFmt numFmtId="179" formatCode="_(* #,##0.000_);_(* \(#,##0.000\);_(* &quot;-&quot;??_);_(@_)"/>
    <numFmt numFmtId="180" formatCode="_-* #,##0.00_L_e_k_-;\-* #,##0.00_L_e_k_-;_-* &quot;-&quot;??_L_e_k_-;_-@_-"/>
  </numFmts>
  <fonts count="65">
    <font>
      <sz val="10"/>
      <name val="Arial"/>
      <family val="0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10" fillId="0" borderId="1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166" fontId="8" fillId="0" borderId="19" xfId="42" applyNumberFormat="1" applyFont="1" applyBorder="1" applyAlignment="1">
      <alignment vertical="center"/>
    </xf>
    <xf numFmtId="166" fontId="0" fillId="0" borderId="19" xfId="42" applyNumberFormat="1" applyFont="1" applyFill="1" applyBorder="1" applyAlignment="1">
      <alignment vertical="center"/>
    </xf>
    <xf numFmtId="166" fontId="15" fillId="0" borderId="19" xfId="4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66" fontId="0" fillId="0" borderId="19" xfId="42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3" fillId="0" borderId="36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66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18" fillId="0" borderId="43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66" fontId="8" fillId="0" borderId="19" xfId="42" applyNumberFormat="1" applyFont="1" applyFill="1" applyBorder="1" applyAlignment="1">
      <alignment vertical="center"/>
    </xf>
    <xf numFmtId="165" fontId="15" fillId="0" borderId="19" xfId="42" applyNumberFormat="1" applyFont="1" applyFill="1" applyBorder="1" applyAlignment="1">
      <alignment vertical="center"/>
    </xf>
    <xf numFmtId="165" fontId="0" fillId="0" borderId="19" xfId="42" applyNumberFormat="1" applyFont="1" applyFill="1" applyBorder="1" applyAlignment="1">
      <alignment vertical="center"/>
    </xf>
    <xf numFmtId="166" fontId="0" fillId="0" borderId="19" xfId="42" applyNumberFormat="1" applyFont="1" applyFill="1" applyBorder="1" applyAlignment="1">
      <alignment vertical="center"/>
    </xf>
    <xf numFmtId="165" fontId="0" fillId="0" borderId="0" xfId="42" applyNumberFormat="1" applyFont="1" applyFill="1" applyAlignment="1">
      <alignment/>
    </xf>
    <xf numFmtId="165" fontId="19" fillId="0" borderId="0" xfId="42" applyNumberFormat="1" applyFont="1" applyFill="1" applyBorder="1" applyAlignment="1">
      <alignment vertical="center"/>
    </xf>
    <xf numFmtId="165" fontId="19" fillId="0" borderId="0" xfId="42" applyNumberFormat="1" applyFont="1" applyFill="1" applyAlignment="1">
      <alignment/>
    </xf>
    <xf numFmtId="3" fontId="8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 vertical="center"/>
    </xf>
    <xf numFmtId="43" fontId="0" fillId="0" borderId="0" xfId="42" applyFont="1" applyFill="1" applyBorder="1" applyAlignment="1">
      <alignment/>
    </xf>
    <xf numFmtId="0" fontId="7" fillId="0" borderId="0" xfId="0" applyFont="1" applyFill="1" applyAlignment="1">
      <alignment vertical="center"/>
    </xf>
    <xf numFmtId="166" fontId="9" fillId="0" borderId="21" xfId="42" applyNumberFormat="1" applyFont="1" applyFill="1" applyBorder="1" applyAlignment="1">
      <alignment horizontal="left" vertical="center"/>
    </xf>
    <xf numFmtId="166" fontId="8" fillId="0" borderId="19" xfId="42" applyNumberFormat="1" applyFont="1" applyFill="1" applyBorder="1" applyAlignment="1">
      <alignment vertical="center"/>
    </xf>
    <xf numFmtId="43" fontId="7" fillId="0" borderId="0" xfId="42" applyFont="1" applyFill="1" applyAlignment="1">
      <alignment vertical="center"/>
    </xf>
    <xf numFmtId="43" fontId="0" fillId="0" borderId="0" xfId="42" applyFont="1" applyFill="1" applyAlignment="1">
      <alignment/>
    </xf>
    <xf numFmtId="43" fontId="8" fillId="0" borderId="12" xfId="42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vertical="center"/>
    </xf>
    <xf numFmtId="43" fontId="8" fillId="0" borderId="19" xfId="42" applyFont="1" applyFill="1" applyBorder="1" applyAlignment="1">
      <alignment horizontal="center" vertical="center"/>
    </xf>
    <xf numFmtId="166" fontId="8" fillId="0" borderId="21" xfId="42" applyNumberFormat="1" applyFont="1" applyFill="1" applyBorder="1" applyAlignment="1">
      <alignment horizontal="right" vertical="center"/>
    </xf>
    <xf numFmtId="166" fontId="0" fillId="0" borderId="21" xfId="42" applyNumberFormat="1" applyFont="1" applyFill="1" applyBorder="1" applyAlignment="1">
      <alignment horizontal="left" vertical="center"/>
    </xf>
    <xf numFmtId="166" fontId="0" fillId="0" borderId="12" xfId="42" applyNumberFormat="1" applyFont="1" applyFill="1" applyBorder="1" applyAlignment="1">
      <alignment horizontal="left" vertical="center"/>
    </xf>
    <xf numFmtId="166" fontId="0" fillId="0" borderId="12" xfId="42" applyNumberFormat="1" applyFont="1" applyFill="1" applyBorder="1" applyAlignment="1">
      <alignment horizontal="right" vertical="center"/>
    </xf>
    <xf numFmtId="166" fontId="0" fillId="0" borderId="24" xfId="42" applyNumberFormat="1" applyFont="1" applyFill="1" applyBorder="1" applyAlignment="1">
      <alignment horizontal="right" vertical="center"/>
    </xf>
    <xf numFmtId="166" fontId="0" fillId="0" borderId="21" xfId="42" applyNumberFormat="1" applyFont="1" applyFill="1" applyBorder="1" applyAlignment="1">
      <alignment horizontal="left" vertical="center"/>
    </xf>
    <xf numFmtId="43" fontId="9" fillId="0" borderId="21" xfId="42" applyFont="1" applyFill="1" applyBorder="1" applyAlignment="1">
      <alignment horizontal="left" vertical="center"/>
    </xf>
    <xf numFmtId="43" fontId="0" fillId="0" borderId="21" xfId="42" applyFont="1" applyFill="1" applyBorder="1" applyAlignment="1">
      <alignment horizontal="left" vertical="center"/>
    </xf>
    <xf numFmtId="43" fontId="8" fillId="0" borderId="11" xfId="42" applyFont="1" applyFill="1" applyBorder="1" applyAlignment="1">
      <alignment horizontal="center" vertical="center"/>
    </xf>
    <xf numFmtId="43" fontId="8" fillId="0" borderId="16" xfId="42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" fontId="8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6" fontId="0" fillId="0" borderId="44" xfId="42" applyNumberFormat="1" applyFont="1" applyFill="1" applyBorder="1" applyAlignment="1">
      <alignment horizontal="center" vertical="center" wrapText="1"/>
    </xf>
    <xf numFmtId="166" fontId="0" fillId="0" borderId="19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3" fontId="0" fillId="0" borderId="0" xfId="42" applyFont="1" applyFill="1" applyAlignment="1">
      <alignment vertical="center"/>
    </xf>
    <xf numFmtId="165" fontId="0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65" fontId="8" fillId="0" borderId="12" xfId="42" applyNumberFormat="1" applyFont="1" applyFill="1" applyBorder="1" applyAlignment="1">
      <alignment horizontal="center" vertical="center"/>
    </xf>
    <xf numFmtId="43" fontId="8" fillId="0" borderId="17" xfId="42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5" fontId="8" fillId="0" borderId="19" xfId="42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right" vertical="center"/>
    </xf>
    <xf numFmtId="166" fontId="8" fillId="0" borderId="21" xfId="42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164" fontId="0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66" fontId="0" fillId="0" borderId="0" xfId="42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42" applyNumberFormat="1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0" fillId="0" borderId="0" xfId="42" applyNumberFormat="1" applyFont="1" applyFill="1" applyAlignment="1">
      <alignment vertical="center"/>
    </xf>
    <xf numFmtId="166" fontId="8" fillId="0" borderId="0" xfId="42" applyNumberFormat="1" applyFont="1" applyFill="1" applyAlignment="1">
      <alignment vertical="center"/>
    </xf>
    <xf numFmtId="43" fontId="0" fillId="0" borderId="0" xfId="42" applyFont="1" applyAlignment="1">
      <alignment vertical="center"/>
    </xf>
    <xf numFmtId="43" fontId="10" fillId="0" borderId="0" xfId="42" applyFont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/>
    </xf>
    <xf numFmtId="3" fontId="0" fillId="0" borderId="19" xfId="46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80" fontId="0" fillId="0" borderId="19" xfId="45" applyNumberForma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46" applyNumberFormat="1" applyBorder="1" applyAlignment="1">
      <alignment/>
    </xf>
    <xf numFmtId="0" fontId="0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3" fontId="15" fillId="0" borderId="46" xfId="46" applyNumberFormat="1" applyFont="1" applyBorder="1" applyAlignment="1">
      <alignment vertical="center"/>
    </xf>
    <xf numFmtId="3" fontId="15" fillId="0" borderId="47" xfId="46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19" xfId="0" applyNumberFormat="1" applyBorder="1" applyAlignment="1">
      <alignment/>
    </xf>
    <xf numFmtId="0" fontId="8" fillId="0" borderId="45" xfId="0" applyFont="1" applyBorder="1" applyAlignment="1">
      <alignment vertical="center"/>
    </xf>
    <xf numFmtId="1" fontId="0" fillId="0" borderId="0" xfId="0" applyNumberFormat="1" applyAlignment="1">
      <alignment/>
    </xf>
    <xf numFmtId="0" fontId="15" fillId="0" borderId="24" xfId="0" applyFont="1" applyBorder="1" applyAlignment="1">
      <alignment horizontal="center"/>
    </xf>
    <xf numFmtId="14" fontId="15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0" fillId="0" borderId="0" xfId="46" applyNumberForma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2" fontId="26" fillId="0" borderId="0" xfId="61" applyNumberFormat="1" applyFont="1" applyBorder="1" applyAlignment="1">
      <alignment wrapText="1"/>
      <protection/>
    </xf>
    <xf numFmtId="0" fontId="8" fillId="0" borderId="48" xfId="61" applyFont="1" applyBorder="1" applyAlignment="1">
      <alignment horizontal="center"/>
      <protection/>
    </xf>
    <xf numFmtId="2" fontId="27" fillId="0" borderId="49" xfId="61" applyNumberFormat="1" applyFont="1" applyBorder="1" applyAlignment="1">
      <alignment horizontal="center" wrapText="1"/>
      <protection/>
    </xf>
    <xf numFmtId="0" fontId="28" fillId="0" borderId="50" xfId="61" applyFont="1" applyBorder="1" applyAlignment="1">
      <alignment horizontal="center" vertical="center" wrapText="1"/>
      <protection/>
    </xf>
    <xf numFmtId="0" fontId="28" fillId="0" borderId="51" xfId="61" applyFont="1" applyBorder="1" applyAlignment="1">
      <alignment horizontal="center" vertical="center" wrapText="1"/>
      <protection/>
    </xf>
    <xf numFmtId="0" fontId="8" fillId="0" borderId="52" xfId="61" applyFont="1" applyBorder="1" applyAlignment="1">
      <alignment horizontal="center"/>
      <protection/>
    </xf>
    <xf numFmtId="0" fontId="8" fillId="0" borderId="53" xfId="61" applyFont="1" applyBorder="1" applyAlignment="1">
      <alignment horizontal="left" wrapText="1"/>
      <protection/>
    </xf>
    <xf numFmtId="166" fontId="8" fillId="0" borderId="53" xfId="61" applyNumberFormat="1" applyFont="1" applyBorder="1" applyAlignment="1">
      <alignment horizontal="left"/>
      <protection/>
    </xf>
    <xf numFmtId="0" fontId="0" fillId="0" borderId="19" xfId="61" applyFont="1" applyBorder="1" applyAlignment="1">
      <alignment horizontal="center"/>
      <protection/>
    </xf>
    <xf numFmtId="0" fontId="0" fillId="0" borderId="21" xfId="61" applyFont="1" applyBorder="1" applyAlignment="1">
      <alignment horizontal="left" wrapText="1"/>
      <protection/>
    </xf>
    <xf numFmtId="0" fontId="8" fillId="0" borderId="19" xfId="61" applyFont="1" applyBorder="1" applyAlignment="1">
      <alignment horizontal="left"/>
      <protection/>
    </xf>
    <xf numFmtId="0" fontId="8" fillId="0" borderId="44" xfId="61" applyFont="1" applyBorder="1" applyAlignment="1">
      <alignment horizontal="left"/>
      <protection/>
    </xf>
    <xf numFmtId="166" fontId="8" fillId="0" borderId="19" xfId="44" applyNumberFormat="1" applyFont="1" applyBorder="1" applyAlignment="1">
      <alignment/>
    </xf>
    <xf numFmtId="0" fontId="9" fillId="0" borderId="21" xfId="61" applyFont="1" applyBorder="1" applyAlignment="1">
      <alignment horizontal="left" wrapText="1"/>
      <protection/>
    </xf>
    <xf numFmtId="0" fontId="8" fillId="0" borderId="54" xfId="61" applyFont="1" applyBorder="1" applyAlignment="1">
      <alignment horizontal="center"/>
      <protection/>
    </xf>
    <xf numFmtId="0" fontId="8" fillId="0" borderId="21" xfId="61" applyFont="1" applyBorder="1" applyAlignment="1">
      <alignment horizontal="left" wrapText="1"/>
      <protection/>
    </xf>
    <xf numFmtId="0" fontId="0" fillId="0" borderId="26" xfId="61" applyFont="1" applyBorder="1" applyAlignment="1">
      <alignment horizontal="left" wrapText="1"/>
      <protection/>
    </xf>
    <xf numFmtId="166" fontId="8" fillId="0" borderId="19" xfId="61" applyNumberFormat="1" applyFont="1" applyBorder="1" applyAlignment="1">
      <alignment horizontal="left"/>
      <protection/>
    </xf>
    <xf numFmtId="0" fontId="0" fillId="0" borderId="55" xfId="61" applyFont="1" applyBorder="1" applyAlignment="1">
      <alignment horizontal="center"/>
      <protection/>
    </xf>
    <xf numFmtId="0" fontId="0" fillId="0" borderId="17" xfId="61" applyFont="1" applyBorder="1" applyAlignment="1">
      <alignment horizontal="left" wrapText="1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wrapText="1"/>
      <protection/>
    </xf>
    <xf numFmtId="0" fontId="8" fillId="0" borderId="57" xfId="61" applyFont="1" applyBorder="1" applyAlignment="1">
      <alignment horizontal="center"/>
      <protection/>
    </xf>
    <xf numFmtId="0" fontId="15" fillId="0" borderId="19" xfId="61" applyFont="1" applyBorder="1" applyAlignment="1">
      <alignment horizontal="left" wrapText="1"/>
      <protection/>
    </xf>
    <xf numFmtId="0" fontId="8" fillId="0" borderId="19" xfId="0" applyFont="1" applyBorder="1" applyAlignment="1">
      <alignment horizontal="left"/>
    </xf>
    <xf numFmtId="0" fontId="0" fillId="0" borderId="56" xfId="61" applyFont="1" applyBorder="1" applyAlignment="1">
      <alignment horizontal="center"/>
      <protection/>
    </xf>
    <xf numFmtId="0" fontId="8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8" fillId="0" borderId="19" xfId="61" applyFont="1" applyBorder="1" applyAlignment="1">
      <alignment horizontal="center"/>
      <protection/>
    </xf>
    <xf numFmtId="0" fontId="8" fillId="0" borderId="19" xfId="61" applyFont="1" applyBorder="1" applyAlignment="1">
      <alignment horizontal="left" wrapText="1"/>
      <protection/>
    </xf>
    <xf numFmtId="0" fontId="8" fillId="0" borderId="26" xfId="61" applyFont="1" applyBorder="1" applyAlignment="1">
      <alignment horizontal="left" wrapText="1"/>
      <protection/>
    </xf>
    <xf numFmtId="0" fontId="8" fillId="0" borderId="56" xfId="61" applyFont="1" applyBorder="1" applyAlignment="1">
      <alignment horizontal="center"/>
      <protection/>
    </xf>
    <xf numFmtId="0" fontId="8" fillId="0" borderId="58" xfId="61" applyFont="1" applyBorder="1" applyAlignment="1">
      <alignment horizontal="left" wrapText="1"/>
      <protection/>
    </xf>
    <xf numFmtId="166" fontId="8" fillId="0" borderId="58" xfId="61" applyNumberFormat="1" applyFont="1" applyBorder="1" applyAlignment="1">
      <alignment horizontal="left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left" wrapText="1"/>
      <protection/>
    </xf>
    <xf numFmtId="0" fontId="8" fillId="0" borderId="0" xfId="61" applyFont="1" applyBorder="1" applyAlignment="1">
      <alignment horizontal="left"/>
      <protection/>
    </xf>
    <xf numFmtId="0" fontId="10" fillId="0" borderId="48" xfId="61" applyFont="1" applyBorder="1">
      <alignment/>
      <protection/>
    </xf>
    <xf numFmtId="2" fontId="27" fillId="0" borderId="58" xfId="61" applyNumberFormat="1" applyFont="1" applyBorder="1" applyAlignment="1">
      <alignment horizontal="center" wrapText="1"/>
      <protection/>
    </xf>
    <xf numFmtId="0" fontId="28" fillId="0" borderId="58" xfId="61" applyFont="1" applyBorder="1" applyAlignment="1">
      <alignment horizontal="center" vertical="center" wrapText="1"/>
      <protection/>
    </xf>
    <xf numFmtId="0" fontId="28" fillId="0" borderId="59" xfId="61" applyFont="1" applyBorder="1" applyAlignment="1">
      <alignment horizontal="center" vertical="center" wrapText="1"/>
      <protection/>
    </xf>
    <xf numFmtId="0" fontId="28" fillId="0" borderId="60" xfId="61" applyFont="1" applyBorder="1" applyAlignment="1">
      <alignment horizontal="center"/>
      <protection/>
    </xf>
    <xf numFmtId="0" fontId="28" fillId="0" borderId="53" xfId="61" applyFont="1" applyBorder="1" applyAlignment="1">
      <alignment horizontal="left" wrapText="1"/>
      <protection/>
    </xf>
    <xf numFmtId="166" fontId="28" fillId="0" borderId="53" xfId="61" applyNumberFormat="1" applyFont="1" applyBorder="1" applyAlignment="1">
      <alignment horizontal="left"/>
      <protection/>
    </xf>
    <xf numFmtId="0" fontId="10" fillId="0" borderId="54" xfId="61" applyFont="1" applyBorder="1" applyAlignment="1">
      <alignment horizontal="left"/>
      <protection/>
    </xf>
    <xf numFmtId="0" fontId="10" fillId="0" borderId="19" xfId="62" applyFont="1" applyFill="1" applyBorder="1" applyAlignment="1">
      <alignment horizontal="left" wrapText="1"/>
      <protection/>
    </xf>
    <xf numFmtId="0" fontId="28" fillId="0" borderId="19" xfId="61" applyFont="1" applyBorder="1" applyAlignment="1">
      <alignment horizontal="left"/>
      <protection/>
    </xf>
    <xf numFmtId="0" fontId="10" fillId="0" borderId="19" xfId="61" applyFont="1" applyBorder="1" applyAlignment="1">
      <alignment horizontal="left" wrapText="1"/>
      <protection/>
    </xf>
    <xf numFmtId="166" fontId="1" fillId="0" borderId="19" xfId="44" applyNumberFormat="1" applyFont="1" applyBorder="1" applyAlignment="1">
      <alignment/>
    </xf>
    <xf numFmtId="0" fontId="28" fillId="0" borderId="54" xfId="61" applyFont="1" applyBorder="1" applyAlignment="1">
      <alignment horizontal="center"/>
      <protection/>
    </xf>
    <xf numFmtId="0" fontId="28" fillId="0" borderId="19" xfId="61" applyFont="1" applyBorder="1" applyAlignment="1">
      <alignment horizontal="left" wrapText="1"/>
      <protection/>
    </xf>
    <xf numFmtId="166" fontId="28" fillId="0" borderId="19" xfId="61" applyNumberFormat="1" applyFont="1" applyBorder="1" applyAlignment="1">
      <alignment horizontal="left"/>
      <protection/>
    </xf>
    <xf numFmtId="0" fontId="10" fillId="0" borderId="54" xfId="61" applyFont="1" applyBorder="1" applyAlignment="1">
      <alignment horizontal="center"/>
      <protection/>
    </xf>
    <xf numFmtId="166" fontId="0" fillId="0" borderId="19" xfId="44" applyNumberFormat="1" applyFont="1" applyBorder="1" applyAlignment="1">
      <alignment/>
    </xf>
    <xf numFmtId="166" fontId="0" fillId="0" borderId="19" xfId="44" applyNumberFormat="1" applyFont="1" applyFill="1" applyBorder="1" applyAlignment="1">
      <alignment/>
    </xf>
    <xf numFmtId="0" fontId="10" fillId="0" borderId="19" xfId="61" applyFont="1" applyBorder="1" applyAlignment="1">
      <alignment horizontal="left"/>
      <protection/>
    </xf>
    <xf numFmtId="0" fontId="10" fillId="0" borderId="54" xfId="61" applyFont="1" applyFill="1" applyBorder="1" applyAlignment="1">
      <alignment horizontal="center"/>
      <protection/>
    </xf>
    <xf numFmtId="0" fontId="10" fillId="0" borderId="6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61" applyFont="1" applyBorder="1" applyAlignment="1">
      <alignment horizontal="center" vertical="center" wrapText="1"/>
      <protection/>
    </xf>
    <xf numFmtId="0" fontId="28" fillId="0" borderId="54" xfId="61" applyFont="1" applyBorder="1">
      <alignment/>
      <protection/>
    </xf>
    <xf numFmtId="0" fontId="28" fillId="0" borderId="19" xfId="61" applyFont="1" applyBorder="1" applyAlignment="1">
      <alignment horizontal="center"/>
      <protection/>
    </xf>
    <xf numFmtId="166" fontId="13" fillId="0" borderId="19" xfId="61" applyNumberFormat="1" applyFont="1" applyBorder="1" applyAlignment="1">
      <alignment horizontal="left"/>
      <protection/>
    </xf>
    <xf numFmtId="166" fontId="28" fillId="0" borderId="44" xfId="61" applyNumberFormat="1" applyFont="1" applyBorder="1" applyAlignment="1">
      <alignment horizontal="left"/>
      <protection/>
    </xf>
    <xf numFmtId="0" fontId="10" fillId="0" borderId="54" xfId="0" applyFont="1" applyBorder="1" applyAlignment="1">
      <alignment/>
    </xf>
    <xf numFmtId="0" fontId="28" fillId="0" borderId="44" xfId="61" applyFont="1" applyBorder="1" applyAlignment="1">
      <alignment horizontal="left"/>
      <protection/>
    </xf>
    <xf numFmtId="166" fontId="0" fillId="0" borderId="44" xfId="44" applyNumberFormat="1" applyFont="1" applyBorder="1" applyAlignment="1">
      <alignment/>
    </xf>
    <xf numFmtId="0" fontId="10" fillId="0" borderId="54" xfId="61" applyFont="1" applyBorder="1">
      <alignment/>
      <protection/>
    </xf>
    <xf numFmtId="0" fontId="28" fillId="0" borderId="58" xfId="61" applyFont="1" applyBorder="1" applyAlignment="1">
      <alignment horizontal="left"/>
      <protection/>
    </xf>
    <xf numFmtId="0" fontId="10" fillId="0" borderId="58" xfId="61" applyFont="1" applyBorder="1" applyAlignment="1">
      <alignment horizontal="left"/>
      <protection/>
    </xf>
    <xf numFmtId="0" fontId="28" fillId="0" borderId="59" xfId="61" applyFont="1" applyBorder="1" applyAlignment="1">
      <alignment horizontal="left"/>
      <protection/>
    </xf>
    <xf numFmtId="0" fontId="28" fillId="0" borderId="0" xfId="61" applyFont="1" applyBorder="1" applyAlignment="1">
      <alignment horizontal="left"/>
      <protection/>
    </xf>
    <xf numFmtId="0" fontId="30" fillId="0" borderId="0" xfId="61" applyFont="1" applyBorder="1" applyAlignment="1">
      <alignment horizontal="left"/>
      <protection/>
    </xf>
    <xf numFmtId="0" fontId="12" fillId="0" borderId="0" xfId="61" applyFont="1" applyBorder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13" fillId="0" borderId="0" xfId="0" applyFont="1" applyBorder="1" applyAlignment="1">
      <alignment/>
    </xf>
    <xf numFmtId="166" fontId="1" fillId="0" borderId="19" xfId="44" applyNumberFormat="1" applyFont="1" applyFill="1" applyBorder="1" applyAlignment="1">
      <alignment/>
    </xf>
    <xf numFmtId="166" fontId="28" fillId="0" borderId="19" xfId="42" applyNumberFormat="1" applyFont="1" applyBorder="1" applyAlignment="1">
      <alignment horizontal="left"/>
    </xf>
    <xf numFmtId="166" fontId="28" fillId="33" borderId="19" xfId="61" applyNumberFormat="1" applyFont="1" applyFill="1" applyBorder="1" applyAlignment="1">
      <alignment horizontal="left"/>
      <protection/>
    </xf>
    <xf numFmtId="166" fontId="28" fillId="33" borderId="19" xfId="42" applyNumberFormat="1" applyFont="1" applyFill="1" applyBorder="1" applyAlignment="1">
      <alignment horizontal="left"/>
    </xf>
    <xf numFmtId="166" fontId="0" fillId="33" borderId="19" xfId="44" applyNumberFormat="1" applyFont="1" applyFill="1" applyBorder="1" applyAlignment="1">
      <alignment/>
    </xf>
    <xf numFmtId="166" fontId="0" fillId="33" borderId="19" xfId="44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 horizontal="right"/>
    </xf>
    <xf numFmtId="166" fontId="1" fillId="33" borderId="19" xfId="44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6" fontId="1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166" fontId="0" fillId="0" borderId="14" xfId="0" applyNumberFormat="1" applyBorder="1" applyAlignment="1">
      <alignment/>
    </xf>
    <xf numFmtId="166" fontId="0" fillId="34" borderId="19" xfId="42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6" fontId="13" fillId="0" borderId="0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9" fillId="0" borderId="58" xfId="61" applyFont="1" applyBorder="1" applyAlignment="1">
      <alignment horizontal="left"/>
      <protection/>
    </xf>
    <xf numFmtId="0" fontId="10" fillId="0" borderId="19" xfId="62" applyFont="1" applyFill="1" applyBorder="1" applyAlignment="1">
      <alignment horizontal="left" wrapText="1"/>
      <protection/>
    </xf>
    <xf numFmtId="0" fontId="28" fillId="0" borderId="19" xfId="61" applyFont="1" applyBorder="1" applyAlignment="1">
      <alignment horizontal="left" wrapText="1"/>
      <protection/>
    </xf>
    <xf numFmtId="0" fontId="28" fillId="0" borderId="19" xfId="61" applyFont="1" applyBorder="1" applyAlignment="1">
      <alignment horizontal="left"/>
      <protection/>
    </xf>
    <xf numFmtId="0" fontId="10" fillId="0" borderId="19" xfId="61" applyFont="1" applyBorder="1" applyAlignment="1">
      <alignment horizontal="left"/>
      <protection/>
    </xf>
    <xf numFmtId="0" fontId="29" fillId="0" borderId="19" xfId="61" applyFont="1" applyBorder="1" applyAlignment="1">
      <alignment horizontal="left"/>
      <protection/>
    </xf>
    <xf numFmtId="0" fontId="29" fillId="0" borderId="19" xfId="62" applyFont="1" applyFill="1" applyBorder="1" applyAlignment="1">
      <alignment horizontal="left" wrapText="1"/>
      <protection/>
    </xf>
    <xf numFmtId="0" fontId="28" fillId="0" borderId="19" xfId="62" applyFont="1" applyFill="1" applyBorder="1" applyAlignment="1">
      <alignment horizontal="left" wrapText="1"/>
      <protection/>
    </xf>
    <xf numFmtId="0" fontId="10" fillId="0" borderId="19" xfId="61" applyFont="1" applyBorder="1" applyAlignment="1">
      <alignment horizontal="left" wrapText="1"/>
      <protection/>
    </xf>
    <xf numFmtId="2" fontId="8" fillId="0" borderId="70" xfId="61" applyNumberFormat="1" applyFont="1" applyBorder="1" applyAlignment="1">
      <alignment horizontal="center" wrapText="1"/>
      <protection/>
    </xf>
    <xf numFmtId="2" fontId="8" fillId="0" borderId="71" xfId="61" applyNumberFormat="1" applyFont="1" applyBorder="1" applyAlignment="1">
      <alignment horizontal="center" wrapText="1"/>
      <protection/>
    </xf>
    <xf numFmtId="2" fontId="8" fillId="0" borderId="72" xfId="61" applyNumberFormat="1" applyFont="1" applyBorder="1" applyAlignment="1">
      <alignment horizontal="center" wrapText="1"/>
      <protection/>
    </xf>
    <xf numFmtId="0" fontId="27" fillId="0" borderId="73" xfId="61" applyFont="1" applyBorder="1" applyAlignment="1">
      <alignment horizontal="center" wrapText="1"/>
      <protection/>
    </xf>
    <xf numFmtId="0" fontId="27" fillId="0" borderId="74" xfId="61" applyFont="1" applyBorder="1" applyAlignment="1">
      <alignment horizontal="center" wrapText="1"/>
      <protection/>
    </xf>
    <xf numFmtId="0" fontId="27" fillId="0" borderId="75" xfId="61" applyFont="1" applyBorder="1" applyAlignment="1">
      <alignment horizontal="center" wrapText="1"/>
      <protection/>
    </xf>
    <xf numFmtId="0" fontId="28" fillId="0" borderId="76" xfId="61" applyFont="1" applyBorder="1" applyAlignment="1">
      <alignment horizontal="left" wrapText="1"/>
      <protection/>
    </xf>
    <xf numFmtId="0" fontId="28" fillId="0" borderId="53" xfId="61" applyFont="1" applyBorder="1" applyAlignment="1">
      <alignment horizontal="left" wrapText="1"/>
      <protection/>
    </xf>
    <xf numFmtId="0" fontId="8" fillId="0" borderId="21" xfId="61" applyFont="1" applyBorder="1" applyAlignment="1">
      <alignment horizontal="left" wrapText="1"/>
      <protection/>
    </xf>
    <xf numFmtId="0" fontId="8" fillId="0" borderId="19" xfId="61" applyFont="1" applyBorder="1" applyAlignment="1">
      <alignment horizontal="left" wrapText="1"/>
      <protection/>
    </xf>
    <xf numFmtId="0" fontId="8" fillId="0" borderId="20" xfId="61" applyFont="1" applyBorder="1" applyAlignment="1">
      <alignment horizontal="left" wrapText="1"/>
      <protection/>
    </xf>
    <xf numFmtId="0" fontId="8" fillId="0" borderId="58" xfId="61" applyFont="1" applyBorder="1" applyAlignment="1">
      <alignment horizontal="left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21" xfId="61" applyFont="1" applyBorder="1" applyAlignment="1">
      <alignment horizontal="center" wrapText="1"/>
      <protection/>
    </xf>
    <xf numFmtId="0" fontId="13" fillId="0" borderId="20" xfId="61" applyFont="1" applyBorder="1" applyAlignment="1">
      <alignment horizontal="left" wrapText="1"/>
      <protection/>
    </xf>
    <xf numFmtId="0" fontId="13" fillId="0" borderId="21" xfId="61" applyFont="1" applyBorder="1" applyAlignment="1">
      <alignment horizontal="left" wrapText="1"/>
      <protection/>
    </xf>
    <xf numFmtId="0" fontId="9" fillId="0" borderId="21" xfId="61" applyFont="1" applyBorder="1" applyAlignment="1">
      <alignment horizontal="left" wrapText="1"/>
      <protection/>
    </xf>
    <xf numFmtId="0" fontId="9" fillId="0" borderId="19" xfId="61" applyFont="1" applyBorder="1" applyAlignment="1">
      <alignment horizontal="left" wrapText="1"/>
      <protection/>
    </xf>
    <xf numFmtId="0" fontId="0" fillId="0" borderId="20" xfId="61" applyFont="1" applyBorder="1" applyAlignment="1">
      <alignment horizontal="left" wrapText="1"/>
      <protection/>
    </xf>
    <xf numFmtId="0" fontId="0" fillId="0" borderId="21" xfId="61" applyFont="1" applyBorder="1" applyAlignment="1">
      <alignment horizontal="left" wrapText="1"/>
      <protection/>
    </xf>
    <xf numFmtId="2" fontId="27" fillId="0" borderId="77" xfId="61" applyNumberFormat="1" applyFont="1" applyBorder="1" applyAlignment="1">
      <alignment horizontal="center" wrapText="1"/>
      <protection/>
    </xf>
    <xf numFmtId="2" fontId="27" fillId="0" borderId="49" xfId="61" applyNumberFormat="1" applyFont="1" applyBorder="1" applyAlignment="1">
      <alignment horizontal="center" wrapText="1"/>
      <protection/>
    </xf>
    <xf numFmtId="0" fontId="8" fillId="0" borderId="76" xfId="61" applyFont="1" applyBorder="1" applyAlignment="1">
      <alignment horizontal="left" wrapText="1"/>
      <protection/>
    </xf>
    <xf numFmtId="0" fontId="8" fillId="0" borderId="53" xfId="61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ta%20shitje,%20pagat,e%20taxat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. Shitjeve' 10"/>
      <sheetName val="k.Shitje 2010"/>
      <sheetName val="List.paga 10"/>
      <sheetName val="K.Paga 10"/>
      <sheetName val="Permb. pagesa 2010"/>
    </sheetNames>
    <sheetDataSet>
      <sheetData sheetId="3">
        <row r="21">
          <cell r="H21">
            <v>14240500</v>
          </cell>
          <cell r="J21">
            <v>2339436.5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zoomScalePageLayoutView="0" workbookViewId="0" topLeftCell="A13">
      <selection activeCell="C25" sqref="C25:J25"/>
    </sheetView>
  </sheetViews>
  <sheetFormatPr defaultColWidth="9.140625" defaultRowHeight="12.75"/>
  <cols>
    <col min="1" max="1" width="2.140625" style="1" customWidth="1"/>
    <col min="2" max="2" width="6.57421875" style="1" customWidth="1"/>
    <col min="3" max="3" width="9.140625" style="1" customWidth="1"/>
    <col min="4" max="4" width="9.28125" style="1" customWidth="1"/>
    <col min="5" max="5" width="11.421875" style="1" customWidth="1"/>
    <col min="6" max="6" width="12.8515625" style="1" customWidth="1"/>
    <col min="7" max="7" width="5.421875" style="1" customWidth="1"/>
    <col min="8" max="9" width="9.140625" style="1" customWidth="1"/>
    <col min="10" max="10" width="3.140625" style="1" customWidth="1"/>
    <col min="11" max="11" width="13.421875" style="1" customWidth="1"/>
    <col min="12" max="12" width="13.00390625" style="1" customWidth="1"/>
    <col min="13" max="16384" width="9.140625" style="1" customWidth="1"/>
  </cols>
  <sheetData>
    <row r="1" ht="6.75" customHeigh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5" customFormat="1" ht="13.5" customHeight="1">
      <c r="B3" s="6"/>
      <c r="C3" s="88" t="s">
        <v>0</v>
      </c>
      <c r="D3" s="7"/>
      <c r="E3" s="7"/>
      <c r="F3" s="354" t="s">
        <v>190</v>
      </c>
      <c r="G3" s="354"/>
      <c r="H3" s="354"/>
      <c r="I3" s="354"/>
      <c r="J3" s="354"/>
      <c r="K3" s="363"/>
    </row>
    <row r="4" spans="2:11" s="5" customFormat="1" ht="13.5" customHeight="1">
      <c r="B4" s="6"/>
      <c r="C4" s="88" t="s">
        <v>1</v>
      </c>
      <c r="D4" s="7"/>
      <c r="E4" s="7"/>
      <c r="F4" s="355" t="s">
        <v>178</v>
      </c>
      <c r="G4" s="355"/>
      <c r="H4" s="355"/>
      <c r="I4" s="355"/>
      <c r="J4" s="355"/>
      <c r="K4" s="8"/>
    </row>
    <row r="5" spans="2:11" s="5" customFormat="1" ht="13.5" customHeight="1">
      <c r="B5" s="6"/>
      <c r="C5" s="88" t="s">
        <v>2</v>
      </c>
      <c r="D5" s="7"/>
      <c r="E5" s="7"/>
      <c r="F5" s="354" t="s">
        <v>188</v>
      </c>
      <c r="G5" s="354"/>
      <c r="H5" s="354"/>
      <c r="I5" s="354"/>
      <c r="J5" s="354"/>
      <c r="K5" s="8"/>
    </row>
    <row r="6" spans="2:11" s="5" customFormat="1" ht="13.5" customHeight="1">
      <c r="B6" s="6"/>
      <c r="C6" s="88"/>
      <c r="D6" s="7"/>
      <c r="E6" s="7"/>
      <c r="F6" s="88"/>
      <c r="G6" s="7"/>
      <c r="H6" s="355" t="s">
        <v>163</v>
      </c>
      <c r="I6" s="355"/>
      <c r="J6" s="9"/>
      <c r="K6" s="8"/>
    </row>
    <row r="7" spans="2:11" s="5" customFormat="1" ht="13.5" customHeight="1">
      <c r="B7" s="6"/>
      <c r="C7" s="88" t="s">
        <v>3</v>
      </c>
      <c r="D7" s="7"/>
      <c r="E7" s="7"/>
      <c r="F7" s="122">
        <v>2004</v>
      </c>
      <c r="G7" s="10"/>
      <c r="H7" s="7"/>
      <c r="I7" s="7"/>
      <c r="J7" s="7"/>
      <c r="K7" s="8"/>
    </row>
    <row r="8" spans="2:11" s="5" customFormat="1" ht="13.5" customHeight="1">
      <c r="B8" s="6"/>
      <c r="C8" s="88" t="s">
        <v>4</v>
      </c>
      <c r="D8" s="7"/>
      <c r="E8" s="7"/>
      <c r="F8" s="123">
        <v>3710451</v>
      </c>
      <c r="G8" s="11"/>
      <c r="H8" s="7"/>
      <c r="I8" s="7"/>
      <c r="J8" s="7"/>
      <c r="K8" s="8"/>
    </row>
    <row r="9" spans="2:11" s="5" customFormat="1" ht="13.5" customHeight="1">
      <c r="B9" s="6"/>
      <c r="C9" s="88"/>
      <c r="D9" s="7"/>
      <c r="E9" s="7"/>
      <c r="F9" s="88"/>
      <c r="G9" s="7"/>
      <c r="H9" s="7"/>
      <c r="I9" s="7"/>
      <c r="J9" s="7"/>
      <c r="K9" s="8"/>
    </row>
    <row r="10" spans="2:11" s="5" customFormat="1" ht="13.5" customHeight="1">
      <c r="B10" s="6"/>
      <c r="C10" s="88" t="s">
        <v>5</v>
      </c>
      <c r="D10" s="7"/>
      <c r="E10" s="7"/>
      <c r="F10" s="124" t="s">
        <v>179</v>
      </c>
      <c r="G10" s="124"/>
      <c r="H10" s="124"/>
      <c r="I10" s="124"/>
      <c r="J10" s="124"/>
      <c r="K10" s="125"/>
    </row>
    <row r="11" spans="2:11" s="5" customFormat="1" ht="13.5" customHeight="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s="5" customFormat="1" ht="13.5" customHeight="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2:11" ht="12.75">
      <c r="B13" s="12"/>
      <c r="C13" s="13"/>
      <c r="D13" s="13"/>
      <c r="E13" s="13"/>
      <c r="F13" s="13"/>
      <c r="G13" s="13"/>
      <c r="H13" s="13"/>
      <c r="I13" s="13"/>
      <c r="J13" s="13"/>
      <c r="K13" s="14"/>
    </row>
    <row r="14" spans="2:11" ht="12.75">
      <c r="B14" s="12"/>
      <c r="C14" s="13"/>
      <c r="D14" s="13"/>
      <c r="E14" s="13"/>
      <c r="F14" s="13"/>
      <c r="G14" s="13"/>
      <c r="H14" s="13"/>
      <c r="I14" s="13"/>
      <c r="J14" s="13"/>
      <c r="K14" s="14"/>
    </row>
    <row r="15" spans="2:11" ht="12.75">
      <c r="B15" s="12"/>
      <c r="C15" s="13"/>
      <c r="D15" s="13"/>
      <c r="E15" s="13"/>
      <c r="F15" s="13"/>
      <c r="G15" s="13"/>
      <c r="H15" s="13"/>
      <c r="I15" s="13"/>
      <c r="J15" s="13"/>
      <c r="K15" s="14"/>
    </row>
    <row r="16" spans="2:11" ht="12.75"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spans="2:11" ht="12.75">
      <c r="B17" s="12"/>
      <c r="C17" s="13"/>
      <c r="D17" s="13"/>
      <c r="E17" s="13"/>
      <c r="F17" s="13"/>
      <c r="G17" s="13"/>
      <c r="H17" s="13"/>
      <c r="I17" s="13"/>
      <c r="J17" s="13"/>
      <c r="K17" s="14"/>
    </row>
    <row r="18" spans="2:11" ht="12.75">
      <c r="B18" s="12"/>
      <c r="C18" s="13"/>
      <c r="D18" s="13"/>
      <c r="E18" s="13"/>
      <c r="F18" s="13"/>
      <c r="G18" s="13"/>
      <c r="H18" s="13"/>
      <c r="I18" s="13"/>
      <c r="J18" s="13"/>
      <c r="K18" s="14"/>
    </row>
    <row r="19" spans="2:11" ht="12.75">
      <c r="B19" s="12"/>
      <c r="C19" s="13"/>
      <c r="D19" s="13"/>
      <c r="E19" s="13"/>
      <c r="F19" s="13"/>
      <c r="G19" s="13"/>
      <c r="H19" s="13"/>
      <c r="I19" s="13"/>
      <c r="J19" s="13"/>
      <c r="K19" s="14"/>
    </row>
    <row r="20" spans="2:11" ht="12.75">
      <c r="B20" s="12"/>
      <c r="C20" s="13"/>
      <c r="D20" s="13"/>
      <c r="E20" s="13"/>
      <c r="F20" s="13"/>
      <c r="G20" s="13"/>
      <c r="H20" s="13"/>
      <c r="I20" s="13"/>
      <c r="J20" s="13"/>
      <c r="K20" s="14"/>
    </row>
    <row r="21" spans="2:11" ht="12.75">
      <c r="B21" s="12"/>
      <c r="C21" s="13"/>
      <c r="D21" s="13"/>
      <c r="E21" s="13"/>
      <c r="F21" s="13"/>
      <c r="G21" s="13"/>
      <c r="H21" s="13"/>
      <c r="I21" s="13"/>
      <c r="J21" s="13"/>
      <c r="K21" s="14"/>
    </row>
    <row r="22" spans="2:11" ht="12.75">
      <c r="B22" s="12"/>
      <c r="C22" s="13"/>
      <c r="D22" s="13"/>
      <c r="E22" s="13"/>
      <c r="F22" s="13"/>
      <c r="G22" s="13"/>
      <c r="H22" s="13"/>
      <c r="I22" s="13"/>
      <c r="J22" s="13"/>
      <c r="K22" s="14"/>
    </row>
    <row r="23" spans="2:11" ht="33.75">
      <c r="B23" s="359" t="s">
        <v>6</v>
      </c>
      <c r="C23" s="360"/>
      <c r="D23" s="360"/>
      <c r="E23" s="360"/>
      <c r="F23" s="360"/>
      <c r="G23" s="360"/>
      <c r="H23" s="360"/>
      <c r="I23" s="360"/>
      <c r="J23" s="360"/>
      <c r="K23" s="361"/>
    </row>
    <row r="24" spans="2:11" ht="12.75">
      <c r="B24" s="12"/>
      <c r="C24" s="358" t="s">
        <v>7</v>
      </c>
      <c r="D24" s="358"/>
      <c r="E24" s="358"/>
      <c r="F24" s="358"/>
      <c r="G24" s="358"/>
      <c r="H24" s="358"/>
      <c r="I24" s="358"/>
      <c r="J24" s="358"/>
      <c r="K24" s="14"/>
    </row>
    <row r="25" spans="2:11" ht="12.75">
      <c r="B25" s="12"/>
      <c r="C25" s="358" t="s">
        <v>8</v>
      </c>
      <c r="D25" s="358"/>
      <c r="E25" s="358"/>
      <c r="F25" s="358"/>
      <c r="G25" s="358"/>
      <c r="H25" s="358"/>
      <c r="I25" s="358"/>
      <c r="J25" s="358"/>
      <c r="K25" s="14"/>
    </row>
    <row r="26" spans="2:11" ht="12.75">
      <c r="B26" s="12"/>
      <c r="C26" s="13"/>
      <c r="D26" s="13"/>
      <c r="E26" s="13"/>
      <c r="F26" s="13"/>
      <c r="G26" s="13"/>
      <c r="H26" s="13"/>
      <c r="I26" s="13"/>
      <c r="J26" s="13"/>
      <c r="K26" s="14"/>
    </row>
    <row r="27" spans="2:11" ht="12.75">
      <c r="B27" s="12"/>
      <c r="C27" s="13"/>
      <c r="D27" s="13"/>
      <c r="E27" s="13"/>
      <c r="F27" s="13"/>
      <c r="G27" s="13"/>
      <c r="H27" s="13"/>
      <c r="I27" s="13"/>
      <c r="J27" s="13"/>
      <c r="K27" s="14"/>
    </row>
    <row r="28" spans="2:11" ht="33.75">
      <c r="B28" s="12"/>
      <c r="C28" s="13"/>
      <c r="D28" s="13"/>
      <c r="E28" s="13"/>
      <c r="F28" s="15" t="s">
        <v>194</v>
      </c>
      <c r="G28" s="13"/>
      <c r="H28" s="13"/>
      <c r="I28" s="13"/>
      <c r="J28" s="13"/>
      <c r="K28" s="14"/>
    </row>
    <row r="29" spans="2:11" ht="12.75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2.75">
      <c r="B30" s="12"/>
      <c r="C30" s="13"/>
      <c r="D30" s="13"/>
      <c r="E30" s="13"/>
      <c r="F30" s="13"/>
      <c r="G30" s="13"/>
      <c r="H30" s="13"/>
      <c r="I30" s="13"/>
      <c r="J30" s="13"/>
      <c r="K30" s="14"/>
    </row>
    <row r="31" spans="2:11" ht="12.75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2:11" ht="12.75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2:11" ht="12.75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 ht="12.75">
      <c r="B34" s="12"/>
      <c r="C34" s="13"/>
      <c r="D34" s="13"/>
      <c r="E34" s="13"/>
      <c r="F34" s="13"/>
      <c r="G34" s="13"/>
      <c r="H34" s="13"/>
      <c r="I34" s="13"/>
      <c r="J34" s="13"/>
      <c r="K34" s="14"/>
    </row>
    <row r="35" spans="2:11" ht="12.75">
      <c r="B35" s="12"/>
      <c r="C35" s="13"/>
      <c r="D35" s="13"/>
      <c r="E35" s="13"/>
      <c r="F35" s="13"/>
      <c r="G35" s="13"/>
      <c r="H35" s="13"/>
      <c r="I35" s="13"/>
      <c r="J35" s="13"/>
      <c r="K35" s="14"/>
    </row>
    <row r="36" spans="2:11" ht="12.75">
      <c r="B36" s="12"/>
      <c r="C36" s="13"/>
      <c r="D36" s="13"/>
      <c r="E36" s="13"/>
      <c r="F36" s="13"/>
      <c r="G36" s="13"/>
      <c r="H36" s="13"/>
      <c r="I36" s="13"/>
      <c r="J36" s="13"/>
      <c r="K36" s="14"/>
    </row>
    <row r="37" spans="2:11" ht="12.75">
      <c r="B37" s="12"/>
      <c r="C37" s="13"/>
      <c r="D37" s="13"/>
      <c r="E37" s="13"/>
      <c r="F37" s="13"/>
      <c r="G37" s="13"/>
      <c r="H37" s="13"/>
      <c r="I37" s="13"/>
      <c r="J37" s="13"/>
      <c r="K37" s="14"/>
    </row>
    <row r="38" spans="2:11" ht="12.75">
      <c r="B38" s="12"/>
      <c r="C38" s="13"/>
      <c r="D38" s="13"/>
      <c r="E38" s="13"/>
      <c r="F38" s="13"/>
      <c r="G38" s="13"/>
      <c r="H38" s="13"/>
      <c r="I38" s="13"/>
      <c r="J38" s="13"/>
      <c r="K38" s="14"/>
    </row>
    <row r="39" spans="2:11" ht="9" customHeight="1">
      <c r="B39" s="12"/>
      <c r="C39" s="13"/>
      <c r="D39" s="13"/>
      <c r="E39" s="13"/>
      <c r="F39" s="13"/>
      <c r="G39" s="13"/>
      <c r="H39" s="13"/>
      <c r="I39" s="13"/>
      <c r="J39" s="13"/>
      <c r="K39" s="14"/>
    </row>
    <row r="40" spans="2:11" ht="12.75">
      <c r="B40" s="12"/>
      <c r="C40" s="13"/>
      <c r="D40" s="13"/>
      <c r="E40" s="13"/>
      <c r="F40" s="13"/>
      <c r="G40" s="13"/>
      <c r="H40" s="13"/>
      <c r="I40" s="13"/>
      <c r="J40" s="13"/>
      <c r="K40" s="14"/>
    </row>
    <row r="41" spans="2:11" ht="12.75">
      <c r="B41" s="12"/>
      <c r="C41" s="13"/>
      <c r="D41" s="13"/>
      <c r="E41" s="13"/>
      <c r="F41" s="13"/>
      <c r="G41" s="13"/>
      <c r="H41" s="13"/>
      <c r="I41" s="13"/>
      <c r="J41" s="13"/>
      <c r="K41" s="14"/>
    </row>
    <row r="42" spans="2:11" s="5" customFormat="1" ht="12.75" customHeight="1">
      <c r="B42" s="6"/>
      <c r="C42" s="88" t="s">
        <v>9</v>
      </c>
      <c r="D42" s="7"/>
      <c r="E42" s="7"/>
      <c r="F42" s="7"/>
      <c r="G42" s="7"/>
      <c r="H42" s="362" t="s">
        <v>164</v>
      </c>
      <c r="I42" s="362"/>
      <c r="J42" s="7"/>
      <c r="K42" s="8"/>
    </row>
    <row r="43" spans="2:11" s="5" customFormat="1" ht="12.75" customHeight="1">
      <c r="B43" s="6"/>
      <c r="C43" s="88" t="s">
        <v>10</v>
      </c>
      <c r="D43" s="7"/>
      <c r="E43" s="7"/>
      <c r="F43" s="7"/>
      <c r="G43" s="7"/>
      <c r="H43" s="356"/>
      <c r="I43" s="356"/>
      <c r="J43" s="7"/>
      <c r="K43" s="8"/>
    </row>
    <row r="44" spans="2:11" s="5" customFormat="1" ht="12.75" customHeight="1">
      <c r="B44" s="6"/>
      <c r="C44" s="88" t="s">
        <v>11</v>
      </c>
      <c r="D44" s="7"/>
      <c r="E44" s="7"/>
      <c r="F44" s="7"/>
      <c r="G44" s="7"/>
      <c r="H44" s="355" t="s">
        <v>165</v>
      </c>
      <c r="I44" s="355"/>
      <c r="J44" s="7"/>
      <c r="K44" s="8"/>
    </row>
    <row r="45" spans="2:11" s="5" customFormat="1" ht="12.75" customHeight="1">
      <c r="B45" s="6"/>
      <c r="C45" s="88" t="s">
        <v>12</v>
      </c>
      <c r="D45" s="7"/>
      <c r="E45" s="7"/>
      <c r="F45" s="7"/>
      <c r="G45" s="7"/>
      <c r="H45" s="356"/>
      <c r="I45" s="356"/>
      <c r="J45" s="7"/>
      <c r="K45" s="8"/>
    </row>
    <row r="46" spans="2:11" ht="12.75">
      <c r="B46" s="12"/>
      <c r="C46" s="121"/>
      <c r="D46" s="13"/>
      <c r="E46" s="13"/>
      <c r="F46" s="13"/>
      <c r="G46" s="13"/>
      <c r="H46" s="13"/>
      <c r="I46" s="13"/>
      <c r="J46" s="13"/>
      <c r="K46" s="14"/>
    </row>
    <row r="47" spans="2:11" s="16" customFormat="1" ht="12.75" customHeight="1">
      <c r="B47" s="17"/>
      <c r="C47" s="88" t="s">
        <v>13</v>
      </c>
      <c r="D47" s="7"/>
      <c r="E47" s="7"/>
      <c r="F47" s="7"/>
      <c r="G47" s="87" t="s">
        <v>14</v>
      </c>
      <c r="H47" s="357" t="s">
        <v>195</v>
      </c>
      <c r="I47" s="358"/>
      <c r="J47" s="18"/>
      <c r="K47" s="19"/>
    </row>
    <row r="48" spans="2:11" s="16" customFormat="1" ht="12.75" customHeight="1">
      <c r="B48" s="17"/>
      <c r="C48" s="88"/>
      <c r="D48" s="7"/>
      <c r="E48" s="7"/>
      <c r="F48" s="7"/>
      <c r="G48" s="87" t="s">
        <v>15</v>
      </c>
      <c r="H48" s="364" t="s">
        <v>196</v>
      </c>
      <c r="I48" s="358"/>
      <c r="J48" s="18"/>
      <c r="K48" s="19"/>
    </row>
    <row r="49" spans="2:11" s="16" customFormat="1" ht="7.5" customHeight="1">
      <c r="B49" s="17"/>
      <c r="C49" s="88"/>
      <c r="D49" s="7"/>
      <c r="E49" s="7"/>
      <c r="F49" s="7"/>
      <c r="G49" s="11"/>
      <c r="H49" s="87"/>
      <c r="I49" s="87"/>
      <c r="J49" s="18"/>
      <c r="K49" s="19"/>
    </row>
    <row r="50" spans="2:11" s="16" customFormat="1" ht="12.75" customHeight="1">
      <c r="B50" s="17"/>
      <c r="C50" s="88" t="s">
        <v>16</v>
      </c>
      <c r="D50" s="7"/>
      <c r="E50" s="7"/>
      <c r="F50" s="11"/>
      <c r="G50" s="7"/>
      <c r="H50" s="354" t="s">
        <v>205</v>
      </c>
      <c r="I50" s="354"/>
      <c r="J50" s="18"/>
      <c r="K50" s="19"/>
    </row>
    <row r="51" spans="2:11" ht="22.5" customHeight="1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ht="6.75" customHeight="1"/>
  </sheetData>
  <sheetProtection/>
  <mergeCells count="14">
    <mergeCell ref="C25:J25"/>
    <mergeCell ref="H42:I42"/>
    <mergeCell ref="F3:K3"/>
    <mergeCell ref="H48:I48"/>
    <mergeCell ref="H50:I50"/>
    <mergeCell ref="H6:I6"/>
    <mergeCell ref="F4:J4"/>
    <mergeCell ref="F5:J5"/>
    <mergeCell ref="H43:I43"/>
    <mergeCell ref="H44:I44"/>
    <mergeCell ref="H45:I45"/>
    <mergeCell ref="H47:I47"/>
    <mergeCell ref="B23:K23"/>
    <mergeCell ref="C24:J24"/>
  </mergeCells>
  <printOptions/>
  <pageMargins left="0.64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E43" sqref="E43"/>
    </sheetView>
  </sheetViews>
  <sheetFormatPr defaultColWidth="9.140625" defaultRowHeight="12.75"/>
  <cols>
    <col min="1" max="1" width="2.28125" style="1" customWidth="1"/>
    <col min="2" max="2" width="3.7109375" style="23" customWidth="1"/>
    <col min="3" max="3" width="2.7109375" style="23" customWidth="1"/>
    <col min="4" max="4" width="4.00390625" style="23" customWidth="1"/>
    <col min="5" max="5" width="38.28125" style="1" customWidth="1"/>
    <col min="6" max="6" width="8.57421875" style="1" customWidth="1"/>
    <col min="7" max="7" width="15.28125" style="140" customWidth="1"/>
    <col min="8" max="8" width="14.7109375" style="143" customWidth="1"/>
    <col min="9" max="9" width="0.71875" style="136" hidden="1" customWidth="1"/>
    <col min="10" max="10" width="9.140625" style="1" customWidth="1"/>
    <col min="11" max="11" width="13.421875" style="1" customWidth="1"/>
    <col min="12" max="12" width="13.00390625" style="1" customWidth="1"/>
    <col min="13" max="16384" width="9.140625" style="1" customWidth="1"/>
  </cols>
  <sheetData>
    <row r="1" spans="1:9" ht="17.25" customHeight="1">
      <c r="A1" s="181"/>
      <c r="B1" s="182"/>
      <c r="C1" s="182"/>
      <c r="D1" s="182"/>
      <c r="E1" s="181"/>
      <c r="F1" s="181"/>
      <c r="G1" s="181"/>
      <c r="H1" s="183"/>
      <c r="I1" s="184"/>
    </row>
    <row r="2" spans="1:9" s="24" customFormat="1" ht="18">
      <c r="A2" s="185"/>
      <c r="B2" s="172"/>
      <c r="C2" s="173"/>
      <c r="D2" s="173"/>
      <c r="E2" s="146"/>
      <c r="F2" s="185"/>
      <c r="G2" s="185"/>
      <c r="H2" s="186"/>
      <c r="I2" s="187"/>
    </row>
    <row r="3" spans="1:9" s="24" customFormat="1" ht="9" customHeight="1">
      <c r="A3" s="185"/>
      <c r="B3" s="172"/>
      <c r="C3" s="173"/>
      <c r="D3" s="173"/>
      <c r="E3" s="146"/>
      <c r="F3" s="185"/>
      <c r="G3" s="185"/>
      <c r="H3" s="186"/>
      <c r="I3" s="187"/>
    </row>
    <row r="4" spans="1:9" s="24" customFormat="1" ht="18" customHeight="1">
      <c r="A4" s="185"/>
      <c r="B4" s="368" t="s">
        <v>200</v>
      </c>
      <c r="C4" s="368"/>
      <c r="D4" s="368"/>
      <c r="E4" s="368"/>
      <c r="F4" s="368"/>
      <c r="G4" s="368"/>
      <c r="H4" s="368"/>
      <c r="I4" s="368"/>
    </row>
    <row r="5" spans="1:9" ht="6.75" customHeight="1">
      <c r="A5" s="181"/>
      <c r="B5" s="182"/>
      <c r="C5" s="182"/>
      <c r="D5" s="182"/>
      <c r="E5" s="181"/>
      <c r="F5" s="181"/>
      <c r="G5" s="181"/>
      <c r="H5" s="183"/>
      <c r="I5" s="184"/>
    </row>
    <row r="6" spans="1:9" s="89" customFormat="1" ht="12" customHeight="1">
      <c r="A6" s="188"/>
      <c r="B6" s="369" t="s">
        <v>17</v>
      </c>
      <c r="C6" s="371" t="s">
        <v>18</v>
      </c>
      <c r="D6" s="372"/>
      <c r="E6" s="373"/>
      <c r="F6" s="369" t="s">
        <v>19</v>
      </c>
      <c r="G6" s="151" t="s">
        <v>197</v>
      </c>
      <c r="H6" s="151" t="s">
        <v>192</v>
      </c>
      <c r="I6" s="189" t="s">
        <v>186</v>
      </c>
    </row>
    <row r="7" spans="1:9" s="89" customFormat="1" ht="12" customHeight="1">
      <c r="A7" s="188"/>
      <c r="B7" s="370"/>
      <c r="C7" s="374"/>
      <c r="D7" s="375"/>
      <c r="E7" s="376"/>
      <c r="F7" s="370"/>
      <c r="G7" s="190" t="s">
        <v>20</v>
      </c>
      <c r="H7" s="174" t="s">
        <v>167</v>
      </c>
      <c r="I7" s="174" t="s">
        <v>167</v>
      </c>
    </row>
    <row r="8" spans="1:9" s="24" customFormat="1" ht="24.75" customHeight="1">
      <c r="A8" s="185"/>
      <c r="B8" s="170" t="s">
        <v>21</v>
      </c>
      <c r="C8" s="365" t="s">
        <v>22</v>
      </c>
      <c r="D8" s="366"/>
      <c r="E8" s="367"/>
      <c r="F8" s="191"/>
      <c r="G8" s="192">
        <f>G9+G12+G13+G20+G27+G28+G29</f>
        <v>176076553</v>
      </c>
      <c r="H8" s="192">
        <f>H9+H12+H13+H20+H27+H28+H29</f>
        <v>175065928.22161195</v>
      </c>
      <c r="I8" s="192">
        <f>I9+I12+I13+I20+I27+I28+I29</f>
        <v>160102798.49334982</v>
      </c>
    </row>
    <row r="9" spans="1:9" s="24" customFormat="1" ht="16.5" customHeight="1">
      <c r="A9" s="185"/>
      <c r="B9" s="193"/>
      <c r="C9" s="175">
        <v>1</v>
      </c>
      <c r="D9" s="177" t="s">
        <v>23</v>
      </c>
      <c r="E9" s="194"/>
      <c r="F9" s="195"/>
      <c r="G9" s="133">
        <f>SUM(G10:G12)</f>
        <v>1042507</v>
      </c>
      <c r="H9" s="133">
        <f>SUM(H10:H12)</f>
        <v>3032251.09953342</v>
      </c>
      <c r="I9" s="133">
        <f>SUM(I10:I12)</f>
        <v>2221341.6423892993</v>
      </c>
    </row>
    <row r="10" spans="1:9" s="24" customFormat="1" ht="16.5" customHeight="1">
      <c r="A10" s="185"/>
      <c r="B10" s="193"/>
      <c r="C10" s="175"/>
      <c r="D10" s="196" t="s">
        <v>24</v>
      </c>
      <c r="E10" s="178" t="s">
        <v>25</v>
      </c>
      <c r="F10" s="195"/>
      <c r="G10" s="135">
        <v>0</v>
      </c>
      <c r="H10" s="135">
        <v>2897750.3662000895</v>
      </c>
      <c r="I10" s="134">
        <v>1905125.9137630777</v>
      </c>
    </row>
    <row r="11" spans="1:9" s="24" customFormat="1" ht="16.5" customHeight="1">
      <c r="A11" s="185"/>
      <c r="B11" s="193"/>
      <c r="C11" s="175"/>
      <c r="D11" s="196" t="s">
        <v>24</v>
      </c>
      <c r="E11" s="178" t="s">
        <v>26</v>
      </c>
      <c r="F11" s="195"/>
      <c r="G11" s="353">
        <f>789500+253007</f>
        <v>1042507</v>
      </c>
      <c r="H11" s="135">
        <v>134500.7333333306</v>
      </c>
      <c r="I11" s="134">
        <v>316215.7286262214</v>
      </c>
    </row>
    <row r="12" spans="1:9" s="24" customFormat="1" ht="16.5" customHeight="1">
      <c r="A12" s="185"/>
      <c r="B12" s="193"/>
      <c r="C12" s="175">
        <v>2</v>
      </c>
      <c r="D12" s="177" t="s">
        <v>27</v>
      </c>
      <c r="E12" s="194"/>
      <c r="F12" s="195"/>
      <c r="G12" s="195"/>
      <c r="H12" s="195"/>
      <c r="I12" s="134"/>
    </row>
    <row r="13" spans="1:9" s="24" customFormat="1" ht="16.5" customHeight="1">
      <c r="A13" s="185"/>
      <c r="B13" s="193"/>
      <c r="C13" s="175">
        <v>3</v>
      </c>
      <c r="D13" s="177" t="s">
        <v>28</v>
      </c>
      <c r="E13" s="194"/>
      <c r="F13" s="195"/>
      <c r="G13" s="92">
        <f>SUM(G14:G19)</f>
        <v>94382270</v>
      </c>
      <c r="H13" s="92">
        <f>SUM(H14:H19)</f>
        <v>110608013.52263987</v>
      </c>
      <c r="I13" s="133">
        <f>SUM(I14:I19)</f>
        <v>136213611.85096052</v>
      </c>
    </row>
    <row r="14" spans="1:9" s="24" customFormat="1" ht="16.5" customHeight="1">
      <c r="A14" s="185"/>
      <c r="B14" s="193"/>
      <c r="C14" s="197"/>
      <c r="D14" s="196" t="s">
        <v>24</v>
      </c>
      <c r="E14" s="178" t="s">
        <v>29</v>
      </c>
      <c r="F14" s="195"/>
      <c r="G14" s="353">
        <v>93404282</v>
      </c>
      <c r="H14" s="135">
        <v>103309926.14036</v>
      </c>
      <c r="I14" s="135">
        <v>130722645</v>
      </c>
    </row>
    <row r="15" spans="1:9" s="24" customFormat="1" ht="16.5" customHeight="1">
      <c r="A15" s="185"/>
      <c r="B15" s="193"/>
      <c r="C15" s="197"/>
      <c r="D15" s="196" t="s">
        <v>24</v>
      </c>
      <c r="E15" s="178" t="s">
        <v>177</v>
      </c>
      <c r="F15" s="195"/>
      <c r="G15" s="195"/>
      <c r="H15" s="195"/>
      <c r="I15" s="135"/>
    </row>
    <row r="16" spans="1:9" s="24" customFormat="1" ht="16.5" customHeight="1">
      <c r="A16" s="185"/>
      <c r="B16" s="193"/>
      <c r="C16" s="197"/>
      <c r="D16" s="196" t="s">
        <v>24</v>
      </c>
      <c r="E16" s="178" t="s">
        <v>30</v>
      </c>
      <c r="F16" s="195"/>
      <c r="G16" s="135">
        <v>0</v>
      </c>
      <c r="H16" s="135">
        <v>3600000</v>
      </c>
      <c r="I16" s="135">
        <v>3600000</v>
      </c>
    </row>
    <row r="17" spans="1:14" s="24" customFormat="1" ht="16.5" customHeight="1">
      <c r="A17" s="185"/>
      <c r="B17" s="193"/>
      <c r="C17" s="197"/>
      <c r="D17" s="196" t="s">
        <v>24</v>
      </c>
      <c r="E17" s="178" t="s">
        <v>31</v>
      </c>
      <c r="F17" s="195"/>
      <c r="G17" s="353">
        <v>977988</v>
      </c>
      <c r="H17" s="135">
        <v>751614.3822798776</v>
      </c>
      <c r="I17" s="134">
        <v>1807084.750960539</v>
      </c>
      <c r="K17" s="217"/>
      <c r="L17" s="220"/>
      <c r="M17" s="165"/>
      <c r="N17" s="165"/>
    </row>
    <row r="18" spans="1:14" s="24" customFormat="1" ht="16.5" customHeight="1">
      <c r="A18" s="185"/>
      <c r="B18" s="193"/>
      <c r="C18" s="197"/>
      <c r="D18" s="196" t="s">
        <v>24</v>
      </c>
      <c r="E18" s="178" t="s">
        <v>32</v>
      </c>
      <c r="F18" s="195"/>
      <c r="G18" s="135">
        <v>0</v>
      </c>
      <c r="H18" s="135">
        <v>2946473</v>
      </c>
      <c r="I18" s="135">
        <v>83882.1</v>
      </c>
      <c r="K18" s="216"/>
      <c r="L18" s="165"/>
      <c r="M18" s="165"/>
      <c r="N18" s="165"/>
    </row>
    <row r="19" spans="1:14" s="24" customFormat="1" ht="16.5" customHeight="1">
      <c r="A19" s="185"/>
      <c r="B19" s="193"/>
      <c r="C19" s="197"/>
      <c r="D19" s="196" t="s">
        <v>24</v>
      </c>
      <c r="E19" s="178" t="s">
        <v>33</v>
      </c>
      <c r="F19" s="195"/>
      <c r="G19" s="195"/>
      <c r="H19" s="195"/>
      <c r="I19" s="134"/>
      <c r="K19" s="221"/>
      <c r="L19" s="165"/>
      <c r="M19" s="165"/>
      <c r="N19" s="165"/>
    </row>
    <row r="20" spans="1:14" s="24" customFormat="1" ht="16.5" customHeight="1">
      <c r="A20" s="185"/>
      <c r="B20" s="193"/>
      <c r="C20" s="175">
        <v>4</v>
      </c>
      <c r="D20" s="177" t="s">
        <v>34</v>
      </c>
      <c r="E20" s="194"/>
      <c r="F20" s="195"/>
      <c r="G20" s="133">
        <f>SUM(G21:G26)</f>
        <v>80651776</v>
      </c>
      <c r="H20" s="133">
        <f>SUM(H21:H26)</f>
        <v>61425663.59943865</v>
      </c>
      <c r="I20" s="133">
        <f>SUM(I21:I26)</f>
        <v>21667845</v>
      </c>
      <c r="K20" s="216"/>
      <c r="L20" s="220"/>
      <c r="M20" s="165"/>
      <c r="N20" s="165"/>
    </row>
    <row r="21" spans="1:14" s="24" customFormat="1" ht="16.5" customHeight="1">
      <c r="A21" s="185"/>
      <c r="B21" s="193"/>
      <c r="C21" s="197"/>
      <c r="D21" s="196" t="s">
        <v>24</v>
      </c>
      <c r="E21" s="178" t="s">
        <v>35</v>
      </c>
      <c r="F21" s="195"/>
      <c r="G21" s="353">
        <f>46603069+31867242-2400000</f>
        <v>76070311</v>
      </c>
      <c r="H21" s="135">
        <v>46603069.30053455</v>
      </c>
      <c r="I21" s="135">
        <v>19817342</v>
      </c>
      <c r="K21" s="216"/>
      <c r="L21" s="165"/>
      <c r="M21" s="165"/>
      <c r="N21" s="165"/>
    </row>
    <row r="22" spans="1:14" s="24" customFormat="1" ht="16.5" customHeight="1">
      <c r="A22" s="185"/>
      <c r="B22" s="193"/>
      <c r="C22" s="197"/>
      <c r="D22" s="196" t="s">
        <v>24</v>
      </c>
      <c r="E22" s="178" t="s">
        <v>36</v>
      </c>
      <c r="F22" s="195"/>
      <c r="G22" s="353">
        <v>4581465</v>
      </c>
      <c r="H22" s="135">
        <v>4822594.298904109</v>
      </c>
      <c r="I22" s="135">
        <v>1850503</v>
      </c>
      <c r="K22" s="217"/>
      <c r="L22" s="165"/>
      <c r="M22" s="165"/>
      <c r="N22" s="165"/>
    </row>
    <row r="23" spans="1:14" s="24" customFormat="1" ht="16.5" customHeight="1">
      <c r="A23" s="185"/>
      <c r="B23" s="193"/>
      <c r="C23" s="197"/>
      <c r="D23" s="196" t="s">
        <v>24</v>
      </c>
      <c r="E23" s="178" t="s">
        <v>37</v>
      </c>
      <c r="F23" s="195"/>
      <c r="G23" s="195"/>
      <c r="H23" s="195"/>
      <c r="I23" s="134"/>
      <c r="K23" s="165"/>
      <c r="L23" s="165"/>
      <c r="M23" s="165"/>
      <c r="N23" s="165"/>
    </row>
    <row r="24" spans="1:14" s="24" customFormat="1" ht="16.5" customHeight="1">
      <c r="A24" s="185"/>
      <c r="B24" s="193"/>
      <c r="C24" s="197"/>
      <c r="D24" s="196" t="s">
        <v>24</v>
      </c>
      <c r="E24" s="178" t="s">
        <v>38</v>
      </c>
      <c r="F24" s="195"/>
      <c r="G24" s="195"/>
      <c r="H24" s="195"/>
      <c r="I24" s="134"/>
      <c r="K24" s="216"/>
      <c r="L24" s="165"/>
      <c r="M24" s="165"/>
      <c r="N24" s="165"/>
    </row>
    <row r="25" spans="1:14" s="24" customFormat="1" ht="16.5" customHeight="1">
      <c r="A25" s="185"/>
      <c r="B25" s="193"/>
      <c r="C25" s="197"/>
      <c r="D25" s="196" t="s">
        <v>24</v>
      </c>
      <c r="E25" s="178" t="s">
        <v>39</v>
      </c>
      <c r="F25" s="195"/>
      <c r="G25" s="195"/>
      <c r="H25" s="195"/>
      <c r="I25" s="134"/>
      <c r="K25" s="216"/>
      <c r="L25" s="165"/>
      <c r="M25" s="165"/>
      <c r="N25" s="165"/>
    </row>
    <row r="26" spans="1:14" s="24" customFormat="1" ht="16.5" customHeight="1">
      <c r="A26" s="185"/>
      <c r="B26" s="193"/>
      <c r="C26" s="197"/>
      <c r="D26" s="196" t="s">
        <v>24</v>
      </c>
      <c r="E26" s="178" t="s">
        <v>40</v>
      </c>
      <c r="F26" s="195"/>
      <c r="G26" s="135"/>
      <c r="H26" s="135">
        <v>10000000</v>
      </c>
      <c r="I26" s="134"/>
      <c r="K26" s="165"/>
      <c r="L26" s="165"/>
      <c r="M26" s="165"/>
      <c r="N26" s="165"/>
    </row>
    <row r="27" spans="1:14" s="24" customFormat="1" ht="16.5" customHeight="1">
      <c r="A27" s="185"/>
      <c r="B27" s="193"/>
      <c r="C27" s="175">
        <v>5</v>
      </c>
      <c r="D27" s="177" t="s">
        <v>41</v>
      </c>
      <c r="E27" s="194"/>
      <c r="F27" s="195"/>
      <c r="G27" s="195"/>
      <c r="H27" s="195"/>
      <c r="I27" s="134"/>
      <c r="K27" s="165"/>
      <c r="L27" s="165"/>
      <c r="M27" s="165"/>
      <c r="N27" s="165"/>
    </row>
    <row r="28" spans="1:14" s="24" customFormat="1" ht="16.5" customHeight="1">
      <c r="A28" s="185"/>
      <c r="B28" s="193"/>
      <c r="C28" s="175">
        <v>6</v>
      </c>
      <c r="D28" s="177" t="s">
        <v>42</v>
      </c>
      <c r="E28" s="194"/>
      <c r="F28" s="195"/>
      <c r="G28" s="195"/>
      <c r="H28" s="195"/>
      <c r="I28" s="134"/>
      <c r="K28" s="165"/>
      <c r="L28" s="165"/>
      <c r="M28" s="165"/>
      <c r="N28" s="165"/>
    </row>
    <row r="29" spans="1:9" s="24" customFormat="1" ht="16.5" customHeight="1">
      <c r="A29" s="185"/>
      <c r="B29" s="193"/>
      <c r="C29" s="175">
        <v>7</v>
      </c>
      <c r="D29" s="177" t="s">
        <v>43</v>
      </c>
      <c r="E29" s="194"/>
      <c r="F29" s="195"/>
      <c r="G29" s="195"/>
      <c r="H29" s="195"/>
      <c r="I29" s="134"/>
    </row>
    <row r="30" spans="1:9" s="24" customFormat="1" ht="16.5" customHeight="1">
      <c r="A30" s="185"/>
      <c r="B30" s="193"/>
      <c r="C30" s="175"/>
      <c r="D30" s="196" t="s">
        <v>24</v>
      </c>
      <c r="E30" s="194" t="s">
        <v>44</v>
      </c>
      <c r="F30" s="195"/>
      <c r="G30" s="195"/>
      <c r="H30" s="195"/>
      <c r="I30" s="134"/>
    </row>
    <row r="31" spans="1:9" s="24" customFormat="1" ht="16.5" customHeight="1">
      <c r="A31" s="185"/>
      <c r="B31" s="193"/>
      <c r="C31" s="175"/>
      <c r="D31" s="196"/>
      <c r="E31" s="194"/>
      <c r="F31" s="195"/>
      <c r="G31" s="195"/>
      <c r="H31" s="195"/>
      <c r="I31" s="134"/>
    </row>
    <row r="32" spans="1:9" s="24" customFormat="1" ht="20.25" customHeight="1">
      <c r="A32" s="185"/>
      <c r="B32" s="179" t="s">
        <v>45</v>
      </c>
      <c r="C32" s="365" t="s">
        <v>46</v>
      </c>
      <c r="D32" s="366"/>
      <c r="E32" s="367"/>
      <c r="F32" s="195"/>
      <c r="G32" s="192">
        <f>G33+G35+G41+G42+G43+G44</f>
        <v>23701874</v>
      </c>
      <c r="H32" s="192">
        <f>H33+H35+H41+H42+H43+H44</f>
        <v>29413234.268749997</v>
      </c>
      <c r="I32" s="192">
        <f>I33+I35+I41+I42+I43+I44</f>
        <v>27773536.5</v>
      </c>
    </row>
    <row r="33" spans="1:9" s="24" customFormat="1" ht="16.5" customHeight="1">
      <c r="A33" s="185"/>
      <c r="B33" s="193"/>
      <c r="C33" s="175">
        <v>1</v>
      </c>
      <c r="D33" s="177" t="s">
        <v>47</v>
      </c>
      <c r="E33" s="194"/>
      <c r="F33" s="195"/>
      <c r="G33" s="195"/>
      <c r="H33" s="195"/>
      <c r="I33" s="134"/>
    </row>
    <row r="34" spans="1:9" s="24" customFormat="1" ht="16.5" customHeight="1">
      <c r="A34" s="185"/>
      <c r="B34" s="193"/>
      <c r="C34" s="175"/>
      <c r="D34" s="177" t="s">
        <v>166</v>
      </c>
      <c r="E34" s="194"/>
      <c r="F34" s="195"/>
      <c r="G34" s="195"/>
      <c r="H34" s="195"/>
      <c r="I34" s="134"/>
    </row>
    <row r="35" spans="1:9" s="24" customFormat="1" ht="16.5" customHeight="1">
      <c r="A35" s="185"/>
      <c r="B35" s="193"/>
      <c r="C35" s="175">
        <v>2</v>
      </c>
      <c r="D35" s="177" t="s">
        <v>48</v>
      </c>
      <c r="E35" s="180"/>
      <c r="F35" s="195"/>
      <c r="G35" s="148">
        <f>SUM(G36:G40)</f>
        <v>23701874</v>
      </c>
      <c r="H35" s="148">
        <f>SUM(H36:H40)</f>
        <v>29413234.268749997</v>
      </c>
      <c r="I35" s="192">
        <f>SUM(I36:I40)</f>
        <v>27773536.5</v>
      </c>
    </row>
    <row r="36" spans="1:9" s="24" customFormat="1" ht="16.5" customHeight="1">
      <c r="A36" s="185"/>
      <c r="B36" s="193"/>
      <c r="C36" s="197"/>
      <c r="D36" s="196" t="s">
        <v>24</v>
      </c>
      <c r="E36" s="178" t="s">
        <v>49</v>
      </c>
      <c r="F36" s="195"/>
      <c r="G36" s="135">
        <v>856428</v>
      </c>
      <c r="H36" s="135">
        <v>856428</v>
      </c>
      <c r="I36" s="135">
        <v>856428</v>
      </c>
    </row>
    <row r="37" spans="1:9" s="24" customFormat="1" ht="16.5" customHeight="1">
      <c r="A37" s="185"/>
      <c r="B37" s="193"/>
      <c r="C37" s="197"/>
      <c r="D37" s="196" t="s">
        <v>24</v>
      </c>
      <c r="E37" s="178" t="s">
        <v>50</v>
      </c>
      <c r="F37" s="195"/>
      <c r="G37" s="195"/>
      <c r="H37" s="195"/>
      <c r="I37" s="134"/>
    </row>
    <row r="38" spans="1:9" s="24" customFormat="1" ht="16.5" customHeight="1">
      <c r="A38" s="185"/>
      <c r="B38" s="193"/>
      <c r="C38" s="197"/>
      <c r="D38" s="196" t="s">
        <v>24</v>
      </c>
      <c r="E38" s="178" t="s">
        <v>51</v>
      </c>
      <c r="F38" s="195"/>
      <c r="G38" s="135">
        <v>22540438</v>
      </c>
      <c r="H38" s="135">
        <v>28175546.924999997</v>
      </c>
      <c r="I38" s="135">
        <v>26750715</v>
      </c>
    </row>
    <row r="39" spans="1:9" s="24" customFormat="1" ht="16.5" customHeight="1">
      <c r="A39" s="185"/>
      <c r="B39" s="193"/>
      <c r="C39" s="197"/>
      <c r="D39" s="196" t="s">
        <v>24</v>
      </c>
      <c r="E39" s="178" t="s">
        <v>181</v>
      </c>
      <c r="F39" s="195"/>
      <c r="G39" s="135">
        <v>305008</v>
      </c>
      <c r="H39" s="135">
        <v>381259.34375</v>
      </c>
      <c r="I39" s="134">
        <v>166393.5</v>
      </c>
    </row>
    <row r="40" spans="1:9" s="24" customFormat="1" ht="16.5" customHeight="1">
      <c r="A40" s="185"/>
      <c r="B40" s="193"/>
      <c r="C40" s="197"/>
      <c r="D40" s="196" t="s">
        <v>24</v>
      </c>
      <c r="E40" s="178" t="s">
        <v>52</v>
      </c>
      <c r="F40" s="195"/>
      <c r="G40" s="195"/>
      <c r="H40" s="195"/>
      <c r="I40" s="134"/>
    </row>
    <row r="41" spans="1:9" s="24" customFormat="1" ht="16.5" customHeight="1">
      <c r="A41" s="185"/>
      <c r="B41" s="193"/>
      <c r="C41" s="175">
        <v>3</v>
      </c>
      <c r="D41" s="177" t="s">
        <v>53</v>
      </c>
      <c r="E41" s="194"/>
      <c r="F41" s="195"/>
      <c r="G41" s="195"/>
      <c r="H41" s="195"/>
      <c r="I41" s="134"/>
    </row>
    <row r="42" spans="1:9" s="24" customFormat="1" ht="16.5" customHeight="1">
      <c r="A42" s="185"/>
      <c r="B42" s="193"/>
      <c r="C42" s="175">
        <v>4</v>
      </c>
      <c r="D42" s="177" t="s">
        <v>54</v>
      </c>
      <c r="E42" s="194"/>
      <c r="F42" s="195"/>
      <c r="G42" s="195"/>
      <c r="H42" s="195"/>
      <c r="I42" s="134"/>
    </row>
    <row r="43" spans="1:9" s="24" customFormat="1" ht="16.5" customHeight="1">
      <c r="A43" s="185"/>
      <c r="B43" s="193"/>
      <c r="C43" s="175">
        <v>5</v>
      </c>
      <c r="D43" s="177" t="s">
        <v>55</v>
      </c>
      <c r="E43" s="194"/>
      <c r="F43" s="195"/>
      <c r="G43" s="195"/>
      <c r="H43" s="195"/>
      <c r="I43" s="134"/>
    </row>
    <row r="44" spans="1:9" s="24" customFormat="1" ht="16.5" customHeight="1">
      <c r="A44" s="185"/>
      <c r="B44" s="193"/>
      <c r="C44" s="175">
        <v>6</v>
      </c>
      <c r="D44" s="177" t="s">
        <v>56</v>
      </c>
      <c r="E44" s="194"/>
      <c r="F44" s="195"/>
      <c r="G44" s="195"/>
      <c r="H44" s="195"/>
      <c r="I44" s="134"/>
    </row>
    <row r="45" spans="1:9" s="24" customFormat="1" ht="30" customHeight="1">
      <c r="A45" s="185"/>
      <c r="B45" s="195"/>
      <c r="C45" s="365" t="s">
        <v>57</v>
      </c>
      <c r="D45" s="366"/>
      <c r="E45" s="367"/>
      <c r="F45" s="195"/>
      <c r="G45" s="148">
        <f>G32+G8</f>
        <v>199778427</v>
      </c>
      <c r="H45" s="148">
        <f>H32+H8</f>
        <v>204479162.49036193</v>
      </c>
      <c r="I45" s="148">
        <f>I32+I8</f>
        <v>187876334.99334982</v>
      </c>
    </row>
    <row r="46" spans="2:9" s="24" customFormat="1" ht="9.75" customHeight="1">
      <c r="B46" s="38"/>
      <c r="C46" s="38"/>
      <c r="D46" s="38"/>
      <c r="E46" s="38"/>
      <c r="F46" s="39"/>
      <c r="G46" s="141"/>
      <c r="H46" s="142"/>
      <c r="I46" s="137"/>
    </row>
    <row r="47" spans="2:9" s="24" customFormat="1" ht="15.75" customHeight="1">
      <c r="B47" s="38"/>
      <c r="C47" s="38"/>
      <c r="D47" s="38"/>
      <c r="E47" s="38"/>
      <c r="F47" s="39"/>
      <c r="H47" s="142"/>
      <c r="I47" s="137">
        <v>187876336.3386453</v>
      </c>
    </row>
    <row r="48" ht="12.75">
      <c r="I48" s="138"/>
    </row>
    <row r="49" ht="12.75">
      <c r="I49" s="138">
        <f>I45-I47</f>
        <v>-1.345295488834381</v>
      </c>
    </row>
    <row r="53" ht="12.75">
      <c r="L53" s="211">
        <f>G45-Pas!G47</f>
        <v>-0.4000000059604645</v>
      </c>
    </row>
  </sheetData>
  <sheetProtection/>
  <mergeCells count="7">
    <mergeCell ref="C8:E8"/>
    <mergeCell ref="C32:E32"/>
    <mergeCell ref="C45:E45"/>
    <mergeCell ref="B4:I4"/>
    <mergeCell ref="B6:B7"/>
    <mergeCell ref="C6:E7"/>
    <mergeCell ref="F6:F7"/>
  </mergeCells>
  <printOptions/>
  <pageMargins left="0.1" right="0.1" top="0.1" bottom="0.1" header="0.1" footer="0.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7109375" style="1" customWidth="1"/>
    <col min="2" max="2" width="3.7109375" style="23" customWidth="1"/>
    <col min="3" max="3" width="2.7109375" style="23" customWidth="1"/>
    <col min="4" max="4" width="4.00390625" style="23" customWidth="1"/>
    <col min="5" max="5" width="38.7109375" style="1" customWidth="1"/>
    <col min="6" max="6" width="8.28125" style="1" customWidth="1"/>
    <col min="7" max="7" width="15.140625" style="140" customWidth="1"/>
    <col min="8" max="8" width="15.421875" style="143" customWidth="1"/>
    <col min="9" max="9" width="16.28125" style="1" hidden="1" customWidth="1"/>
    <col min="10" max="10" width="16.140625" style="1" customWidth="1"/>
    <col min="11" max="11" width="13.421875" style="1" customWidth="1"/>
    <col min="12" max="12" width="13.00390625" style="1" customWidth="1"/>
    <col min="13" max="16384" width="9.140625" style="1" customWidth="1"/>
  </cols>
  <sheetData>
    <row r="2" spans="2:8" s="24" customFormat="1" ht="18">
      <c r="B2" s="25"/>
      <c r="C2" s="26"/>
      <c r="D2" s="26"/>
      <c r="E2" s="27"/>
      <c r="G2" s="165"/>
      <c r="H2" s="144"/>
    </row>
    <row r="3" spans="2:8" s="24" customFormat="1" ht="6" customHeight="1">
      <c r="B3" s="25"/>
      <c r="C3" s="26"/>
      <c r="D3" s="26"/>
      <c r="E3" s="27"/>
      <c r="G3" s="165"/>
      <c r="H3" s="144"/>
    </row>
    <row r="4" spans="2:9" s="24" customFormat="1" ht="18" customHeight="1">
      <c r="B4" s="377" t="s">
        <v>200</v>
      </c>
      <c r="C4" s="377"/>
      <c r="D4" s="377"/>
      <c r="E4" s="377"/>
      <c r="F4" s="377"/>
      <c r="G4" s="377"/>
      <c r="H4" s="377"/>
      <c r="I4" s="377"/>
    </row>
    <row r="5" ht="6.75" customHeight="1"/>
    <row r="6" spans="2:9" s="93" customFormat="1" ht="15.75" customHeight="1">
      <c r="B6" s="378" t="s">
        <v>17</v>
      </c>
      <c r="C6" s="380" t="s">
        <v>58</v>
      </c>
      <c r="D6" s="381"/>
      <c r="E6" s="382"/>
      <c r="F6" s="378" t="s">
        <v>19</v>
      </c>
      <c r="G6" s="153" t="s">
        <v>197</v>
      </c>
      <c r="H6" s="139" t="s">
        <v>192</v>
      </c>
      <c r="I6" s="139" t="s">
        <v>186</v>
      </c>
    </row>
    <row r="7" spans="2:9" s="93" customFormat="1" ht="15.75" customHeight="1">
      <c r="B7" s="379"/>
      <c r="C7" s="383"/>
      <c r="D7" s="384"/>
      <c r="E7" s="385"/>
      <c r="F7" s="379"/>
      <c r="G7" s="166" t="s">
        <v>167</v>
      </c>
      <c r="H7" s="139" t="s">
        <v>167</v>
      </c>
      <c r="I7" s="139" t="s">
        <v>167</v>
      </c>
    </row>
    <row r="8" spans="2:9" s="93" customFormat="1" ht="24.75" customHeight="1">
      <c r="B8" s="94" t="s">
        <v>21</v>
      </c>
      <c r="C8" s="389" t="s">
        <v>59</v>
      </c>
      <c r="D8" s="390"/>
      <c r="E8" s="391"/>
      <c r="F8" s="95"/>
      <c r="G8" s="132">
        <f>G9+G10+G13+G26+G27</f>
        <v>167118340.5</v>
      </c>
      <c r="H8" s="132">
        <f>H9+H10+H13+H26+H27</f>
        <v>176824625.17999998</v>
      </c>
      <c r="I8" s="90">
        <f>I9+I10+I13+I26+I27</f>
        <v>145936029.23</v>
      </c>
    </row>
    <row r="9" spans="2:9" s="24" customFormat="1" ht="15.75" customHeight="1">
      <c r="B9" s="29"/>
      <c r="C9" s="28">
        <v>1</v>
      </c>
      <c r="D9" s="30" t="s">
        <v>60</v>
      </c>
      <c r="E9" s="31"/>
      <c r="F9" s="32"/>
      <c r="G9" s="167"/>
      <c r="H9" s="167"/>
      <c r="I9" s="32"/>
    </row>
    <row r="10" spans="2:9" s="24" customFormat="1" ht="15.75" customHeight="1">
      <c r="B10" s="29"/>
      <c r="C10" s="28">
        <v>2</v>
      </c>
      <c r="D10" s="30" t="s">
        <v>61</v>
      </c>
      <c r="E10" s="31"/>
      <c r="F10" s="32"/>
      <c r="G10" s="132">
        <f>SUM(G11:G12)</f>
        <v>2662573</v>
      </c>
      <c r="H10" s="132">
        <f>SUM(H11:H12)</f>
        <v>0</v>
      </c>
      <c r="I10" s="90">
        <f>SUM(I11:I12)</f>
        <v>0</v>
      </c>
    </row>
    <row r="11" spans="2:9" s="24" customFormat="1" ht="15.75" customHeight="1">
      <c r="B11" s="29"/>
      <c r="C11" s="35"/>
      <c r="D11" s="33" t="s">
        <v>24</v>
      </c>
      <c r="E11" s="34" t="s">
        <v>62</v>
      </c>
      <c r="F11" s="32"/>
      <c r="G11" s="91">
        <v>2662573</v>
      </c>
      <c r="H11" s="167"/>
      <c r="I11" s="32"/>
    </row>
    <row r="12" spans="2:9" s="24" customFormat="1" ht="15.75" customHeight="1">
      <c r="B12" s="29"/>
      <c r="C12" s="35"/>
      <c r="D12" s="33" t="s">
        <v>24</v>
      </c>
      <c r="E12" s="34" t="s">
        <v>63</v>
      </c>
      <c r="F12" s="32"/>
      <c r="G12" s="91">
        <v>0</v>
      </c>
      <c r="H12" s="167"/>
      <c r="I12" s="32"/>
    </row>
    <row r="13" spans="2:9" s="24" customFormat="1" ht="15.75" customHeight="1">
      <c r="B13" s="29"/>
      <c r="C13" s="28">
        <v>3</v>
      </c>
      <c r="D13" s="30" t="s">
        <v>64</v>
      </c>
      <c r="E13" s="31"/>
      <c r="F13" s="32"/>
      <c r="G13" s="132">
        <f>SUM(G14:G25)</f>
        <v>164455767.5</v>
      </c>
      <c r="H13" s="132">
        <f>SUM(H14:H25)</f>
        <v>176824625.17999998</v>
      </c>
      <c r="I13" s="90">
        <f>SUM(I14:I25)</f>
        <v>145936029.23</v>
      </c>
    </row>
    <row r="14" spans="2:9" s="24" customFormat="1" ht="15.75" customHeight="1">
      <c r="B14" s="29"/>
      <c r="C14" s="35"/>
      <c r="D14" s="33" t="s">
        <v>24</v>
      </c>
      <c r="E14" s="34" t="s">
        <v>65</v>
      </c>
      <c r="F14" s="32"/>
      <c r="G14" s="91">
        <f>91818917-9362+4000000-2400000+751614.5-1000000</f>
        <v>93161169.5</v>
      </c>
      <c r="H14" s="91">
        <v>156553219.51999998</v>
      </c>
      <c r="I14" s="96">
        <v>51849024.53</v>
      </c>
    </row>
    <row r="15" spans="2:9" s="24" customFormat="1" ht="15.75" customHeight="1">
      <c r="B15" s="29"/>
      <c r="C15" s="35"/>
      <c r="D15" s="33" t="s">
        <v>24</v>
      </c>
      <c r="E15" s="34" t="s">
        <v>66</v>
      </c>
      <c r="F15" s="32"/>
      <c r="G15" s="91">
        <v>1600000</v>
      </c>
      <c r="H15" s="91">
        <v>1628310.7333333306</v>
      </c>
      <c r="I15" s="96">
        <v>1042280.5</v>
      </c>
    </row>
    <row r="16" spans="2:12" s="24" customFormat="1" ht="15.75" customHeight="1">
      <c r="B16" s="29"/>
      <c r="C16" s="35"/>
      <c r="D16" s="33" t="s">
        <v>24</v>
      </c>
      <c r="E16" s="34" t="s">
        <v>67</v>
      </c>
      <c r="F16" s="32"/>
      <c r="G16" s="91">
        <f>257426+172645</f>
        <v>430071</v>
      </c>
      <c r="H16" s="91">
        <v>527996.0166666666</v>
      </c>
      <c r="I16" s="96">
        <v>331529</v>
      </c>
      <c r="J16" s="24" t="s">
        <v>401</v>
      </c>
      <c r="K16" s="24">
        <f>F8</f>
        <v>0</v>
      </c>
      <c r="L16" s="24">
        <f>K16</f>
        <v>0</v>
      </c>
    </row>
    <row r="17" spans="2:12" s="24" customFormat="1" ht="15.75" customHeight="1">
      <c r="B17" s="29"/>
      <c r="C17" s="35"/>
      <c r="D17" s="33" t="s">
        <v>24</v>
      </c>
      <c r="E17" s="34" t="s">
        <v>68</v>
      </c>
      <c r="F17" s="32"/>
      <c r="G17" s="91">
        <v>69600</v>
      </c>
      <c r="H17" s="91">
        <v>142700</v>
      </c>
      <c r="I17" s="96">
        <v>79800</v>
      </c>
      <c r="J17" s="24" t="s">
        <v>402</v>
      </c>
      <c r="K17" s="24">
        <f>F17</f>
        <v>0</v>
      </c>
      <c r="L17" s="24">
        <f>F17-F26</f>
        <v>0</v>
      </c>
    </row>
    <row r="18" spans="2:11" s="24" customFormat="1" ht="15.75" customHeight="1">
      <c r="B18" s="29"/>
      <c r="C18" s="35"/>
      <c r="D18" s="33" t="s">
        <v>24</v>
      </c>
      <c r="E18" s="34" t="s">
        <v>69</v>
      </c>
      <c r="F18" s="32"/>
      <c r="G18" s="167"/>
      <c r="H18" s="167"/>
      <c r="I18" s="32"/>
      <c r="K18" s="24">
        <f>K16-K17</f>
        <v>0</v>
      </c>
    </row>
    <row r="19" spans="2:11" s="24" customFormat="1" ht="15.75" customHeight="1">
      <c r="B19" s="29"/>
      <c r="C19" s="35"/>
      <c r="D19" s="33" t="s">
        <v>24</v>
      </c>
      <c r="E19" s="34" t="s">
        <v>70</v>
      </c>
      <c r="F19" s="32"/>
      <c r="G19" s="91">
        <v>626357</v>
      </c>
      <c r="H19" s="167"/>
      <c r="I19" s="32"/>
      <c r="K19" s="24">
        <v>1362448</v>
      </c>
    </row>
    <row r="20" spans="2:12" s="24" customFormat="1" ht="15.75" customHeight="1">
      <c r="B20" s="29"/>
      <c r="C20" s="35"/>
      <c r="D20" s="33" t="s">
        <v>24</v>
      </c>
      <c r="E20" s="34" t="s">
        <v>71</v>
      </c>
      <c r="F20" s="32"/>
      <c r="G20" s="167"/>
      <c r="H20" s="167"/>
      <c r="I20" s="32"/>
      <c r="K20" s="24">
        <f>K18+K19</f>
        <v>1362448</v>
      </c>
      <c r="L20" s="24">
        <f>L16-L17</f>
        <v>0</v>
      </c>
    </row>
    <row r="21" spans="2:9" s="24" customFormat="1" ht="15.75" customHeight="1">
      <c r="B21" s="29"/>
      <c r="C21" s="35"/>
      <c r="D21" s="33" t="s">
        <v>24</v>
      </c>
      <c r="E21" s="34" t="s">
        <v>33</v>
      </c>
      <c r="F21" s="32"/>
      <c r="G21" s="167"/>
      <c r="H21" s="167"/>
      <c r="I21" s="96">
        <v>72307524</v>
      </c>
    </row>
    <row r="22" spans="2:9" s="24" customFormat="1" ht="15.75" customHeight="1">
      <c r="B22" s="29"/>
      <c r="C22" s="35"/>
      <c r="D22" s="33" t="s">
        <v>24</v>
      </c>
      <c r="E22" s="34" t="s">
        <v>72</v>
      </c>
      <c r="F22" s="32"/>
      <c r="G22" s="167"/>
      <c r="H22" s="167"/>
      <c r="I22" s="129"/>
    </row>
    <row r="23" spans="2:9" s="24" customFormat="1" ht="15.75" customHeight="1">
      <c r="B23" s="29"/>
      <c r="C23" s="35"/>
      <c r="D23" s="33" t="s">
        <v>24</v>
      </c>
      <c r="E23" s="34" t="s">
        <v>73</v>
      </c>
      <c r="F23" s="32"/>
      <c r="G23" s="167"/>
      <c r="H23" s="167"/>
      <c r="I23" s="129"/>
    </row>
    <row r="24" spans="2:9" s="24" customFormat="1" ht="15.75" customHeight="1">
      <c r="B24" s="29"/>
      <c r="C24" s="35"/>
      <c r="D24" s="33" t="s">
        <v>24</v>
      </c>
      <c r="E24" s="34" t="s">
        <v>198</v>
      </c>
      <c r="F24" s="32"/>
      <c r="G24" s="91">
        <f>90000000-613000-20322790-495640</f>
        <v>68568570</v>
      </c>
      <c r="H24" s="91">
        <v>17972398.91</v>
      </c>
      <c r="I24" s="96">
        <v>20325871.2</v>
      </c>
    </row>
    <row r="25" spans="2:9" s="24" customFormat="1" ht="15.75" customHeight="1">
      <c r="B25" s="29"/>
      <c r="C25" s="35"/>
      <c r="D25" s="33" t="s">
        <v>24</v>
      </c>
      <c r="E25" s="34" t="s">
        <v>168</v>
      </c>
      <c r="F25" s="32"/>
      <c r="G25" s="167"/>
      <c r="H25" s="167"/>
      <c r="I25" s="32"/>
    </row>
    <row r="26" spans="2:9" s="24" customFormat="1" ht="15.75" customHeight="1">
      <c r="B26" s="29"/>
      <c r="C26" s="28">
        <v>4</v>
      </c>
      <c r="D26" s="30" t="s">
        <v>74</v>
      </c>
      <c r="E26" s="31"/>
      <c r="F26" s="32"/>
      <c r="G26" s="167"/>
      <c r="H26" s="167"/>
      <c r="I26" s="32"/>
    </row>
    <row r="27" spans="2:9" s="24" customFormat="1" ht="15.75" customHeight="1">
      <c r="B27" s="29"/>
      <c r="C27" s="28">
        <v>5</v>
      </c>
      <c r="D27" s="30" t="s">
        <v>75</v>
      </c>
      <c r="E27" s="31"/>
      <c r="F27" s="32"/>
      <c r="G27" s="167"/>
      <c r="H27" s="167"/>
      <c r="I27" s="32"/>
    </row>
    <row r="28" spans="2:9" s="24" customFormat="1" ht="24.75" customHeight="1">
      <c r="B28" s="36" t="s">
        <v>45</v>
      </c>
      <c r="C28" s="386" t="s">
        <v>76</v>
      </c>
      <c r="D28" s="387"/>
      <c r="E28" s="388"/>
      <c r="F28" s="32"/>
      <c r="G28" s="167"/>
      <c r="H28" s="167"/>
      <c r="I28" s="32"/>
    </row>
    <row r="29" spans="2:9" s="24" customFormat="1" ht="15.75" customHeight="1">
      <c r="B29" s="29"/>
      <c r="C29" s="28">
        <v>1</v>
      </c>
      <c r="D29" s="30" t="s">
        <v>77</v>
      </c>
      <c r="E29" s="37"/>
      <c r="F29" s="32"/>
      <c r="G29" s="167"/>
      <c r="H29" s="167"/>
      <c r="I29" s="32"/>
    </row>
    <row r="30" spans="2:9" s="24" customFormat="1" ht="15.75" customHeight="1">
      <c r="B30" s="29"/>
      <c r="C30" s="35"/>
      <c r="D30" s="33" t="s">
        <v>24</v>
      </c>
      <c r="E30" s="34" t="s">
        <v>78</v>
      </c>
      <c r="F30" s="32"/>
      <c r="G30" s="167"/>
      <c r="H30" s="167"/>
      <c r="I30" s="32"/>
    </row>
    <row r="31" spans="2:9" s="24" customFormat="1" ht="15.75" customHeight="1">
      <c r="B31" s="29"/>
      <c r="C31" s="35"/>
      <c r="D31" s="33" t="s">
        <v>24</v>
      </c>
      <c r="E31" s="34" t="s">
        <v>79</v>
      </c>
      <c r="F31" s="32"/>
      <c r="G31" s="167"/>
      <c r="H31" s="167"/>
      <c r="I31" s="32"/>
    </row>
    <row r="32" spans="2:9" s="24" customFormat="1" ht="15.75" customHeight="1">
      <c r="B32" s="29"/>
      <c r="C32" s="28">
        <v>2</v>
      </c>
      <c r="D32" s="30" t="s">
        <v>80</v>
      </c>
      <c r="E32" s="31"/>
      <c r="F32" s="32"/>
      <c r="G32" s="167"/>
      <c r="H32" s="167"/>
      <c r="I32" s="32"/>
    </row>
    <row r="33" spans="2:9" s="24" customFormat="1" ht="15.75" customHeight="1">
      <c r="B33" s="29"/>
      <c r="C33" s="28">
        <v>3</v>
      </c>
      <c r="D33" s="30" t="s">
        <v>74</v>
      </c>
      <c r="E33" s="31"/>
      <c r="F33" s="32"/>
      <c r="G33" s="167"/>
      <c r="H33" s="167"/>
      <c r="I33" s="32"/>
    </row>
    <row r="34" spans="2:9" s="24" customFormat="1" ht="15.75" customHeight="1">
      <c r="B34" s="29"/>
      <c r="C34" s="28">
        <v>4</v>
      </c>
      <c r="D34" s="30" t="s">
        <v>81</v>
      </c>
      <c r="E34" s="31"/>
      <c r="F34" s="32"/>
      <c r="G34" s="167"/>
      <c r="H34" s="167"/>
      <c r="I34" s="32"/>
    </row>
    <row r="35" spans="2:9" s="24" customFormat="1" ht="24.75" customHeight="1">
      <c r="B35" s="29"/>
      <c r="C35" s="386" t="s">
        <v>82</v>
      </c>
      <c r="D35" s="387"/>
      <c r="E35" s="388"/>
      <c r="F35" s="32"/>
      <c r="G35" s="132">
        <f>G8+G28</f>
        <v>167118340.5</v>
      </c>
      <c r="H35" s="132">
        <f>H8+H28</f>
        <v>176824625.17999998</v>
      </c>
      <c r="I35" s="90">
        <f>I8+I28</f>
        <v>145936029.23</v>
      </c>
    </row>
    <row r="36" spans="2:9" s="24" customFormat="1" ht="24.75" customHeight="1">
      <c r="B36" s="36" t="s">
        <v>83</v>
      </c>
      <c r="C36" s="386" t="s">
        <v>84</v>
      </c>
      <c r="D36" s="387"/>
      <c r="E36" s="388"/>
      <c r="F36" s="32"/>
      <c r="G36" s="132">
        <f>SUM(G37:G46)</f>
        <v>32660086.9</v>
      </c>
      <c r="H36" s="132">
        <f>SUM(H37:H46)</f>
        <v>27564537</v>
      </c>
      <c r="I36" s="90">
        <f>SUM(I37:I46)</f>
        <v>14017054.20864531</v>
      </c>
    </row>
    <row r="37" spans="2:9" s="24" customFormat="1" ht="15.75" customHeight="1">
      <c r="B37" s="29"/>
      <c r="C37" s="28">
        <v>1</v>
      </c>
      <c r="D37" s="30" t="s">
        <v>85</v>
      </c>
      <c r="E37" s="31"/>
      <c r="F37" s="32"/>
      <c r="G37" s="167"/>
      <c r="H37" s="167"/>
      <c r="I37" s="32"/>
    </row>
    <row r="38" spans="2:9" s="24" customFormat="1" ht="15.75" customHeight="1">
      <c r="B38" s="29"/>
      <c r="C38" s="40">
        <v>2</v>
      </c>
      <c r="D38" s="30" t="s">
        <v>86</v>
      </c>
      <c r="E38" s="31"/>
      <c r="F38" s="32"/>
      <c r="G38" s="167"/>
      <c r="H38" s="167"/>
      <c r="I38" s="32"/>
    </row>
    <row r="39" spans="2:9" s="24" customFormat="1" ht="15.75" customHeight="1">
      <c r="B39" s="29"/>
      <c r="C39" s="28">
        <v>3</v>
      </c>
      <c r="D39" s="30" t="s">
        <v>87</v>
      </c>
      <c r="E39" s="31"/>
      <c r="F39" s="32"/>
      <c r="G39" s="168">
        <v>10000000</v>
      </c>
      <c r="H39" s="168">
        <v>10000000</v>
      </c>
      <c r="I39" s="90">
        <v>10000000</v>
      </c>
    </row>
    <row r="40" spans="2:9" s="24" customFormat="1" ht="15.75" customHeight="1">
      <c r="B40" s="29"/>
      <c r="C40" s="40">
        <v>4</v>
      </c>
      <c r="D40" s="30" t="s">
        <v>88</v>
      </c>
      <c r="E40" s="31"/>
      <c r="F40" s="32"/>
      <c r="G40" s="167"/>
      <c r="H40" s="167"/>
      <c r="I40" s="95"/>
    </row>
    <row r="41" spans="2:9" s="24" customFormat="1" ht="15.75" customHeight="1">
      <c r="B41" s="29"/>
      <c r="C41" s="28">
        <v>5</v>
      </c>
      <c r="D41" s="30" t="s">
        <v>89</v>
      </c>
      <c r="E41" s="31"/>
      <c r="F41" s="32"/>
      <c r="G41" s="167"/>
      <c r="H41" s="167"/>
      <c r="I41" s="95"/>
    </row>
    <row r="42" spans="2:9" s="24" customFormat="1" ht="15.75" customHeight="1">
      <c r="B42" s="29"/>
      <c r="C42" s="40">
        <v>6</v>
      </c>
      <c r="D42" s="30" t="s">
        <v>90</v>
      </c>
      <c r="E42" s="31"/>
      <c r="F42" s="32"/>
      <c r="G42" s="167"/>
      <c r="H42" s="167"/>
      <c r="I42" s="95"/>
    </row>
    <row r="43" spans="2:9" s="24" customFormat="1" ht="15.75" customHeight="1">
      <c r="B43" s="29"/>
      <c r="C43" s="28">
        <v>7</v>
      </c>
      <c r="D43" s="30" t="s">
        <v>91</v>
      </c>
      <c r="E43" s="31"/>
      <c r="F43" s="32"/>
      <c r="G43" s="167"/>
      <c r="H43" s="167"/>
      <c r="I43" s="95"/>
    </row>
    <row r="44" spans="2:9" s="24" customFormat="1" ht="15.75" customHeight="1">
      <c r="B44" s="29"/>
      <c r="C44" s="40">
        <v>8</v>
      </c>
      <c r="D44" s="30" t="s">
        <v>92</v>
      </c>
      <c r="E44" s="31"/>
      <c r="F44" s="32"/>
      <c r="G44" s="167"/>
      <c r="H44" s="167"/>
      <c r="I44" s="95"/>
    </row>
    <row r="45" spans="2:10" s="24" customFormat="1" ht="15.75" customHeight="1">
      <c r="B45" s="29"/>
      <c r="C45" s="28">
        <v>9</v>
      </c>
      <c r="D45" s="30" t="s">
        <v>93</v>
      </c>
      <c r="E45" s="31"/>
      <c r="F45" s="32"/>
      <c r="G45" s="169">
        <f>H45+H46</f>
        <v>17564537</v>
      </c>
      <c r="H45" s="169">
        <v>12555108</v>
      </c>
      <c r="I45" s="90">
        <v>3336569.2086453103</v>
      </c>
      <c r="J45" s="126"/>
    </row>
    <row r="46" spans="2:9" s="24" customFormat="1" ht="15.75" customHeight="1">
      <c r="B46" s="29"/>
      <c r="C46" s="40">
        <v>10</v>
      </c>
      <c r="D46" s="30" t="s">
        <v>94</v>
      </c>
      <c r="E46" s="31"/>
      <c r="F46" s="32"/>
      <c r="G46" s="91">
        <f>Rez!F29</f>
        <v>5095549.9</v>
      </c>
      <c r="H46" s="91">
        <v>5009429</v>
      </c>
      <c r="I46" s="90">
        <v>680485</v>
      </c>
    </row>
    <row r="47" spans="2:9" s="24" customFormat="1" ht="24.75" customHeight="1">
      <c r="B47" s="29"/>
      <c r="C47" s="386" t="s">
        <v>95</v>
      </c>
      <c r="D47" s="387"/>
      <c r="E47" s="388"/>
      <c r="F47" s="32"/>
      <c r="G47" s="132">
        <f>G8+G28+G36</f>
        <v>199778427.4</v>
      </c>
      <c r="H47" s="132">
        <f>H8+H28+H36</f>
        <v>204389162.17999998</v>
      </c>
      <c r="I47" s="90">
        <f>I8+I28+I36</f>
        <v>159953083.4386453</v>
      </c>
    </row>
    <row r="48" spans="2:9" s="24" customFormat="1" ht="15.75" customHeight="1">
      <c r="B48" s="38"/>
      <c r="C48" s="38"/>
      <c r="D48" s="41"/>
      <c r="E48" s="39"/>
      <c r="F48" s="39"/>
      <c r="G48" s="141"/>
      <c r="H48" s="141"/>
      <c r="I48" s="39"/>
    </row>
    <row r="49" spans="2:9" s="24" customFormat="1" ht="15.75" customHeight="1">
      <c r="B49" s="38"/>
      <c r="C49" s="38"/>
      <c r="D49" s="41"/>
      <c r="E49" s="39"/>
      <c r="F49" s="39"/>
      <c r="G49" s="211"/>
      <c r="H49" s="141"/>
      <c r="I49" s="39"/>
    </row>
    <row r="50" spans="2:9" s="24" customFormat="1" ht="15.75" customHeight="1">
      <c r="B50" s="38"/>
      <c r="C50" s="38"/>
      <c r="D50" s="41"/>
      <c r="E50" s="39"/>
      <c r="F50" s="39"/>
      <c r="G50" s="211"/>
      <c r="H50" s="142"/>
      <c r="I50" s="39"/>
    </row>
    <row r="51" spans="2:9" s="24" customFormat="1" ht="15.75" customHeight="1">
      <c r="B51" s="38"/>
      <c r="C51" s="38"/>
      <c r="D51" s="41"/>
      <c r="E51" s="39"/>
      <c r="F51" s="39"/>
      <c r="G51" s="212"/>
      <c r="H51" s="142"/>
      <c r="I51" s="39"/>
    </row>
    <row r="52" spans="2:9" s="24" customFormat="1" ht="15.75" customHeight="1">
      <c r="B52" s="38"/>
      <c r="C52" s="38"/>
      <c r="D52" s="41"/>
      <c r="E52" s="39"/>
      <c r="F52" s="39"/>
      <c r="G52" s="141"/>
      <c r="H52" s="142"/>
      <c r="I52" s="39"/>
    </row>
    <row r="53" spans="2:9" s="24" customFormat="1" ht="15.75" customHeight="1">
      <c r="B53" s="38"/>
      <c r="C53" s="38"/>
      <c r="D53" s="41"/>
      <c r="E53" s="39"/>
      <c r="F53" s="39"/>
      <c r="G53" s="211"/>
      <c r="H53" s="142"/>
      <c r="I53" s="39"/>
    </row>
    <row r="54" spans="2:9" s="24" customFormat="1" ht="15.75" customHeight="1">
      <c r="B54" s="38"/>
      <c r="C54" s="38"/>
      <c r="D54" s="41"/>
      <c r="E54" s="39"/>
      <c r="F54" s="39"/>
      <c r="G54" s="141"/>
      <c r="H54" s="142"/>
      <c r="I54" s="39"/>
    </row>
    <row r="55" spans="2:9" s="24" customFormat="1" ht="15.75" customHeight="1">
      <c r="B55" s="38"/>
      <c r="C55" s="38"/>
      <c r="D55" s="41"/>
      <c r="E55" s="39"/>
      <c r="F55" s="39"/>
      <c r="G55" s="141"/>
      <c r="H55" s="142"/>
      <c r="I55" s="39"/>
    </row>
    <row r="56" spans="2:9" s="24" customFormat="1" ht="15.75" customHeight="1">
      <c r="B56" s="38"/>
      <c r="C56" s="38"/>
      <c r="D56" s="41"/>
      <c r="E56" s="39"/>
      <c r="F56" s="39"/>
      <c r="G56" s="141"/>
      <c r="H56" s="142"/>
      <c r="I56" s="39"/>
    </row>
    <row r="57" spans="2:9" s="24" customFormat="1" ht="15.75" customHeight="1">
      <c r="B57" s="38"/>
      <c r="C57" s="38"/>
      <c r="D57" s="38"/>
      <c r="E57" s="38"/>
      <c r="F57" s="39"/>
      <c r="G57" s="141"/>
      <c r="H57" s="142"/>
      <c r="I57" s="39"/>
    </row>
    <row r="58" spans="2:9" ht="12.75">
      <c r="B58" s="42"/>
      <c r="C58" s="42"/>
      <c r="D58" s="43"/>
      <c r="E58" s="13"/>
      <c r="F58" s="13"/>
      <c r="G58" s="118"/>
      <c r="H58" s="145"/>
      <c r="I58" s="13"/>
    </row>
  </sheetData>
  <sheetProtection/>
  <mergeCells count="9">
    <mergeCell ref="B4:I4"/>
    <mergeCell ref="B6:B7"/>
    <mergeCell ref="C6:E7"/>
    <mergeCell ref="F6:F7"/>
    <mergeCell ref="C47:E47"/>
    <mergeCell ref="C8:E8"/>
    <mergeCell ref="C28:E28"/>
    <mergeCell ref="C35:E35"/>
    <mergeCell ref="C36:E36"/>
  </mergeCells>
  <printOptions/>
  <pageMargins left="0.47" right="0.42" top="0.17" bottom="0.35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57421875" style="1" customWidth="1"/>
    <col min="2" max="2" width="3.7109375" style="23" customWidth="1"/>
    <col min="3" max="3" width="5.28125" style="23" customWidth="1"/>
    <col min="4" max="4" width="2.7109375" style="23" customWidth="1"/>
    <col min="5" max="5" width="45.140625" style="1" customWidth="1"/>
    <col min="6" max="7" width="16.28125" style="150" customWidth="1"/>
    <col min="8" max="8" width="16.28125" style="130" hidden="1" customWidth="1"/>
    <col min="9" max="9" width="11.8515625" style="1" customWidth="1"/>
    <col min="10" max="10" width="16.28125" style="1" customWidth="1"/>
    <col min="11" max="11" width="13.421875" style="45" customWidth="1"/>
    <col min="12" max="12" width="13.00390625" style="1" customWidth="1"/>
    <col min="13" max="16384" width="9.140625" style="1" customWidth="1"/>
  </cols>
  <sheetData>
    <row r="1" spans="1:8" ht="12.75">
      <c r="A1" s="140"/>
      <c r="B1" s="171"/>
      <c r="C1" s="171"/>
      <c r="D1" s="171"/>
      <c r="E1" s="140"/>
      <c r="H1" s="198"/>
    </row>
    <row r="2" spans="1:11" s="24" customFormat="1" ht="7.5" customHeight="1">
      <c r="A2" s="165"/>
      <c r="B2" s="172"/>
      <c r="C2" s="172"/>
      <c r="D2" s="173"/>
      <c r="E2" s="146"/>
      <c r="F2" s="149"/>
      <c r="G2" s="149"/>
      <c r="H2" s="146"/>
      <c r="K2" s="44"/>
    </row>
    <row r="3" spans="1:11" s="24" customFormat="1" ht="29.25" customHeight="1">
      <c r="A3" s="165"/>
      <c r="B3" s="392" t="s">
        <v>201</v>
      </c>
      <c r="C3" s="392"/>
      <c r="D3" s="392"/>
      <c r="E3" s="392"/>
      <c r="F3" s="392"/>
      <c r="G3" s="392"/>
      <c r="H3" s="392"/>
      <c r="K3" s="44"/>
    </row>
    <row r="4" spans="1:11" s="24" customFormat="1" ht="18.75" customHeight="1">
      <c r="A4" s="165"/>
      <c r="B4" s="393" t="s">
        <v>96</v>
      </c>
      <c r="C4" s="393"/>
      <c r="D4" s="393"/>
      <c r="E4" s="393"/>
      <c r="F4" s="393"/>
      <c r="G4" s="393"/>
      <c r="H4" s="393"/>
      <c r="K4" s="44"/>
    </row>
    <row r="5" spans="1:8" ht="7.5" customHeight="1">
      <c r="A5" s="140"/>
      <c r="B5" s="171"/>
      <c r="C5" s="171"/>
      <c r="D5" s="171"/>
      <c r="E5" s="140"/>
      <c r="H5" s="198"/>
    </row>
    <row r="6" spans="1:11" s="24" customFormat="1" ht="15.75" customHeight="1">
      <c r="A6" s="165"/>
      <c r="B6" s="369" t="s">
        <v>17</v>
      </c>
      <c r="C6" s="371" t="s">
        <v>97</v>
      </c>
      <c r="D6" s="372"/>
      <c r="E6" s="373"/>
      <c r="F6" s="162" t="s">
        <v>197</v>
      </c>
      <c r="G6" s="162" t="s">
        <v>192</v>
      </c>
      <c r="H6" s="199" t="s">
        <v>186</v>
      </c>
      <c r="K6" s="44"/>
    </row>
    <row r="7" spans="1:11" s="24" customFormat="1" ht="15.75" customHeight="1">
      <c r="A7" s="165"/>
      <c r="B7" s="370"/>
      <c r="C7" s="374"/>
      <c r="D7" s="375"/>
      <c r="E7" s="376"/>
      <c r="F7" s="163" t="s">
        <v>20</v>
      </c>
      <c r="G7" s="200" t="s">
        <v>167</v>
      </c>
      <c r="H7" s="200" t="s">
        <v>167</v>
      </c>
      <c r="K7" s="44"/>
    </row>
    <row r="8" spans="1:11" s="24" customFormat="1" ht="24.75" customHeight="1">
      <c r="A8" s="165"/>
      <c r="B8" s="176">
        <v>1</v>
      </c>
      <c r="C8" s="396" t="s">
        <v>98</v>
      </c>
      <c r="D8" s="397"/>
      <c r="E8" s="398"/>
      <c r="F8" s="154">
        <v>161737892</v>
      </c>
      <c r="G8" s="154">
        <v>271754650</v>
      </c>
      <c r="H8" s="202">
        <v>157352462</v>
      </c>
      <c r="J8" s="213"/>
      <c r="K8" s="44"/>
    </row>
    <row r="9" spans="1:11" s="24" customFormat="1" ht="24.75" customHeight="1">
      <c r="A9" s="165"/>
      <c r="B9" s="176">
        <v>2</v>
      </c>
      <c r="C9" s="396" t="s">
        <v>189</v>
      </c>
      <c r="D9" s="397"/>
      <c r="E9" s="398"/>
      <c r="F9" s="155"/>
      <c r="G9" s="155"/>
      <c r="H9" s="203"/>
      <c r="K9" s="44"/>
    </row>
    <row r="10" spans="1:11" s="24" customFormat="1" ht="24.75" customHeight="1">
      <c r="A10" s="165"/>
      <c r="B10" s="204">
        <v>3</v>
      </c>
      <c r="C10" s="396" t="s">
        <v>99</v>
      </c>
      <c r="D10" s="397"/>
      <c r="E10" s="398"/>
      <c r="F10" s="156"/>
      <c r="G10" s="156"/>
      <c r="H10" s="205"/>
      <c r="K10" s="44"/>
    </row>
    <row r="11" spans="1:11" s="24" customFormat="1" ht="24.75" customHeight="1">
      <c r="A11" s="165"/>
      <c r="B11" s="204">
        <v>4</v>
      </c>
      <c r="C11" s="396" t="s">
        <v>100</v>
      </c>
      <c r="D11" s="397"/>
      <c r="E11" s="398"/>
      <c r="F11" s="157">
        <f>14007042+98000000+1200000+1200000</f>
        <v>114407042</v>
      </c>
      <c r="G11" s="157">
        <v>199362251</v>
      </c>
      <c r="H11" s="206">
        <v>121484660.61593862</v>
      </c>
      <c r="I11" s="126"/>
      <c r="J11" s="210"/>
      <c r="K11" s="44"/>
    </row>
    <row r="12" spans="1:11" s="24" customFormat="1" ht="24.75" customHeight="1">
      <c r="A12" s="165"/>
      <c r="B12" s="204">
        <v>5</v>
      </c>
      <c r="C12" s="396" t="s">
        <v>101</v>
      </c>
      <c r="D12" s="397"/>
      <c r="E12" s="398"/>
      <c r="F12" s="158">
        <f>F13+F14</f>
        <v>23749612</v>
      </c>
      <c r="G12" s="158">
        <f>G13+G14</f>
        <v>25434288</v>
      </c>
      <c r="H12" s="158">
        <f>H13+H14</f>
        <v>16579936.5</v>
      </c>
      <c r="K12" s="44"/>
    </row>
    <row r="13" spans="1:11" s="24" customFormat="1" ht="24.75" customHeight="1">
      <c r="A13" s="165"/>
      <c r="B13" s="204"/>
      <c r="C13" s="201"/>
      <c r="D13" s="394" t="s">
        <v>102</v>
      </c>
      <c r="E13" s="395"/>
      <c r="F13" s="157">
        <v>20451500</v>
      </c>
      <c r="G13" s="157">
        <v>21898333</v>
      </c>
      <c r="H13" s="157">
        <f>'[1]K.Paga 10'!$H$21</f>
        <v>14240500</v>
      </c>
      <c r="J13" s="210"/>
      <c r="K13" s="44"/>
    </row>
    <row r="14" spans="1:11" s="24" customFormat="1" ht="24.75" customHeight="1">
      <c r="A14" s="165"/>
      <c r="B14" s="204"/>
      <c r="C14" s="201"/>
      <c r="D14" s="394" t="s">
        <v>103</v>
      </c>
      <c r="E14" s="395"/>
      <c r="F14" s="157">
        <v>3298112</v>
      </c>
      <c r="G14" s="157">
        <v>3535955</v>
      </c>
      <c r="H14" s="157">
        <f>'[1]K.Paga 10'!$J$21</f>
        <v>2339436.5</v>
      </c>
      <c r="J14" s="126"/>
      <c r="K14" s="44"/>
    </row>
    <row r="15" spans="1:11" s="24" customFormat="1" ht="24.75" customHeight="1">
      <c r="A15" s="165"/>
      <c r="B15" s="176">
        <v>6</v>
      </c>
      <c r="C15" s="396" t="s">
        <v>104</v>
      </c>
      <c r="D15" s="397"/>
      <c r="E15" s="398"/>
      <c r="F15" s="159">
        <v>5952491</v>
      </c>
      <c r="G15" s="159">
        <v>7358659</v>
      </c>
      <c r="H15" s="159">
        <v>4472242</v>
      </c>
      <c r="J15" s="126"/>
      <c r="K15" s="44"/>
    </row>
    <row r="16" spans="1:12" s="24" customFormat="1" ht="24.75" customHeight="1">
      <c r="A16" s="165"/>
      <c r="B16" s="176">
        <v>7</v>
      </c>
      <c r="C16" s="396" t="s">
        <v>199</v>
      </c>
      <c r="D16" s="397"/>
      <c r="E16" s="398"/>
      <c r="F16" s="159">
        <f>10742308+314776</f>
        <v>11057084</v>
      </c>
      <c r="G16" s="159">
        <f>404427+57200+22510451+689215</f>
        <v>23661293</v>
      </c>
      <c r="H16" s="159">
        <v>5897830</v>
      </c>
      <c r="J16" s="126"/>
      <c r="K16" s="349"/>
      <c r="L16" s="126"/>
    </row>
    <row r="17" spans="1:12" s="24" customFormat="1" ht="39.75" customHeight="1">
      <c r="A17" s="165"/>
      <c r="B17" s="176">
        <v>8</v>
      </c>
      <c r="C17" s="365" t="s">
        <v>105</v>
      </c>
      <c r="D17" s="366"/>
      <c r="E17" s="367"/>
      <c r="F17" s="148">
        <f>F11+F12+F15+F16</f>
        <v>155166229</v>
      </c>
      <c r="G17" s="148">
        <f>G11+G12+G15+G16</f>
        <v>255816491</v>
      </c>
      <c r="H17" s="148">
        <f>H11+H12+H15+H16</f>
        <v>148434669.1159386</v>
      </c>
      <c r="K17" s="349"/>
      <c r="L17" s="126"/>
    </row>
    <row r="18" spans="1:11" s="24" customFormat="1" ht="39.75" customHeight="1">
      <c r="A18" s="165"/>
      <c r="B18" s="176">
        <v>9</v>
      </c>
      <c r="C18" s="399" t="s">
        <v>106</v>
      </c>
      <c r="D18" s="400"/>
      <c r="E18" s="401"/>
      <c r="F18" s="148">
        <f>F8+F9+F10-F17</f>
        <v>6571663</v>
      </c>
      <c r="G18" s="148">
        <f>G8+G9+G10-G17</f>
        <v>15938159</v>
      </c>
      <c r="H18" s="148">
        <f>H8+H9+H10-H17</f>
        <v>8917792.884061396</v>
      </c>
      <c r="I18" s="127"/>
      <c r="K18" s="349"/>
    </row>
    <row r="19" spans="1:11" s="24" customFormat="1" ht="24.75" customHeight="1">
      <c r="A19" s="165"/>
      <c r="B19" s="176">
        <v>10</v>
      </c>
      <c r="C19" s="396" t="s">
        <v>107</v>
      </c>
      <c r="D19" s="397"/>
      <c r="E19" s="398"/>
      <c r="F19" s="159"/>
      <c r="G19" s="159"/>
      <c r="H19" s="207"/>
      <c r="K19" s="349"/>
    </row>
    <row r="20" spans="1:12" s="24" customFormat="1" ht="24.75" customHeight="1">
      <c r="A20" s="165"/>
      <c r="B20" s="176">
        <v>11</v>
      </c>
      <c r="C20" s="396" t="s">
        <v>108</v>
      </c>
      <c r="D20" s="397"/>
      <c r="E20" s="398"/>
      <c r="F20" s="159"/>
      <c r="G20" s="159"/>
      <c r="H20" s="207"/>
      <c r="K20" s="349"/>
      <c r="L20" s="126"/>
    </row>
    <row r="21" spans="1:11" s="24" customFormat="1" ht="24.75" customHeight="1">
      <c r="A21" s="165"/>
      <c r="B21" s="176">
        <v>12</v>
      </c>
      <c r="C21" s="396" t="s">
        <v>109</v>
      </c>
      <c r="D21" s="397"/>
      <c r="E21" s="398"/>
      <c r="F21" s="159">
        <f>SUM(F22:F25)</f>
        <v>1362448</v>
      </c>
      <c r="G21" s="159">
        <f>SUM(G22:G25)</f>
        <v>-7738189</v>
      </c>
      <c r="H21" s="159">
        <f>SUM(H22:H25)</f>
        <v>-6637398</v>
      </c>
      <c r="K21" s="44"/>
    </row>
    <row r="22" spans="1:11" s="24" customFormat="1" ht="24.75" customHeight="1">
      <c r="A22" s="165"/>
      <c r="B22" s="176"/>
      <c r="C22" s="208">
        <v>121</v>
      </c>
      <c r="D22" s="394" t="s">
        <v>110</v>
      </c>
      <c r="E22" s="395"/>
      <c r="F22" s="160"/>
      <c r="G22" s="160"/>
      <c r="H22" s="164"/>
      <c r="K22" s="44"/>
    </row>
    <row r="23" spans="1:11" s="24" customFormat="1" ht="24.75" customHeight="1">
      <c r="A23" s="165"/>
      <c r="B23" s="176"/>
      <c r="C23" s="201">
        <v>122</v>
      </c>
      <c r="D23" s="394" t="s">
        <v>111</v>
      </c>
      <c r="E23" s="395"/>
      <c r="F23" s="147">
        <f>22603-4809</f>
        <v>17794</v>
      </c>
      <c r="G23" s="147">
        <f>20673-2641</f>
        <v>18032</v>
      </c>
      <c r="H23" s="147">
        <f>8971</f>
        <v>8971</v>
      </c>
      <c r="K23" s="44"/>
    </row>
    <row r="24" spans="1:11" s="24" customFormat="1" ht="24.75" customHeight="1">
      <c r="A24" s="165"/>
      <c r="B24" s="176"/>
      <c r="C24" s="201">
        <v>123</v>
      </c>
      <c r="D24" s="394" t="s">
        <v>112</v>
      </c>
      <c r="E24" s="395"/>
      <c r="F24" s="147">
        <v>85714</v>
      </c>
      <c r="G24" s="147">
        <f>266818-4477</f>
        <v>262341</v>
      </c>
      <c r="H24" s="147">
        <f>166630-661056</f>
        <v>-494426</v>
      </c>
      <c r="K24" s="44"/>
    </row>
    <row r="25" spans="1:11" s="24" customFormat="1" ht="24.75" customHeight="1">
      <c r="A25" s="165"/>
      <c r="B25" s="176"/>
      <c r="C25" s="201">
        <v>124</v>
      </c>
      <c r="D25" s="394" t="s">
        <v>113</v>
      </c>
      <c r="E25" s="395"/>
      <c r="F25" s="147">
        <v>1258940</v>
      </c>
      <c r="G25" s="147">
        <f>-392405-200000-5445214-1651545-329398</f>
        <v>-8018562</v>
      </c>
      <c r="H25" s="147">
        <f>15643423-21795366</f>
        <v>-6151943</v>
      </c>
      <c r="K25" s="44"/>
    </row>
    <row r="26" spans="1:11" s="24" customFormat="1" ht="39.75" customHeight="1">
      <c r="A26" s="165"/>
      <c r="B26" s="176">
        <v>13</v>
      </c>
      <c r="C26" s="399" t="s">
        <v>114</v>
      </c>
      <c r="D26" s="400"/>
      <c r="E26" s="401"/>
      <c r="F26" s="148">
        <f>F19+F20+F21</f>
        <v>1362448</v>
      </c>
      <c r="G26" s="148">
        <f>G19+G20+G21</f>
        <v>-7738189</v>
      </c>
      <c r="H26" s="148">
        <f>H19+H20+H21</f>
        <v>-6637398</v>
      </c>
      <c r="J26" s="126"/>
      <c r="K26" s="44"/>
    </row>
    <row r="27" spans="1:11" s="24" customFormat="1" ht="39.75" customHeight="1">
      <c r="A27" s="165"/>
      <c r="B27" s="176">
        <v>14</v>
      </c>
      <c r="C27" s="399" t="s">
        <v>115</v>
      </c>
      <c r="D27" s="400"/>
      <c r="E27" s="401"/>
      <c r="F27" s="148">
        <f>F18+F26</f>
        <v>7934111</v>
      </c>
      <c r="G27" s="148">
        <f>G18+G26</f>
        <v>8199970</v>
      </c>
      <c r="H27" s="148">
        <f>H18+H26</f>
        <v>2280394.884061396</v>
      </c>
      <c r="I27" s="126"/>
      <c r="J27" s="218"/>
      <c r="K27" s="219"/>
    </row>
    <row r="28" spans="1:11" s="24" customFormat="1" ht="24.75" customHeight="1">
      <c r="A28" s="165"/>
      <c r="B28" s="176">
        <v>15</v>
      </c>
      <c r="C28" s="396" t="s">
        <v>116</v>
      </c>
      <c r="D28" s="397"/>
      <c r="E28" s="398"/>
      <c r="F28" s="159">
        <f>(F27+F13)*10%</f>
        <v>2838561.1</v>
      </c>
      <c r="G28" s="159">
        <f>(G27+22805437)*10%</f>
        <v>3100540.7</v>
      </c>
      <c r="H28" s="159">
        <f>(H27+13718702)*10%</f>
        <v>1599909.6884061396</v>
      </c>
      <c r="J28" s="218"/>
      <c r="K28" s="219"/>
    </row>
    <row r="29" spans="1:11" s="24" customFormat="1" ht="39.75" customHeight="1">
      <c r="A29" s="165"/>
      <c r="B29" s="176">
        <v>16</v>
      </c>
      <c r="C29" s="399" t="s">
        <v>117</v>
      </c>
      <c r="D29" s="400"/>
      <c r="E29" s="401"/>
      <c r="F29" s="148">
        <f>F27-F28</f>
        <v>5095549.9</v>
      </c>
      <c r="G29" s="148">
        <f>G27-G28</f>
        <v>5099429.3</v>
      </c>
      <c r="H29" s="148">
        <f>H27-H28</f>
        <v>680485.1956552565</v>
      </c>
      <c r="K29" s="44"/>
    </row>
    <row r="30" spans="1:11" s="24" customFormat="1" ht="24.75" customHeight="1">
      <c r="A30" s="165"/>
      <c r="B30" s="176">
        <v>17</v>
      </c>
      <c r="C30" s="396" t="s">
        <v>118</v>
      </c>
      <c r="D30" s="397"/>
      <c r="E30" s="398"/>
      <c r="F30" s="161"/>
      <c r="G30" s="161"/>
      <c r="H30" s="207"/>
      <c r="J30" s="126"/>
      <c r="K30" s="44"/>
    </row>
    <row r="31" spans="2:11" s="24" customFormat="1" ht="15.75" customHeight="1">
      <c r="B31" s="38"/>
      <c r="C31" s="38"/>
      <c r="D31" s="38"/>
      <c r="E31" s="39"/>
      <c r="F31" s="152"/>
      <c r="G31" s="152"/>
      <c r="H31" s="131"/>
      <c r="K31" s="44"/>
    </row>
    <row r="32" spans="2:11" s="24" customFormat="1" ht="15.75" customHeight="1">
      <c r="B32" s="38"/>
      <c r="C32" s="38"/>
      <c r="D32" s="38"/>
      <c r="E32" s="39"/>
      <c r="F32" s="152"/>
      <c r="G32" s="152"/>
      <c r="H32" s="131"/>
      <c r="K32" s="44"/>
    </row>
    <row r="33" spans="2:11" s="24" customFormat="1" ht="15.75" customHeight="1">
      <c r="B33" s="38"/>
      <c r="C33" s="38"/>
      <c r="D33" s="38"/>
      <c r="E33" s="39"/>
      <c r="F33" s="152"/>
      <c r="G33" s="152"/>
      <c r="H33" s="131"/>
      <c r="K33" s="44"/>
    </row>
    <row r="34" spans="2:11" s="24" customFormat="1" ht="15.75" customHeight="1">
      <c r="B34" s="38"/>
      <c r="C34" s="38"/>
      <c r="D34" s="38"/>
      <c r="E34" s="39"/>
      <c r="F34" s="152"/>
      <c r="G34" s="152"/>
      <c r="H34" s="131"/>
      <c r="K34" s="44"/>
    </row>
    <row r="35" spans="2:11" s="24" customFormat="1" ht="15.75" customHeight="1">
      <c r="B35" s="38"/>
      <c r="C35" s="38"/>
      <c r="D35" s="38"/>
      <c r="E35" s="39"/>
      <c r="F35" s="152"/>
      <c r="G35" s="152"/>
      <c r="H35" s="131"/>
      <c r="K35" s="44"/>
    </row>
    <row r="36" spans="2:11" s="24" customFormat="1" ht="15.75" customHeight="1">
      <c r="B36" s="38"/>
      <c r="C36" s="38"/>
      <c r="D36" s="38"/>
      <c r="E36" s="39"/>
      <c r="F36" s="152"/>
      <c r="G36" s="152"/>
      <c r="H36" s="131"/>
      <c r="K36" s="44"/>
    </row>
    <row r="37" spans="2:11" s="24" customFormat="1" ht="18" customHeight="1">
      <c r="B37" s="38"/>
      <c r="C37" s="38"/>
      <c r="D37" s="38"/>
      <c r="E37" s="39"/>
      <c r="F37" s="152"/>
      <c r="G37" s="152"/>
      <c r="H37" s="131"/>
      <c r="K37" s="44"/>
    </row>
    <row r="38" spans="3:11" s="24" customFormat="1" ht="18" customHeight="1">
      <c r="C38" s="214"/>
      <c r="D38" s="215"/>
      <c r="E38" s="214"/>
      <c r="H38" s="131"/>
      <c r="K38" s="44"/>
    </row>
    <row r="39" s="24" customFormat="1" ht="18" customHeight="1"/>
    <row r="40" s="24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26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spans="3:7" ht="18" customHeight="1">
      <c r="C62"/>
      <c r="D62"/>
      <c r="E62" s="82"/>
      <c r="F62" s="82"/>
      <c r="G6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mergeCells count="27">
    <mergeCell ref="C30:E30"/>
    <mergeCell ref="D24:E24"/>
    <mergeCell ref="D25:E25"/>
    <mergeCell ref="C26:E26"/>
    <mergeCell ref="C27:E27"/>
    <mergeCell ref="C20:E20"/>
    <mergeCell ref="C21:E21"/>
    <mergeCell ref="D22:E22"/>
    <mergeCell ref="D23:E23"/>
    <mergeCell ref="C28:E28"/>
    <mergeCell ref="C29:E29"/>
    <mergeCell ref="C12:E12"/>
    <mergeCell ref="D13:E13"/>
    <mergeCell ref="C16:E16"/>
    <mergeCell ref="C17:E17"/>
    <mergeCell ref="C18:E18"/>
    <mergeCell ref="C19:E19"/>
    <mergeCell ref="B3:H3"/>
    <mergeCell ref="B4:H4"/>
    <mergeCell ref="B6:B7"/>
    <mergeCell ref="C6:E7"/>
    <mergeCell ref="D14:E14"/>
    <mergeCell ref="C15:E15"/>
    <mergeCell ref="C8:E8"/>
    <mergeCell ref="C9:E9"/>
    <mergeCell ref="C10:E10"/>
    <mergeCell ref="C11:E11"/>
  </mergeCells>
  <printOptions/>
  <pageMargins left="0.1" right="0.1" top="0.1" bottom="0.1" header="0.1" footer="0.1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3"/>
  <sheetViews>
    <sheetView zoomScalePageLayoutView="0" workbookViewId="0" topLeftCell="A1">
      <selection activeCell="G21" sqref="G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1.28125" style="0" customWidth="1"/>
    <col min="4" max="4" width="8.00390625" style="0" customWidth="1"/>
    <col min="5" max="5" width="8.8515625" style="0" customWidth="1"/>
    <col min="6" max="6" width="13.8515625" style="0" customWidth="1"/>
    <col min="7" max="7" width="12.7109375" style="0" customWidth="1"/>
    <col min="8" max="8" width="13.7109375" style="0" customWidth="1"/>
    <col min="9" max="9" width="11.28125" style="0" customWidth="1"/>
    <col min="10" max="10" width="11.7109375" style="0" customWidth="1"/>
    <col min="11" max="11" width="13.421875" style="0" customWidth="1"/>
    <col min="12" max="12" width="13.00390625" style="0" customWidth="1"/>
    <col min="13" max="13" width="11.28125" style="0" customWidth="1"/>
    <col min="14" max="14" width="8.00390625" style="0" customWidth="1"/>
    <col min="15" max="15" width="8.8515625" style="0" customWidth="1"/>
    <col min="16" max="16" width="13.8515625" style="0" customWidth="1"/>
    <col min="17" max="17" width="12.7109375" style="0" customWidth="1"/>
    <col min="18" max="18" width="13.7109375" style="0" customWidth="1"/>
    <col min="19" max="19" width="11.28125" style="0" customWidth="1"/>
    <col min="20" max="20" width="11.7109375" style="0" customWidth="1"/>
    <col min="21" max="21" width="11.140625" style="0" customWidth="1"/>
  </cols>
  <sheetData>
    <row r="1" ht="6.75" customHeight="1"/>
    <row r="2" spans="1:11" ht="15.75" customHeight="1">
      <c r="A2" s="405" t="s">
        <v>202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ht="6.75" customHeight="1"/>
    <row r="4" spans="2:20" ht="12.75" customHeight="1">
      <c r="B4" s="98"/>
      <c r="H4" s="46"/>
      <c r="I4" s="46"/>
      <c r="J4" s="46"/>
      <c r="R4" s="46"/>
      <c r="S4" s="46"/>
      <c r="T4" s="46"/>
    </row>
    <row r="5" ht="6.75" customHeight="1" thickBot="1"/>
    <row r="6" spans="1:11" s="101" customFormat="1" ht="18.75" customHeight="1" thickTop="1">
      <c r="A6" s="406" t="s">
        <v>17</v>
      </c>
      <c r="B6" s="408" t="s">
        <v>119</v>
      </c>
      <c r="C6" s="410" t="s">
        <v>120</v>
      </c>
      <c r="D6" s="411"/>
      <c r="E6" s="411"/>
      <c r="F6" s="411"/>
      <c r="G6" s="411"/>
      <c r="H6" s="411"/>
      <c r="I6" s="412"/>
      <c r="J6" s="99" t="s">
        <v>121</v>
      </c>
      <c r="K6" s="100"/>
    </row>
    <row r="7" spans="1:11" s="112" customFormat="1" ht="28.5" customHeight="1">
      <c r="A7" s="407"/>
      <c r="B7" s="409"/>
      <c r="C7" s="109" t="s">
        <v>122</v>
      </c>
      <c r="D7" s="109" t="s">
        <v>123</v>
      </c>
      <c r="E7" s="109" t="s">
        <v>124</v>
      </c>
      <c r="F7" s="109" t="s">
        <v>125</v>
      </c>
      <c r="G7" s="109" t="s">
        <v>126</v>
      </c>
      <c r="H7" s="109" t="s">
        <v>127</v>
      </c>
      <c r="I7" s="110" t="s">
        <v>128</v>
      </c>
      <c r="J7" s="110" t="s">
        <v>129</v>
      </c>
      <c r="K7" s="111" t="s">
        <v>128</v>
      </c>
    </row>
    <row r="8" spans="1:11" s="112" customFormat="1" ht="36" customHeight="1">
      <c r="A8" s="407"/>
      <c r="B8" s="409"/>
      <c r="C8" s="109" t="s">
        <v>130</v>
      </c>
      <c r="D8" s="109" t="s">
        <v>131</v>
      </c>
      <c r="E8" s="109" t="s">
        <v>132</v>
      </c>
      <c r="F8" s="109" t="s">
        <v>133</v>
      </c>
      <c r="G8" s="109" t="s">
        <v>134</v>
      </c>
      <c r="H8" s="109" t="s">
        <v>135</v>
      </c>
      <c r="I8" s="110"/>
      <c r="J8" s="110" t="s">
        <v>136</v>
      </c>
      <c r="K8" s="111"/>
    </row>
    <row r="9" spans="1:11" s="52" customFormat="1" ht="19.5" customHeight="1">
      <c r="A9" s="47" t="s">
        <v>21</v>
      </c>
      <c r="B9" s="48" t="s">
        <v>137</v>
      </c>
      <c r="C9" s="49"/>
      <c r="D9" s="49"/>
      <c r="E9" s="49"/>
      <c r="F9" s="49"/>
      <c r="G9" s="49"/>
      <c r="H9" s="49"/>
      <c r="I9" s="50"/>
      <c r="J9" s="50"/>
      <c r="K9" s="51"/>
    </row>
    <row r="10" spans="1:11" s="52" customFormat="1" ht="15.75" customHeight="1">
      <c r="A10" s="53" t="s">
        <v>138</v>
      </c>
      <c r="B10" s="54" t="s">
        <v>139</v>
      </c>
      <c r="C10" s="49"/>
      <c r="D10" s="49"/>
      <c r="E10" s="49"/>
      <c r="F10" s="49"/>
      <c r="G10" s="49"/>
      <c r="H10" s="49"/>
      <c r="I10" s="50"/>
      <c r="J10" s="50"/>
      <c r="K10" s="51"/>
    </row>
    <row r="11" spans="1:11" s="52" customFormat="1" ht="15.75" customHeight="1">
      <c r="A11" s="47" t="s">
        <v>140</v>
      </c>
      <c r="B11" s="48" t="s">
        <v>141</v>
      </c>
      <c r="C11" s="49"/>
      <c r="D11" s="49"/>
      <c r="E11" s="49"/>
      <c r="F11" s="49"/>
      <c r="G11" s="49"/>
      <c r="H11" s="49"/>
      <c r="I11" s="50"/>
      <c r="J11" s="50"/>
      <c r="K11" s="51"/>
    </row>
    <row r="12" spans="1:11" s="52" customFormat="1" ht="15.75" customHeight="1">
      <c r="A12" s="413">
        <v>1</v>
      </c>
      <c r="B12" s="55" t="s">
        <v>142</v>
      </c>
      <c r="C12" s="402"/>
      <c r="D12" s="402"/>
      <c r="E12" s="402"/>
      <c r="F12" s="402"/>
      <c r="G12" s="402"/>
      <c r="H12" s="402"/>
      <c r="I12" s="402"/>
      <c r="J12" s="402"/>
      <c r="K12" s="416"/>
    </row>
    <row r="13" spans="1:11" s="52" customFormat="1" ht="15.75" customHeight="1">
      <c r="A13" s="414"/>
      <c r="B13" s="56" t="s">
        <v>143</v>
      </c>
      <c r="C13" s="403"/>
      <c r="D13" s="403"/>
      <c r="E13" s="403"/>
      <c r="F13" s="403"/>
      <c r="G13" s="403"/>
      <c r="H13" s="403"/>
      <c r="I13" s="403"/>
      <c r="J13" s="403"/>
      <c r="K13" s="417"/>
    </row>
    <row r="14" spans="1:11" s="52" customFormat="1" ht="15.75" customHeight="1">
      <c r="A14" s="413">
        <v>2</v>
      </c>
      <c r="B14" s="57" t="s">
        <v>144</v>
      </c>
      <c r="C14" s="402"/>
      <c r="D14" s="402"/>
      <c r="E14" s="402"/>
      <c r="F14" s="402"/>
      <c r="G14" s="402"/>
      <c r="H14" s="402"/>
      <c r="I14" s="402"/>
      <c r="J14" s="402"/>
      <c r="K14" s="416"/>
    </row>
    <row r="15" spans="1:11" s="52" customFormat="1" ht="15.75" customHeight="1">
      <c r="A15" s="415"/>
      <c r="B15" s="58" t="s">
        <v>145</v>
      </c>
      <c r="C15" s="404"/>
      <c r="D15" s="404"/>
      <c r="E15" s="404"/>
      <c r="F15" s="404"/>
      <c r="G15" s="404"/>
      <c r="H15" s="404"/>
      <c r="I15" s="404"/>
      <c r="J15" s="404"/>
      <c r="K15" s="418"/>
    </row>
    <row r="16" spans="1:12" s="52" customFormat="1" ht="15.75" customHeight="1">
      <c r="A16" s="414"/>
      <c r="B16" s="59" t="s">
        <v>146</v>
      </c>
      <c r="C16" s="403"/>
      <c r="D16" s="403"/>
      <c r="E16" s="403"/>
      <c r="F16" s="403"/>
      <c r="G16" s="403"/>
      <c r="H16" s="403"/>
      <c r="I16" s="403"/>
      <c r="J16" s="403"/>
      <c r="K16" s="417"/>
      <c r="L16" s="351"/>
    </row>
    <row r="17" spans="1:12" s="52" customFormat="1" ht="15.75" customHeight="1">
      <c r="A17" s="53">
        <v>3</v>
      </c>
      <c r="B17" s="55" t="s">
        <v>147</v>
      </c>
      <c r="C17" s="60"/>
      <c r="D17" s="60"/>
      <c r="E17" s="60"/>
      <c r="F17" s="60"/>
      <c r="G17" s="60"/>
      <c r="H17" s="60"/>
      <c r="I17" s="61"/>
      <c r="J17" s="61"/>
      <c r="K17" s="62"/>
      <c r="L17" s="351"/>
    </row>
    <row r="18" spans="1:11" s="52" customFormat="1" ht="15.75" customHeight="1">
      <c r="A18" s="53">
        <v>4</v>
      </c>
      <c r="B18" s="55" t="s">
        <v>148</v>
      </c>
      <c r="C18" s="60"/>
      <c r="D18" s="60"/>
      <c r="E18" s="60"/>
      <c r="F18" s="60"/>
      <c r="G18" s="60"/>
      <c r="H18" s="60"/>
      <c r="I18" s="61"/>
      <c r="J18" s="61"/>
      <c r="K18" s="62"/>
    </row>
    <row r="19" spans="1:11" s="52" customFormat="1" ht="15.75" customHeight="1">
      <c r="A19" s="413">
        <v>5</v>
      </c>
      <c r="B19" s="57" t="s">
        <v>149</v>
      </c>
      <c r="C19" s="402"/>
      <c r="D19" s="402"/>
      <c r="E19" s="402"/>
      <c r="F19" s="402"/>
      <c r="G19" s="402"/>
      <c r="H19" s="402"/>
      <c r="I19" s="402"/>
      <c r="J19" s="402"/>
      <c r="K19" s="416">
        <v>1362448</v>
      </c>
    </row>
    <row r="20" spans="1:12" s="52" customFormat="1" ht="15.75" customHeight="1">
      <c r="A20" s="414"/>
      <c r="B20" s="59" t="s">
        <v>150</v>
      </c>
      <c r="C20" s="403"/>
      <c r="D20" s="403"/>
      <c r="E20" s="403"/>
      <c r="F20" s="403"/>
      <c r="G20" s="403"/>
      <c r="H20" s="403"/>
      <c r="I20" s="403"/>
      <c r="J20" s="403"/>
      <c r="K20" s="417"/>
      <c r="L20" s="351"/>
    </row>
    <row r="21" spans="1:11" s="52" customFormat="1" ht="15.75" customHeight="1">
      <c r="A21" s="53">
        <v>6</v>
      </c>
      <c r="B21" s="55" t="s">
        <v>151</v>
      </c>
      <c r="C21" s="60"/>
      <c r="D21" s="60"/>
      <c r="E21" s="60"/>
      <c r="F21" s="60"/>
      <c r="G21" s="60"/>
      <c r="H21" s="60"/>
      <c r="I21" s="61"/>
      <c r="J21" s="61"/>
      <c r="K21" s="62"/>
    </row>
    <row r="22" spans="1:11" s="105" customFormat="1" ht="21" customHeight="1">
      <c r="A22" s="47" t="s">
        <v>45</v>
      </c>
      <c r="B22" s="48" t="s">
        <v>191</v>
      </c>
      <c r="C22" s="106">
        <v>10000000</v>
      </c>
      <c r="D22" s="106"/>
      <c r="E22" s="106"/>
      <c r="F22" s="106"/>
      <c r="G22" s="106"/>
      <c r="H22" s="106">
        <f>Pas!G45</f>
        <v>17564537</v>
      </c>
      <c r="I22" s="107">
        <f>SUM(C22:H22)</f>
        <v>27564537</v>
      </c>
      <c r="J22" s="107"/>
      <c r="K22" s="108">
        <f>SUM(I22:J22)</f>
        <v>27564537</v>
      </c>
    </row>
    <row r="23" spans="1:11" s="52" customFormat="1" ht="24.75" customHeight="1">
      <c r="A23" s="97"/>
      <c r="B23" s="55" t="s">
        <v>169</v>
      </c>
      <c r="C23" s="60"/>
      <c r="D23" s="60"/>
      <c r="E23" s="60"/>
      <c r="F23" s="60"/>
      <c r="G23" s="60"/>
      <c r="H23" s="60"/>
      <c r="I23" s="61"/>
      <c r="J23" s="61"/>
      <c r="K23" s="62"/>
    </row>
    <row r="24" spans="1:11" s="52" customFormat="1" ht="15.75" customHeight="1">
      <c r="A24" s="413">
        <v>1</v>
      </c>
      <c r="B24" s="55" t="s">
        <v>142</v>
      </c>
      <c r="C24" s="402"/>
      <c r="D24" s="402"/>
      <c r="E24" s="402"/>
      <c r="F24" s="402"/>
      <c r="G24" s="402"/>
      <c r="H24" s="402"/>
      <c r="I24" s="402"/>
      <c r="J24" s="402"/>
      <c r="K24" s="416"/>
    </row>
    <row r="25" spans="1:11" s="52" customFormat="1" ht="15.75" customHeight="1">
      <c r="A25" s="414"/>
      <c r="B25" s="56" t="s">
        <v>152</v>
      </c>
      <c r="C25" s="403"/>
      <c r="D25" s="403"/>
      <c r="E25" s="403"/>
      <c r="F25" s="403"/>
      <c r="G25" s="403"/>
      <c r="H25" s="403"/>
      <c r="I25" s="403"/>
      <c r="J25" s="403"/>
      <c r="K25" s="417"/>
    </row>
    <row r="26" spans="1:11" s="52" customFormat="1" ht="15.75" customHeight="1">
      <c r="A26" s="413">
        <v>2</v>
      </c>
      <c r="B26" s="57" t="s">
        <v>144</v>
      </c>
      <c r="C26" s="402"/>
      <c r="D26" s="402"/>
      <c r="E26" s="402"/>
      <c r="F26" s="402"/>
      <c r="G26" s="402"/>
      <c r="H26" s="402"/>
      <c r="I26" s="402"/>
      <c r="J26" s="402"/>
      <c r="K26" s="416"/>
    </row>
    <row r="27" spans="1:11" s="52" customFormat="1" ht="15.75" customHeight="1">
      <c r="A27" s="415"/>
      <c r="B27" s="58" t="s">
        <v>145</v>
      </c>
      <c r="C27" s="404"/>
      <c r="D27" s="404"/>
      <c r="E27" s="404"/>
      <c r="F27" s="404"/>
      <c r="G27" s="404"/>
      <c r="H27" s="404"/>
      <c r="I27" s="404"/>
      <c r="J27" s="404"/>
      <c r="K27" s="418"/>
    </row>
    <row r="28" spans="1:11" s="52" customFormat="1" ht="15.75" customHeight="1">
      <c r="A28" s="414"/>
      <c r="B28" s="59" t="s">
        <v>146</v>
      </c>
      <c r="C28" s="403"/>
      <c r="D28" s="403"/>
      <c r="E28" s="403"/>
      <c r="F28" s="403"/>
      <c r="G28" s="403"/>
      <c r="H28" s="403"/>
      <c r="I28" s="403"/>
      <c r="J28" s="403"/>
      <c r="K28" s="417"/>
    </row>
    <row r="29" spans="1:11" s="52" customFormat="1" ht="15.75" customHeight="1">
      <c r="A29" s="53">
        <v>3</v>
      </c>
      <c r="B29" s="55" t="s">
        <v>153</v>
      </c>
      <c r="C29" s="60"/>
      <c r="D29" s="60"/>
      <c r="E29" s="60"/>
      <c r="F29" s="60"/>
      <c r="G29" s="60"/>
      <c r="H29" s="60">
        <v>5099429.3</v>
      </c>
      <c r="I29" s="61">
        <f>SUM(C29:H29)</f>
        <v>5099429.3</v>
      </c>
      <c r="J29" s="61"/>
      <c r="K29" s="62">
        <f>SUM(I29:J29)</f>
        <v>5099429.3</v>
      </c>
    </row>
    <row r="30" spans="1:11" s="52" customFormat="1" ht="15.75" customHeight="1">
      <c r="A30" s="53">
        <v>4</v>
      </c>
      <c r="B30" s="55" t="s">
        <v>148</v>
      </c>
      <c r="C30" s="60"/>
      <c r="D30" s="60"/>
      <c r="E30" s="60"/>
      <c r="F30" s="60"/>
      <c r="G30" s="60"/>
      <c r="H30" s="60"/>
      <c r="I30" s="61"/>
      <c r="J30" s="61"/>
      <c r="K30" s="62"/>
    </row>
    <row r="31" spans="1:11" s="52" customFormat="1" ht="15.75" customHeight="1">
      <c r="A31" s="53">
        <v>5</v>
      </c>
      <c r="B31" s="55" t="s">
        <v>151</v>
      </c>
      <c r="C31" s="60"/>
      <c r="D31" s="60"/>
      <c r="E31" s="60"/>
      <c r="F31" s="60"/>
      <c r="G31" s="60"/>
      <c r="H31" s="60"/>
      <c r="I31" s="61"/>
      <c r="J31" s="61"/>
      <c r="K31" s="62"/>
    </row>
    <row r="32" spans="1:11" s="52" customFormat="1" ht="15.75" customHeight="1">
      <c r="A32" s="53">
        <v>6</v>
      </c>
      <c r="B32" s="55" t="s">
        <v>154</v>
      </c>
      <c r="C32" s="60"/>
      <c r="D32" s="60"/>
      <c r="E32" s="60"/>
      <c r="F32" s="60"/>
      <c r="G32" s="60"/>
      <c r="H32" s="60"/>
      <c r="I32" s="61"/>
      <c r="J32" s="61"/>
      <c r="K32" s="62"/>
    </row>
    <row r="33" spans="1:11" s="105" customFormat="1" ht="19.5" customHeight="1" thickBot="1">
      <c r="A33" s="63" t="s">
        <v>83</v>
      </c>
      <c r="B33" s="64" t="s">
        <v>193</v>
      </c>
      <c r="C33" s="102">
        <f aca="true" t="shared" si="0" ref="C33:I33">SUM(C22:C32)</f>
        <v>10000000</v>
      </c>
      <c r="D33" s="102">
        <f t="shared" si="0"/>
        <v>0</v>
      </c>
      <c r="E33" s="102">
        <f t="shared" si="0"/>
        <v>0</v>
      </c>
      <c r="F33" s="102">
        <f t="shared" si="0"/>
        <v>0</v>
      </c>
      <c r="G33" s="102">
        <f t="shared" si="0"/>
        <v>0</v>
      </c>
      <c r="H33" s="102">
        <f t="shared" si="0"/>
        <v>22663966.3</v>
      </c>
      <c r="I33" s="102">
        <f t="shared" si="0"/>
        <v>32663966.3</v>
      </c>
      <c r="J33" s="103"/>
      <c r="K33" s="104">
        <f>SUM(I33:J33)</f>
        <v>32663966.3</v>
      </c>
    </row>
    <row r="34" ht="13.5" customHeight="1" thickTop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54">
    <mergeCell ref="D26:D28"/>
    <mergeCell ref="E26:E28"/>
    <mergeCell ref="J24:J25"/>
    <mergeCell ref="K24:K25"/>
    <mergeCell ref="H26:H28"/>
    <mergeCell ref="I26:I28"/>
    <mergeCell ref="J26:J28"/>
    <mergeCell ref="K26:K28"/>
    <mergeCell ref="A19:A20"/>
    <mergeCell ref="C19:C20"/>
    <mergeCell ref="F26:F28"/>
    <mergeCell ref="G26:G28"/>
    <mergeCell ref="H19:H20"/>
    <mergeCell ref="I19:I20"/>
    <mergeCell ref="H24:H25"/>
    <mergeCell ref="I24:I25"/>
    <mergeCell ref="A26:A28"/>
    <mergeCell ref="C26:C28"/>
    <mergeCell ref="J14:J16"/>
    <mergeCell ref="K14:K16"/>
    <mergeCell ref="J19:J20"/>
    <mergeCell ref="K19:K20"/>
    <mergeCell ref="A24:A25"/>
    <mergeCell ref="C24:C25"/>
    <mergeCell ref="D24:D25"/>
    <mergeCell ref="E24:E25"/>
    <mergeCell ref="F24:F25"/>
    <mergeCell ref="G24:G25"/>
    <mergeCell ref="H12:H13"/>
    <mergeCell ref="I12:I13"/>
    <mergeCell ref="J12:J13"/>
    <mergeCell ref="K12:K13"/>
    <mergeCell ref="D19:D20"/>
    <mergeCell ref="E19:E20"/>
    <mergeCell ref="F19:F20"/>
    <mergeCell ref="G19:G20"/>
    <mergeCell ref="H14:H16"/>
    <mergeCell ref="I14:I16"/>
    <mergeCell ref="D12:D13"/>
    <mergeCell ref="E12:E13"/>
    <mergeCell ref="A14:A16"/>
    <mergeCell ref="C14:C16"/>
    <mergeCell ref="D14:D16"/>
    <mergeCell ref="E14:E16"/>
    <mergeCell ref="F12:F13"/>
    <mergeCell ref="G12:G13"/>
    <mergeCell ref="F14:F16"/>
    <mergeCell ref="G14:G16"/>
    <mergeCell ref="A2:K2"/>
    <mergeCell ref="A6:A8"/>
    <mergeCell ref="B6:B8"/>
    <mergeCell ref="C6:I6"/>
    <mergeCell ref="A12:A13"/>
    <mergeCell ref="C12:C13"/>
  </mergeCells>
  <printOptions/>
  <pageMargins left="0.24" right="0.19" top="0.26" bottom="0.34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zoomScalePageLayoutView="0" workbookViewId="0" topLeftCell="A1">
      <selection activeCell="I23" sqref="I23"/>
    </sheetView>
  </sheetViews>
  <sheetFormatPr defaultColWidth="4.7109375" defaultRowHeight="12.75"/>
  <cols>
    <col min="1" max="1" width="0.5625" style="0" customWidth="1"/>
    <col min="2" max="2" width="3.00390625" style="0" customWidth="1"/>
    <col min="3" max="3" width="6.28125" style="0" customWidth="1"/>
    <col min="4" max="4" width="7.00390625" style="0" customWidth="1"/>
    <col min="5" max="5" width="13.7109375" style="0" customWidth="1"/>
    <col min="6" max="7" width="8.7109375" style="0" customWidth="1"/>
    <col min="8" max="8" width="9.28125" style="0" customWidth="1"/>
    <col min="9" max="9" width="11.57421875" style="0" customWidth="1"/>
    <col min="10" max="10" width="6.57421875" style="0" customWidth="1"/>
    <col min="11" max="11" width="13.421875" style="0" customWidth="1"/>
    <col min="12" max="12" width="13.00390625" style="0" customWidth="1"/>
    <col min="13" max="13" width="6.00390625" style="0" customWidth="1"/>
  </cols>
  <sheetData>
    <row r="2" spans="2:12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12.75">
      <c r="B3" s="65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 s="71" customFormat="1" ht="33" customHeight="1">
      <c r="B4" s="419" t="s">
        <v>155</v>
      </c>
      <c r="C4" s="420"/>
      <c r="D4" s="420"/>
      <c r="E4" s="420"/>
      <c r="F4" s="420"/>
      <c r="G4" s="420"/>
      <c r="H4" s="420"/>
      <c r="I4" s="420"/>
      <c r="J4" s="420"/>
      <c r="K4" s="420"/>
      <c r="L4" s="421"/>
    </row>
    <row r="5" spans="2:12" s="75" customFormat="1" ht="15" customHeight="1">
      <c r="B5" s="72"/>
      <c r="C5" s="128" t="s">
        <v>156</v>
      </c>
      <c r="D5" s="113"/>
      <c r="E5" s="113"/>
      <c r="F5" s="113"/>
      <c r="G5" s="114"/>
      <c r="H5" s="114"/>
      <c r="I5" s="114"/>
      <c r="J5" s="114"/>
      <c r="K5" s="73"/>
      <c r="L5" s="74"/>
    </row>
    <row r="6" spans="2:12" s="75" customFormat="1" ht="15" customHeight="1">
      <c r="B6" s="72"/>
      <c r="C6" s="115"/>
      <c r="D6" s="13" t="s">
        <v>157</v>
      </c>
      <c r="E6" s="13"/>
      <c r="F6" s="13"/>
      <c r="G6" s="13"/>
      <c r="H6" s="13"/>
      <c r="I6" s="13"/>
      <c r="J6" s="13"/>
      <c r="K6" s="77"/>
      <c r="L6" s="74"/>
    </row>
    <row r="7" spans="2:12" s="75" customFormat="1" ht="15" customHeight="1">
      <c r="B7" s="72"/>
      <c r="C7" s="115"/>
      <c r="D7" s="13" t="s">
        <v>158</v>
      </c>
      <c r="E7" s="13"/>
      <c r="F7" s="13"/>
      <c r="G7" s="13"/>
      <c r="H7" s="13"/>
      <c r="I7" s="13"/>
      <c r="J7" s="13"/>
      <c r="K7" s="77"/>
      <c r="L7" s="74"/>
    </row>
    <row r="8" spans="2:12" s="75" customFormat="1" ht="15" customHeight="1">
      <c r="B8" s="72"/>
      <c r="C8" s="115"/>
      <c r="D8" s="13" t="s">
        <v>159</v>
      </c>
      <c r="E8" s="116"/>
      <c r="F8" s="116"/>
      <c r="G8" s="116"/>
      <c r="H8" s="116"/>
      <c r="I8" s="116"/>
      <c r="J8" s="116"/>
      <c r="K8" s="77"/>
      <c r="L8" s="74"/>
    </row>
    <row r="9" spans="2:12" s="75" customFormat="1" ht="15" customHeight="1">
      <c r="B9" s="72"/>
      <c r="C9" s="115"/>
      <c r="D9" s="13"/>
      <c r="E9" s="13" t="s">
        <v>160</v>
      </c>
      <c r="F9" s="13"/>
      <c r="G9" s="116"/>
      <c r="H9" s="116"/>
      <c r="I9" s="116"/>
      <c r="J9" s="116"/>
      <c r="K9" s="77"/>
      <c r="L9" s="74"/>
    </row>
    <row r="10" spans="2:12" s="75" customFormat="1" ht="15" customHeight="1">
      <c r="B10" s="72"/>
      <c r="C10" s="117"/>
      <c r="D10" s="118"/>
      <c r="E10" s="13" t="s">
        <v>161</v>
      </c>
      <c r="F10" s="13"/>
      <c r="G10" s="116"/>
      <c r="H10" s="116"/>
      <c r="I10" s="116"/>
      <c r="J10" s="116"/>
      <c r="K10" s="77"/>
      <c r="L10" s="74"/>
    </row>
    <row r="11" spans="2:12" s="75" customFormat="1" ht="15" customHeight="1">
      <c r="B11" s="72"/>
      <c r="C11" s="119"/>
      <c r="D11" s="120"/>
      <c r="E11" s="120" t="s">
        <v>162</v>
      </c>
      <c r="F11" s="120"/>
      <c r="G11" s="120"/>
      <c r="H11" s="120"/>
      <c r="I11" s="120"/>
      <c r="J11" s="120"/>
      <c r="K11" s="78"/>
      <c r="L11" s="74"/>
    </row>
    <row r="12" spans="2:12" ht="15" customHeigh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2:12" ht="15" customHeight="1">
      <c r="B13" s="68"/>
      <c r="C13" s="69"/>
      <c r="D13" s="76"/>
      <c r="E13" s="76"/>
      <c r="F13" s="76"/>
      <c r="G13" s="76"/>
      <c r="H13" s="76"/>
      <c r="I13" s="76"/>
      <c r="J13" s="76"/>
      <c r="K13" s="76"/>
      <c r="L13" s="70"/>
    </row>
    <row r="14" spans="2:12" ht="15" customHeight="1">
      <c r="B14" s="12" t="s">
        <v>170</v>
      </c>
      <c r="C14" s="118" t="s">
        <v>211</v>
      </c>
      <c r="D14" s="1"/>
      <c r="E14" s="1"/>
      <c r="F14" s="13"/>
      <c r="G14" s="13"/>
      <c r="H14" s="69"/>
      <c r="I14" s="69"/>
      <c r="J14" s="69"/>
      <c r="K14" s="69"/>
      <c r="L14" s="70"/>
    </row>
    <row r="15" spans="2:12" ht="15" customHeight="1">
      <c r="B15" s="12"/>
      <c r="C15" s="118" t="s">
        <v>212</v>
      </c>
      <c r="D15" s="1"/>
      <c r="E15" s="1"/>
      <c r="F15" s="13"/>
      <c r="G15" s="13"/>
      <c r="H15" s="69"/>
      <c r="I15" s="69"/>
      <c r="J15" s="69"/>
      <c r="K15" s="69"/>
      <c r="L15" s="70"/>
    </row>
    <row r="16" spans="2:12" ht="15" customHeight="1">
      <c r="B16" s="12"/>
      <c r="C16" s="13" t="s">
        <v>185</v>
      </c>
      <c r="D16" s="13"/>
      <c r="E16" s="13"/>
      <c r="F16" s="13"/>
      <c r="G16" s="13"/>
      <c r="H16" s="69"/>
      <c r="I16" s="69"/>
      <c r="J16" s="69"/>
      <c r="K16" s="69"/>
      <c r="L16" s="70"/>
    </row>
    <row r="17" spans="2:12" ht="15" customHeight="1">
      <c r="B17" s="12" t="s">
        <v>171</v>
      </c>
      <c r="C17" s="118" t="s">
        <v>174</v>
      </c>
      <c r="D17" s="13"/>
      <c r="E17" s="13"/>
      <c r="F17" s="13"/>
      <c r="G17" s="13"/>
      <c r="H17" s="69"/>
      <c r="I17" s="69"/>
      <c r="J17" s="69"/>
      <c r="K17" s="69"/>
      <c r="L17" s="352"/>
    </row>
    <row r="18" spans="2:12" ht="15" customHeight="1">
      <c r="B18" s="12" t="s">
        <v>172</v>
      </c>
      <c r="C18" s="118" t="s">
        <v>180</v>
      </c>
      <c r="D18" s="13"/>
      <c r="E18" s="13"/>
      <c r="F18" s="13"/>
      <c r="G18" s="13"/>
      <c r="H18" s="69"/>
      <c r="I18" s="69"/>
      <c r="J18" s="69"/>
      <c r="K18" s="69"/>
      <c r="L18" s="70"/>
    </row>
    <row r="19" spans="2:12" ht="15" customHeight="1">
      <c r="B19" s="12" t="s">
        <v>173</v>
      </c>
      <c r="C19" s="209" t="s">
        <v>206</v>
      </c>
      <c r="D19" s="13"/>
      <c r="E19" s="13"/>
      <c r="F19" s="13"/>
      <c r="G19" s="13"/>
      <c r="H19" s="69"/>
      <c r="I19" s="69"/>
      <c r="J19" s="69"/>
      <c r="K19" s="223">
        <f>Rez!F13</f>
        <v>20451500</v>
      </c>
      <c r="L19" s="70"/>
    </row>
    <row r="20" spans="2:12" ht="15" customHeight="1">
      <c r="B20" s="12" t="s">
        <v>175</v>
      </c>
      <c r="C20" s="209" t="s">
        <v>207</v>
      </c>
      <c r="D20" s="13"/>
      <c r="E20" s="13"/>
      <c r="F20" s="13"/>
      <c r="G20" s="13"/>
      <c r="H20" s="69"/>
      <c r="I20" s="222">
        <f>Rez!F27</f>
        <v>7934111</v>
      </c>
      <c r="J20" s="69"/>
      <c r="K20" s="350">
        <v>0</v>
      </c>
      <c r="L20" s="352"/>
    </row>
    <row r="21" spans="2:12" ht="15" customHeight="1">
      <c r="B21" s="12" t="s">
        <v>182</v>
      </c>
      <c r="C21" s="209" t="s">
        <v>208</v>
      </c>
      <c r="D21" s="13"/>
      <c r="E21" s="13"/>
      <c r="F21" s="13"/>
      <c r="G21" s="13"/>
      <c r="H21" s="69"/>
      <c r="I21" s="222">
        <f>K19+I20</f>
        <v>28385611</v>
      </c>
      <c r="J21" s="69"/>
      <c r="L21" s="70"/>
    </row>
    <row r="22" spans="2:12" ht="15" customHeight="1">
      <c r="B22" s="68" t="s">
        <v>183</v>
      </c>
      <c r="C22" s="209" t="s">
        <v>209</v>
      </c>
      <c r="D22" s="69"/>
      <c r="E22" s="69"/>
      <c r="F22" s="69"/>
      <c r="G22" s="69"/>
      <c r="H22" s="69"/>
      <c r="I22" s="222">
        <f>I21*10%</f>
        <v>2838561.1</v>
      </c>
      <c r="J22" s="69"/>
      <c r="L22" s="70"/>
    </row>
    <row r="23" spans="2:12" ht="15" customHeight="1">
      <c r="B23" s="68" t="s">
        <v>184</v>
      </c>
      <c r="C23" s="209" t="s">
        <v>210</v>
      </c>
      <c r="D23" s="69"/>
      <c r="E23" s="69"/>
      <c r="F23" s="69"/>
      <c r="G23" s="69"/>
      <c r="H23" s="69"/>
      <c r="I23" s="222">
        <f>Rez!F29</f>
        <v>5095549.9</v>
      </c>
      <c r="J23" s="69"/>
      <c r="L23" s="70"/>
    </row>
    <row r="24" spans="2:12" ht="15" customHeight="1">
      <c r="B24" s="68"/>
      <c r="C24" s="69"/>
      <c r="D24" s="69"/>
      <c r="E24" s="69"/>
      <c r="F24" s="69"/>
      <c r="G24" s="69"/>
      <c r="H24" s="69"/>
      <c r="I24" s="69"/>
      <c r="J24" s="69"/>
      <c r="K24" s="222"/>
      <c r="L24" s="70"/>
    </row>
    <row r="25" spans="2:12" ht="1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2:12" ht="15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2:12" ht="15" customHeigh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70"/>
    </row>
    <row r="28" spans="2:12" ht="12.7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70"/>
    </row>
    <row r="29" spans="2:12" ht="12.7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2:12" ht="12.7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2:12" ht="12.7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2:12" ht="12.7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2:12" ht="12.7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70"/>
    </row>
    <row r="34" spans="2:12" ht="12.7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70"/>
    </row>
    <row r="35" spans="2:12" ht="12.7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70"/>
    </row>
    <row r="36" spans="2:12" ht="12.7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70"/>
    </row>
    <row r="37" spans="2:12" ht="12.7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70"/>
    </row>
    <row r="38" spans="2:12" ht="12.7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2:12" ht="12.75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70"/>
    </row>
    <row r="40" spans="2:12" ht="12.7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2:12" ht="12.7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spans="2:12" ht="12.75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2:12" ht="12.75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70"/>
    </row>
    <row r="44" spans="2:12" ht="12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70"/>
    </row>
    <row r="45" spans="2:12" s="82" customFormat="1" ht="12.75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2:12" s="82" customFormat="1" ht="15">
      <c r="B46" s="79"/>
      <c r="C46" s="80"/>
      <c r="D46" s="80"/>
      <c r="E46" s="83"/>
      <c r="F46" s="83"/>
      <c r="G46" s="83"/>
      <c r="H46" s="83"/>
      <c r="I46" s="83"/>
      <c r="J46" s="83"/>
      <c r="K46" s="83"/>
      <c r="L46" s="81"/>
    </row>
    <row r="47" spans="2:12" s="82" customFormat="1" ht="15">
      <c r="B47" s="79"/>
      <c r="C47" s="80"/>
      <c r="D47" s="80"/>
      <c r="E47" s="83"/>
      <c r="F47" s="83"/>
      <c r="G47" s="83"/>
      <c r="H47" s="83"/>
      <c r="I47" s="83"/>
      <c r="J47" s="83"/>
      <c r="K47" s="83"/>
      <c r="L47" s="81"/>
    </row>
    <row r="48" spans="2:12" s="82" customFormat="1" ht="15">
      <c r="B48" s="79"/>
      <c r="C48" s="80"/>
      <c r="D48" s="80"/>
      <c r="E48" s="83"/>
      <c r="F48" s="83"/>
      <c r="G48" s="83"/>
      <c r="H48" s="83"/>
      <c r="I48" s="83"/>
      <c r="J48" s="83"/>
      <c r="K48" s="83"/>
      <c r="L48" s="81"/>
    </row>
    <row r="49" spans="2:12" s="82" customFormat="1" ht="15.75">
      <c r="B49" s="79"/>
      <c r="C49" s="80"/>
      <c r="D49" s="80"/>
      <c r="E49" s="83"/>
      <c r="F49" s="83"/>
      <c r="G49" s="424" t="s">
        <v>176</v>
      </c>
      <c r="H49" s="424"/>
      <c r="I49" s="424"/>
      <c r="J49" s="424"/>
      <c r="K49" s="424"/>
      <c r="L49" s="81"/>
    </row>
    <row r="50" spans="2:12" s="82" customFormat="1" ht="15">
      <c r="B50" s="422"/>
      <c r="C50" s="423"/>
      <c r="D50" s="423"/>
      <c r="E50" s="423"/>
      <c r="F50" s="423"/>
      <c r="L50" s="81"/>
    </row>
    <row r="51" spans="2:12" ht="15.75" customHeight="1">
      <c r="B51" s="425"/>
      <c r="C51" s="426"/>
      <c r="D51" s="426"/>
      <c r="E51" s="426"/>
      <c r="F51" s="426"/>
      <c r="G51" s="424" t="s">
        <v>187</v>
      </c>
      <c r="H51" s="424"/>
      <c r="I51" s="424"/>
      <c r="J51" s="424"/>
      <c r="K51" s="424"/>
      <c r="L51" s="70"/>
    </row>
    <row r="52" spans="2:12" ht="12.75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2:12" ht="12.75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70"/>
    </row>
    <row r="54" spans="2:12" ht="12.75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70"/>
    </row>
    <row r="55" spans="2:12" ht="12.75"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2:12" ht="12.75"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70"/>
    </row>
    <row r="57" spans="2:12" ht="12.75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70"/>
    </row>
    <row r="58" spans="2:12" ht="12.7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70"/>
    </row>
    <row r="59" spans="2:12" ht="12.75"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70"/>
    </row>
    <row r="60" spans="2:12" ht="12.7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6"/>
    </row>
  </sheetData>
  <sheetProtection/>
  <mergeCells count="5">
    <mergeCell ref="B4:L4"/>
    <mergeCell ref="B50:F50"/>
    <mergeCell ref="G49:K49"/>
    <mergeCell ref="B51:F51"/>
    <mergeCell ref="G51:K51"/>
  </mergeCells>
  <printOptions/>
  <pageMargins left="0.39" right="0.27" top="0.4" bottom="0.31" header="0.5" footer="0.5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:F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1:9" ht="12.75">
      <c r="A1" s="88" t="s">
        <v>0</v>
      </c>
      <c r="B1" s="7"/>
      <c r="C1" s="7"/>
      <c r="D1" s="339" t="s">
        <v>190</v>
      </c>
      <c r="E1" s="339"/>
      <c r="F1" s="339"/>
      <c r="G1" s="339"/>
      <c r="H1" s="339"/>
      <c r="I1" s="339"/>
    </row>
    <row r="2" spans="1:9" ht="12.75">
      <c r="A2" s="88" t="s">
        <v>1</v>
      </c>
      <c r="B2" s="7"/>
      <c r="C2" s="7"/>
      <c r="D2" s="339" t="s">
        <v>178</v>
      </c>
      <c r="E2" s="339"/>
      <c r="F2" s="339"/>
      <c r="G2" s="339"/>
      <c r="H2" s="339"/>
      <c r="I2" s="7"/>
    </row>
    <row r="3" spans="1:9" ht="12.75">
      <c r="A3" s="88" t="s">
        <v>2</v>
      </c>
      <c r="B3" s="7"/>
      <c r="C3" s="7"/>
      <c r="D3" s="339" t="s">
        <v>188</v>
      </c>
      <c r="E3" s="339"/>
      <c r="F3" s="339"/>
      <c r="G3" s="339"/>
      <c r="H3" s="339"/>
      <c r="I3" s="7"/>
    </row>
    <row r="4" spans="1:9" ht="12.75">
      <c r="A4" s="88"/>
      <c r="B4" s="7"/>
      <c r="C4" s="7"/>
      <c r="D4" s="88"/>
      <c r="E4" s="7"/>
      <c r="F4" s="339" t="s">
        <v>163</v>
      </c>
      <c r="G4" s="339"/>
      <c r="H4" s="7"/>
      <c r="I4" s="7"/>
    </row>
    <row r="5" ht="12.75">
      <c r="B5" s="224"/>
    </row>
    <row r="6" spans="2:7" ht="15.75">
      <c r="B6" s="430" t="s">
        <v>213</v>
      </c>
      <c r="C6" s="430"/>
      <c r="D6" s="430"/>
      <c r="E6" s="430"/>
      <c r="F6" s="430"/>
      <c r="G6" s="430"/>
    </row>
    <row r="8" spans="1:7" ht="12.75">
      <c r="A8" s="435" t="s">
        <v>17</v>
      </c>
      <c r="B8" s="436" t="s">
        <v>119</v>
      </c>
      <c r="C8" s="435" t="s">
        <v>203</v>
      </c>
      <c r="D8" s="225" t="s">
        <v>214</v>
      </c>
      <c r="E8" s="435" t="s">
        <v>215</v>
      </c>
      <c r="F8" s="435" t="s">
        <v>216</v>
      </c>
      <c r="G8" s="225" t="s">
        <v>214</v>
      </c>
    </row>
    <row r="9" spans="1:9" ht="12.75">
      <c r="A9" s="435"/>
      <c r="B9" s="436"/>
      <c r="C9" s="435"/>
      <c r="D9" s="226">
        <v>41275</v>
      </c>
      <c r="E9" s="435"/>
      <c r="F9" s="435"/>
      <c r="G9" s="226" t="s">
        <v>217</v>
      </c>
      <c r="H9" s="69"/>
      <c r="I9" s="69"/>
    </row>
    <row r="10" spans="1:9" ht="12.75">
      <c r="A10" s="227">
        <v>1</v>
      </c>
      <c r="B10" s="228" t="s">
        <v>49</v>
      </c>
      <c r="C10" s="227"/>
      <c r="D10" s="229"/>
      <c r="E10" s="229"/>
      <c r="F10" s="229"/>
      <c r="G10" s="229">
        <f aca="true" t="shared" si="0" ref="G10:G18">D10+E10-F10</f>
        <v>0</v>
      </c>
      <c r="H10" s="69"/>
      <c r="I10" s="69"/>
    </row>
    <row r="11" spans="1:9" ht="12.75">
      <c r="A11" s="227">
        <v>2</v>
      </c>
      <c r="B11" s="228" t="s">
        <v>218</v>
      </c>
      <c r="C11" s="227"/>
      <c r="D11" s="229"/>
      <c r="E11" s="229"/>
      <c r="F11" s="229"/>
      <c r="G11" s="229">
        <f t="shared" si="0"/>
        <v>0</v>
      </c>
      <c r="H11" s="230"/>
      <c r="I11" s="231"/>
    </row>
    <row r="12" spans="1:9" ht="12.75">
      <c r="A12" s="227">
        <v>3</v>
      </c>
      <c r="B12" s="228" t="s">
        <v>219</v>
      </c>
      <c r="C12" s="227"/>
      <c r="D12" s="229"/>
      <c r="E12" s="229"/>
      <c r="F12" s="229"/>
      <c r="G12" s="229">
        <f t="shared" si="0"/>
        <v>0</v>
      </c>
      <c r="H12" s="230"/>
      <c r="I12" s="231"/>
    </row>
    <row r="13" spans="1:9" ht="12.75">
      <c r="A13" s="227">
        <v>4</v>
      </c>
      <c r="B13" s="228" t="s">
        <v>220</v>
      </c>
      <c r="C13" s="227"/>
      <c r="D13" s="232"/>
      <c r="E13" s="232"/>
      <c r="F13" s="232"/>
      <c r="G13" s="229">
        <f t="shared" si="0"/>
        <v>0</v>
      </c>
      <c r="H13" s="230"/>
      <c r="I13" s="231"/>
    </row>
    <row r="14" spans="1:9" ht="12.75">
      <c r="A14" s="227">
        <v>5</v>
      </c>
      <c r="B14" s="228" t="s">
        <v>221</v>
      </c>
      <c r="C14" s="227"/>
      <c r="D14" s="232"/>
      <c r="E14" s="232"/>
      <c r="F14" s="232"/>
      <c r="G14" s="229">
        <f t="shared" si="0"/>
        <v>0</v>
      </c>
      <c r="H14" s="230"/>
      <c r="I14" s="231"/>
    </row>
    <row r="15" spans="1:9" ht="12.75">
      <c r="A15" s="227">
        <v>1</v>
      </c>
      <c r="B15" s="228" t="s">
        <v>222</v>
      </c>
      <c r="C15" s="227"/>
      <c r="D15" s="232"/>
      <c r="E15" s="229"/>
      <c r="F15" s="232"/>
      <c r="G15" s="229">
        <f t="shared" si="0"/>
        <v>0</v>
      </c>
      <c r="H15" s="230"/>
      <c r="I15" s="231"/>
    </row>
    <row r="16" spans="1:9" ht="12.75">
      <c r="A16" s="227">
        <v>2</v>
      </c>
      <c r="B16" s="233"/>
      <c r="C16" s="227"/>
      <c r="D16" s="229"/>
      <c r="E16" s="229"/>
      <c r="F16" s="229"/>
      <c r="G16" s="229">
        <f t="shared" si="0"/>
        <v>0</v>
      </c>
      <c r="H16" s="69"/>
      <c r="I16" s="69"/>
    </row>
    <row r="17" spans="1:9" ht="12.75">
      <c r="A17" s="227">
        <v>3</v>
      </c>
      <c r="B17" s="233"/>
      <c r="C17" s="227"/>
      <c r="D17" s="229"/>
      <c r="E17" s="229"/>
      <c r="F17" s="229"/>
      <c r="G17" s="229">
        <f t="shared" si="0"/>
        <v>0</v>
      </c>
      <c r="H17" s="69"/>
      <c r="I17" s="69"/>
    </row>
    <row r="18" spans="1:9" ht="13.5" thickBot="1">
      <c r="A18" s="234">
        <v>4</v>
      </c>
      <c r="B18" s="235"/>
      <c r="C18" s="234"/>
      <c r="D18" s="236"/>
      <c r="E18" s="236"/>
      <c r="F18" s="236"/>
      <c r="G18" s="236">
        <f t="shared" si="0"/>
        <v>0</v>
      </c>
      <c r="H18" s="69"/>
      <c r="I18" s="69"/>
    </row>
    <row r="19" spans="1:9" ht="13.5" thickBot="1">
      <c r="A19" s="237"/>
      <c r="B19" s="238" t="s">
        <v>223</v>
      </c>
      <c r="C19" s="239"/>
      <c r="D19" s="240">
        <f>SUM(D10:D18)</f>
        <v>0</v>
      </c>
      <c r="E19" s="240">
        <f>SUM(E10:E18)</f>
        <v>0</v>
      </c>
      <c r="F19" s="240">
        <f>SUM(F10:F18)</f>
        <v>0</v>
      </c>
      <c r="G19" s="241">
        <f>SUM(G10:G18)</f>
        <v>0</v>
      </c>
      <c r="I19" s="242"/>
    </row>
    <row r="22" spans="2:9" ht="15.75">
      <c r="B22" s="430" t="s">
        <v>224</v>
      </c>
      <c r="C22" s="430"/>
      <c r="D22" s="430"/>
      <c r="E22" s="430"/>
      <c r="F22" s="430"/>
      <c r="G22" s="430"/>
      <c r="I22" s="242"/>
    </row>
    <row r="24" spans="1:7" ht="12.75">
      <c r="A24" s="435" t="s">
        <v>17</v>
      </c>
      <c r="B24" s="436" t="s">
        <v>119</v>
      </c>
      <c r="C24" s="435" t="s">
        <v>203</v>
      </c>
      <c r="D24" s="225" t="s">
        <v>214</v>
      </c>
      <c r="E24" s="435" t="s">
        <v>215</v>
      </c>
      <c r="F24" s="435" t="s">
        <v>216</v>
      </c>
      <c r="G24" s="225" t="s">
        <v>214</v>
      </c>
    </row>
    <row r="25" spans="1:7" ht="12.75">
      <c r="A25" s="435"/>
      <c r="B25" s="436"/>
      <c r="C25" s="435"/>
      <c r="D25" s="226">
        <f>D9</f>
        <v>41275</v>
      </c>
      <c r="E25" s="435"/>
      <c r="F25" s="435"/>
      <c r="G25" s="226" t="str">
        <f>G9</f>
        <v>31/12/2013</v>
      </c>
    </row>
    <row r="26" spans="1:7" ht="12.75">
      <c r="A26" s="227">
        <v>1</v>
      </c>
      <c r="B26" s="228" t="s">
        <v>49</v>
      </c>
      <c r="C26" s="227"/>
      <c r="D26" s="229"/>
      <c r="E26" s="229"/>
      <c r="F26" s="229"/>
      <c r="G26" s="229">
        <f>D26+E26</f>
        <v>0</v>
      </c>
    </row>
    <row r="27" spans="1:7" ht="12.75">
      <c r="A27" s="227">
        <v>2</v>
      </c>
      <c r="B27" s="228" t="s">
        <v>218</v>
      </c>
      <c r="C27" s="227"/>
      <c r="D27" s="229"/>
      <c r="E27" s="229"/>
      <c r="F27" s="229"/>
      <c r="G27" s="229">
        <f>D27+E27</f>
        <v>0</v>
      </c>
    </row>
    <row r="28" spans="1:7" ht="12.75">
      <c r="A28" s="227">
        <v>3</v>
      </c>
      <c r="B28" s="228" t="s">
        <v>225</v>
      </c>
      <c r="C28" s="227"/>
      <c r="D28" s="229"/>
      <c r="E28" s="243"/>
      <c r="F28" s="229"/>
      <c r="G28" s="229">
        <f>D28+E28</f>
        <v>0</v>
      </c>
    </row>
    <row r="29" spans="1:7" ht="12.75">
      <c r="A29" s="227">
        <v>4</v>
      </c>
      <c r="B29" s="228" t="s">
        <v>220</v>
      </c>
      <c r="C29" s="227"/>
      <c r="D29" s="229"/>
      <c r="E29" s="229"/>
      <c r="F29" s="229"/>
      <c r="G29" s="229">
        <f>D29+E29</f>
        <v>0</v>
      </c>
    </row>
    <row r="30" spans="1:7" ht="12.75">
      <c r="A30" s="227">
        <v>5</v>
      </c>
      <c r="B30" s="228" t="s">
        <v>221</v>
      </c>
      <c r="C30" s="227"/>
      <c r="D30" s="229"/>
      <c r="E30" s="243"/>
      <c r="F30" s="229"/>
      <c r="G30" s="229">
        <f>D30+E30</f>
        <v>0</v>
      </c>
    </row>
    <row r="31" spans="1:7" ht="12.75">
      <c r="A31" s="227">
        <v>1</v>
      </c>
      <c r="B31" s="228" t="s">
        <v>222</v>
      </c>
      <c r="C31" s="227"/>
      <c r="D31" s="229"/>
      <c r="E31" s="229"/>
      <c r="F31" s="229"/>
      <c r="G31" s="229"/>
    </row>
    <row r="32" spans="1:7" ht="12.75">
      <c r="A32" s="227">
        <v>2</v>
      </c>
      <c r="B32" s="233"/>
      <c r="C32" s="227"/>
      <c r="D32" s="229"/>
      <c r="E32" s="229"/>
      <c r="F32" s="229"/>
      <c r="G32" s="229">
        <f>D32+E32-F32</f>
        <v>0</v>
      </c>
    </row>
    <row r="33" spans="1:7" ht="12.75">
      <c r="A33" s="227">
        <v>3</v>
      </c>
      <c r="B33" s="233"/>
      <c r="C33" s="227"/>
      <c r="D33" s="229"/>
      <c r="E33" s="229"/>
      <c r="F33" s="229"/>
      <c r="G33" s="229">
        <f>D33+E33-F33</f>
        <v>0</v>
      </c>
    </row>
    <row r="34" spans="1:7" ht="13.5" thickBot="1">
      <c r="A34" s="234">
        <v>4</v>
      </c>
      <c r="B34" s="235"/>
      <c r="C34" s="234"/>
      <c r="D34" s="236"/>
      <c r="E34" s="236"/>
      <c r="F34" s="236"/>
      <c r="G34" s="236">
        <f>D34+E34-F34</f>
        <v>0</v>
      </c>
    </row>
    <row r="35" spans="1:10" ht="13.5" thickBot="1">
      <c r="A35" s="244"/>
      <c r="B35" s="238" t="s">
        <v>223</v>
      </c>
      <c r="C35" s="239"/>
      <c r="D35" s="240">
        <f>SUM(D26:D34)</f>
        <v>0</v>
      </c>
      <c r="E35" s="240">
        <f>SUM(E26:E34)</f>
        <v>0</v>
      </c>
      <c r="F35" s="240">
        <f>SUM(F26:F34)</f>
        <v>0</v>
      </c>
      <c r="G35" s="241">
        <f>SUM(G26:G34)</f>
        <v>0</v>
      </c>
      <c r="H35" s="245"/>
      <c r="I35" s="242"/>
      <c r="J35" s="242"/>
    </row>
    <row r="36" ht="12.75">
      <c r="G36" s="245"/>
    </row>
    <row r="38" spans="2:7" ht="15.75">
      <c r="B38" s="430" t="s">
        <v>226</v>
      </c>
      <c r="C38" s="430"/>
      <c r="D38" s="430"/>
      <c r="E38" s="430"/>
      <c r="F38" s="430"/>
      <c r="G38" s="430"/>
    </row>
    <row r="40" spans="1:7" ht="12.75">
      <c r="A40" s="431" t="s">
        <v>17</v>
      </c>
      <c r="B40" s="433" t="s">
        <v>119</v>
      </c>
      <c r="C40" s="431" t="s">
        <v>203</v>
      </c>
      <c r="D40" s="246" t="s">
        <v>214</v>
      </c>
      <c r="E40" s="431" t="s">
        <v>215</v>
      </c>
      <c r="F40" s="431" t="s">
        <v>216</v>
      </c>
      <c r="G40" s="246" t="s">
        <v>214</v>
      </c>
    </row>
    <row r="41" spans="1:7" ht="12.75">
      <c r="A41" s="432"/>
      <c r="B41" s="434"/>
      <c r="C41" s="432"/>
      <c r="D41" s="247">
        <f>D25</f>
        <v>41275</v>
      </c>
      <c r="E41" s="432"/>
      <c r="F41" s="432"/>
      <c r="G41" s="247" t="str">
        <f>G25</f>
        <v>31/12/2013</v>
      </c>
    </row>
    <row r="42" spans="1:7" ht="12.75">
      <c r="A42" s="227">
        <v>1</v>
      </c>
      <c r="B42" s="75" t="s">
        <v>49</v>
      </c>
      <c r="C42" s="227"/>
      <c r="D42" s="229"/>
      <c r="E42" s="229"/>
      <c r="F42" s="229"/>
      <c r="G42" s="229">
        <f aca="true" t="shared" si="1" ref="G42:G50">D42+E42-F42</f>
        <v>0</v>
      </c>
    </row>
    <row r="43" spans="1:14" ht="12.75">
      <c r="A43" s="227">
        <v>2</v>
      </c>
      <c r="B43" s="228" t="s">
        <v>218</v>
      </c>
      <c r="C43" s="227"/>
      <c r="D43" s="229"/>
      <c r="E43" s="229"/>
      <c r="F43" s="229"/>
      <c r="G43" s="229">
        <f t="shared" si="1"/>
        <v>0</v>
      </c>
      <c r="M43" s="69"/>
      <c r="N43" s="69"/>
    </row>
    <row r="44" spans="1:14" ht="12.75">
      <c r="A44" s="227">
        <v>3</v>
      </c>
      <c r="B44" s="228" t="s">
        <v>225</v>
      </c>
      <c r="C44" s="227"/>
      <c r="D44" s="229"/>
      <c r="E44" s="245"/>
      <c r="F44" s="229"/>
      <c r="G44" s="229">
        <f t="shared" si="1"/>
        <v>0</v>
      </c>
      <c r="M44" s="69"/>
      <c r="N44" s="69"/>
    </row>
    <row r="45" spans="1:14" ht="12.75">
      <c r="A45" s="227">
        <v>4</v>
      </c>
      <c r="B45" s="228" t="s">
        <v>220</v>
      </c>
      <c r="C45" s="227"/>
      <c r="D45" s="229"/>
      <c r="E45" s="229"/>
      <c r="F45" s="229"/>
      <c r="G45" s="229">
        <f t="shared" si="1"/>
        <v>0</v>
      </c>
      <c r="M45" s="69"/>
      <c r="N45" s="69"/>
    </row>
    <row r="46" spans="1:14" ht="12.75">
      <c r="A46" s="227">
        <v>5</v>
      </c>
      <c r="B46" s="228" t="s">
        <v>221</v>
      </c>
      <c r="C46" s="227"/>
      <c r="D46" s="229"/>
      <c r="E46" s="229"/>
      <c r="F46" s="229"/>
      <c r="G46" s="229">
        <f t="shared" si="1"/>
        <v>0</v>
      </c>
      <c r="M46" s="69"/>
      <c r="N46" s="69"/>
    </row>
    <row r="47" spans="1:14" ht="12.75">
      <c r="A47" s="227">
        <v>1</v>
      </c>
      <c r="B47" s="228" t="s">
        <v>222</v>
      </c>
      <c r="C47" s="227"/>
      <c r="D47" s="229"/>
      <c r="E47" s="229"/>
      <c r="F47" s="229"/>
      <c r="G47" s="229">
        <f t="shared" si="1"/>
        <v>0</v>
      </c>
      <c r="M47" s="69"/>
      <c r="N47" s="69"/>
    </row>
    <row r="48" spans="1:14" ht="12.75">
      <c r="A48" s="227">
        <v>2</v>
      </c>
      <c r="B48" s="228"/>
      <c r="C48" s="227"/>
      <c r="D48" s="229"/>
      <c r="E48" s="229"/>
      <c r="F48" s="229"/>
      <c r="G48" s="229">
        <f t="shared" si="1"/>
        <v>0</v>
      </c>
      <c r="M48" s="69"/>
      <c r="N48" s="69"/>
    </row>
    <row r="49" spans="1:14" ht="12.75">
      <c r="A49" s="227">
        <v>3</v>
      </c>
      <c r="B49" s="233"/>
      <c r="C49" s="227"/>
      <c r="D49" s="229"/>
      <c r="E49" s="229"/>
      <c r="F49" s="229"/>
      <c r="G49" s="229">
        <f t="shared" si="1"/>
        <v>0</v>
      </c>
      <c r="M49" s="69"/>
      <c r="N49" s="69"/>
    </row>
    <row r="50" spans="1:14" ht="13.5" thickBot="1">
      <c r="A50" s="234">
        <v>4</v>
      </c>
      <c r="B50" s="235"/>
      <c r="C50" s="234"/>
      <c r="D50" s="236"/>
      <c r="E50" s="236"/>
      <c r="F50" s="236"/>
      <c r="G50" s="236">
        <f t="shared" si="1"/>
        <v>0</v>
      </c>
      <c r="M50" s="69"/>
      <c r="N50" s="69"/>
    </row>
    <row r="51" spans="1:14" ht="13.5" thickBot="1">
      <c r="A51" s="244"/>
      <c r="B51" s="238" t="s">
        <v>223</v>
      </c>
      <c r="C51" s="239"/>
      <c r="D51" s="240">
        <f>SUM(D42:D50)</f>
        <v>0</v>
      </c>
      <c r="E51" s="240">
        <f>SUM(E42:E50)</f>
        <v>0</v>
      </c>
      <c r="F51" s="240">
        <f>SUM(F42:F50)</f>
        <v>0</v>
      </c>
      <c r="G51" s="241">
        <f>SUM(G42:G50)</f>
        <v>0</v>
      </c>
      <c r="I51" s="245"/>
      <c r="J51" s="242"/>
      <c r="M51" s="248"/>
      <c r="N51" s="69"/>
    </row>
    <row r="52" spans="6:10" s="69" customFormat="1" ht="12.75">
      <c r="F52" s="231"/>
      <c r="G52" s="249"/>
      <c r="J52" s="231"/>
    </row>
    <row r="53" spans="4:14" ht="12.75">
      <c r="D53" s="242"/>
      <c r="G53" s="242"/>
      <c r="I53" s="245"/>
      <c r="M53" s="69"/>
      <c r="N53" s="69"/>
    </row>
    <row r="54" spans="4:14" ht="12.75">
      <c r="D54" s="242"/>
      <c r="G54" s="242"/>
      <c r="I54" s="242"/>
      <c r="M54" s="69"/>
      <c r="N54" s="69"/>
    </row>
    <row r="55" spans="5:14" ht="15.75">
      <c r="E55" s="427" t="s">
        <v>227</v>
      </c>
      <c r="F55" s="427"/>
      <c r="G55" s="427"/>
      <c r="M55" s="69"/>
      <c r="N55" s="69"/>
    </row>
    <row r="56" spans="5:7" ht="12.75">
      <c r="E56" s="428" t="s">
        <v>228</v>
      </c>
      <c r="F56" s="429"/>
      <c r="G56" s="429"/>
    </row>
  </sheetData>
  <sheetProtection/>
  <mergeCells count="20">
    <mergeCell ref="B6:G6"/>
    <mergeCell ref="A8:A9"/>
    <mergeCell ref="B8:B9"/>
    <mergeCell ref="C8:C9"/>
    <mergeCell ref="E8:E9"/>
    <mergeCell ref="F8:F9"/>
    <mergeCell ref="B22:G22"/>
    <mergeCell ref="A24:A25"/>
    <mergeCell ref="B24:B25"/>
    <mergeCell ref="C24:C25"/>
    <mergeCell ref="E24:E25"/>
    <mergeCell ref="F24:F25"/>
    <mergeCell ref="E55:G55"/>
    <mergeCell ref="E56:G56"/>
    <mergeCell ref="B38:G38"/>
    <mergeCell ref="A40:A41"/>
    <mergeCell ref="B40:B41"/>
    <mergeCell ref="C40:C41"/>
    <mergeCell ref="E40:E41"/>
    <mergeCell ref="F40:F41"/>
  </mergeCells>
  <printOptions/>
  <pageMargins left="0.5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7"/>
  <sheetViews>
    <sheetView zoomScalePageLayoutView="0" workbookViewId="0" topLeftCell="A1">
      <selection activeCell="J97" sqref="J97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4.2812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3" max="13" width="15.00390625" style="0" bestFit="1" customWidth="1"/>
    <col min="16" max="16" width="53.421875" style="0" customWidth="1"/>
  </cols>
  <sheetData>
    <row r="1" spans="1:10" ht="12.75">
      <c r="A1" s="88" t="s">
        <v>0</v>
      </c>
      <c r="B1" s="7"/>
      <c r="C1" s="7"/>
      <c r="D1" s="339" t="s">
        <v>190</v>
      </c>
      <c r="E1" s="339"/>
      <c r="F1" s="339"/>
      <c r="G1" s="82"/>
      <c r="H1" s="82"/>
      <c r="I1" s="82"/>
      <c r="J1" s="82"/>
    </row>
    <row r="2" spans="1:10" ht="12.75">
      <c r="A2" s="88" t="s">
        <v>1</v>
      </c>
      <c r="B2" s="7"/>
      <c r="C2" s="7"/>
      <c r="D2" s="339" t="s">
        <v>178</v>
      </c>
      <c r="E2" s="339"/>
      <c r="F2" s="339"/>
      <c r="G2" s="82"/>
      <c r="H2" s="82"/>
      <c r="I2" s="82"/>
      <c r="J2" s="82"/>
    </row>
    <row r="3" spans="1:10" ht="12.75">
      <c r="A3" s="88" t="s">
        <v>2</v>
      </c>
      <c r="B3" s="7"/>
      <c r="C3" s="7"/>
      <c r="D3" s="339" t="s">
        <v>188</v>
      </c>
      <c r="E3" s="339"/>
      <c r="F3" s="339"/>
      <c r="G3" s="82"/>
      <c r="H3" s="82"/>
      <c r="J3" s="82"/>
    </row>
    <row r="4" spans="1:10" ht="12.75">
      <c r="A4" s="88"/>
      <c r="B4" s="7"/>
      <c r="C4" s="7"/>
      <c r="D4" s="88"/>
      <c r="E4" s="7"/>
      <c r="F4" s="339" t="s">
        <v>163</v>
      </c>
      <c r="G4" s="82"/>
      <c r="H4" s="82"/>
      <c r="J4" s="82"/>
    </row>
    <row r="5" spans="1:10" ht="12.75">
      <c r="A5" s="82"/>
      <c r="B5" s="214"/>
      <c r="C5" s="82"/>
      <c r="D5" s="82"/>
      <c r="E5" s="82"/>
      <c r="F5" s="82"/>
      <c r="G5" s="82"/>
      <c r="I5" s="214" t="s">
        <v>229</v>
      </c>
      <c r="J5" s="82"/>
    </row>
    <row r="6" spans="1:16" ht="13.5" thickBot="1">
      <c r="A6" s="80"/>
      <c r="B6" s="80"/>
      <c r="C6" s="80"/>
      <c r="D6" s="80"/>
      <c r="E6" s="80"/>
      <c r="F6" s="80"/>
      <c r="G6" s="80"/>
      <c r="H6" s="80"/>
      <c r="I6" s="250"/>
      <c r="J6" s="251" t="s">
        <v>230</v>
      </c>
      <c r="K6" s="69"/>
      <c r="L6" s="69"/>
      <c r="M6" s="69"/>
      <c r="N6" s="69"/>
      <c r="O6" s="69"/>
      <c r="P6" s="69"/>
    </row>
    <row r="7" spans="1:16" ht="15.75" customHeight="1">
      <c r="A7" s="446" t="s">
        <v>231</v>
      </c>
      <c r="B7" s="447"/>
      <c r="C7" s="447"/>
      <c r="D7" s="447"/>
      <c r="E7" s="447"/>
      <c r="F7" s="447"/>
      <c r="G7" s="447"/>
      <c r="H7" s="447"/>
      <c r="I7" s="447"/>
      <c r="J7" s="448"/>
      <c r="K7" s="252"/>
      <c r="L7" s="252"/>
      <c r="M7" s="252"/>
      <c r="N7" s="252"/>
      <c r="O7" s="252"/>
      <c r="P7" s="252"/>
    </row>
    <row r="8" spans="1:10" ht="26.25" customHeight="1" thickBot="1">
      <c r="A8" s="253"/>
      <c r="B8" s="466" t="s">
        <v>232</v>
      </c>
      <c r="C8" s="466"/>
      <c r="D8" s="466"/>
      <c r="E8" s="466"/>
      <c r="F8" s="467"/>
      <c r="G8" s="254" t="s">
        <v>233</v>
      </c>
      <c r="H8" s="254" t="s">
        <v>234</v>
      </c>
      <c r="I8" s="255" t="s">
        <v>235</v>
      </c>
      <c r="J8" s="256" t="s">
        <v>236</v>
      </c>
    </row>
    <row r="9" spans="1:10" ht="16.5" customHeight="1">
      <c r="A9" s="257">
        <v>1</v>
      </c>
      <c r="B9" s="468" t="s">
        <v>237</v>
      </c>
      <c r="C9" s="469"/>
      <c r="D9" s="469"/>
      <c r="E9" s="469"/>
      <c r="F9" s="469"/>
      <c r="G9" s="258">
        <v>70</v>
      </c>
      <c r="H9" s="258">
        <v>11100</v>
      </c>
      <c r="I9" s="259">
        <f>I13+I11</f>
        <v>161737.892</v>
      </c>
      <c r="J9" s="259">
        <f>J13+J11</f>
        <v>271754.65</v>
      </c>
    </row>
    <row r="10" spans="1:10" ht="16.5" customHeight="1">
      <c r="A10" s="260" t="s">
        <v>238</v>
      </c>
      <c r="B10" s="464" t="s">
        <v>239</v>
      </c>
      <c r="C10" s="464"/>
      <c r="D10" s="464"/>
      <c r="E10" s="464"/>
      <c r="F10" s="465"/>
      <c r="G10" s="261" t="s">
        <v>240</v>
      </c>
      <c r="H10" s="261">
        <v>11101</v>
      </c>
      <c r="I10" s="262"/>
      <c r="J10" s="263"/>
    </row>
    <row r="11" spans="1:10" ht="16.5" customHeight="1">
      <c r="A11" s="260" t="s">
        <v>241</v>
      </c>
      <c r="B11" s="464" t="s">
        <v>242</v>
      </c>
      <c r="C11" s="464"/>
      <c r="D11" s="464"/>
      <c r="E11" s="464"/>
      <c r="F11" s="465"/>
      <c r="G11" s="261">
        <v>704</v>
      </c>
      <c r="H11" s="261">
        <v>11102</v>
      </c>
      <c r="I11" s="264">
        <f>161737892/1000</f>
        <v>161737.892</v>
      </c>
      <c r="J11" s="264">
        <f>271754650/1000</f>
        <v>271754.65</v>
      </c>
    </row>
    <row r="12" spans="1:10" ht="16.5" customHeight="1" hidden="1">
      <c r="A12" s="260"/>
      <c r="B12" s="464"/>
      <c r="C12" s="464"/>
      <c r="D12" s="464"/>
      <c r="E12" s="464"/>
      <c r="F12" s="465"/>
      <c r="G12" s="261"/>
      <c r="H12" s="261"/>
      <c r="I12" s="264"/>
      <c r="J12" s="264"/>
    </row>
    <row r="13" spans="1:10" ht="16.5" customHeight="1">
      <c r="A13" s="260" t="s">
        <v>243</v>
      </c>
      <c r="B13" s="464" t="s">
        <v>244</v>
      </c>
      <c r="C13" s="464"/>
      <c r="D13" s="464"/>
      <c r="E13" s="464"/>
      <c r="F13" s="465"/>
      <c r="G13" s="265">
        <v>705</v>
      </c>
      <c r="H13" s="261">
        <v>11103</v>
      </c>
      <c r="I13" s="264"/>
      <c r="J13" s="262"/>
    </row>
    <row r="14" spans="1:10" ht="16.5" customHeight="1">
      <c r="A14" s="266">
        <v>2</v>
      </c>
      <c r="B14" s="456" t="s">
        <v>245</v>
      </c>
      <c r="C14" s="456"/>
      <c r="D14" s="456"/>
      <c r="E14" s="456"/>
      <c r="F14" s="454"/>
      <c r="G14" s="267">
        <v>708</v>
      </c>
      <c r="H14" s="268">
        <v>11104</v>
      </c>
      <c r="I14" s="269"/>
      <c r="J14" s="269"/>
    </row>
    <row r="15" spans="1:10" ht="16.5" customHeight="1">
      <c r="A15" s="270" t="s">
        <v>238</v>
      </c>
      <c r="B15" s="464" t="s">
        <v>246</v>
      </c>
      <c r="C15" s="464"/>
      <c r="D15" s="464"/>
      <c r="E15" s="464"/>
      <c r="F15" s="465"/>
      <c r="G15" s="261">
        <v>7081</v>
      </c>
      <c r="H15" s="271">
        <v>111041</v>
      </c>
      <c r="I15" s="262"/>
      <c r="J15" s="262"/>
    </row>
    <row r="16" spans="1:10" ht="16.5" customHeight="1">
      <c r="A16" s="270" t="s">
        <v>247</v>
      </c>
      <c r="B16" s="464" t="s">
        <v>248</v>
      </c>
      <c r="C16" s="464"/>
      <c r="D16" s="464"/>
      <c r="E16" s="464"/>
      <c r="F16" s="465"/>
      <c r="G16" s="261">
        <v>7082</v>
      </c>
      <c r="H16" s="271">
        <v>111042</v>
      </c>
      <c r="I16" s="262"/>
      <c r="J16" s="262"/>
    </row>
    <row r="17" spans="1:10" ht="16.5" customHeight="1">
      <c r="A17" s="270" t="s">
        <v>249</v>
      </c>
      <c r="B17" s="464" t="s">
        <v>250</v>
      </c>
      <c r="C17" s="464"/>
      <c r="D17" s="464"/>
      <c r="E17" s="464"/>
      <c r="F17" s="465"/>
      <c r="G17" s="261">
        <v>7083</v>
      </c>
      <c r="H17" s="271">
        <v>111043</v>
      </c>
      <c r="I17" s="262"/>
      <c r="J17" s="262"/>
    </row>
    <row r="18" spans="1:10" ht="29.25" customHeight="1">
      <c r="A18" s="272">
        <v>3</v>
      </c>
      <c r="B18" s="456" t="s">
        <v>251</v>
      </c>
      <c r="C18" s="456"/>
      <c r="D18" s="456"/>
      <c r="E18" s="456"/>
      <c r="F18" s="454"/>
      <c r="G18" s="267">
        <v>71</v>
      </c>
      <c r="H18" s="268">
        <v>11201</v>
      </c>
      <c r="I18" s="262"/>
      <c r="J18" s="262"/>
    </row>
    <row r="19" spans="1:10" ht="16.5" customHeight="1">
      <c r="A19" s="273"/>
      <c r="B19" s="458" t="s">
        <v>252</v>
      </c>
      <c r="C19" s="458"/>
      <c r="D19" s="458"/>
      <c r="E19" s="458"/>
      <c r="F19" s="459"/>
      <c r="G19" s="274"/>
      <c r="H19" s="261">
        <v>112011</v>
      </c>
      <c r="I19" s="262"/>
      <c r="J19" s="262"/>
    </row>
    <row r="20" spans="1:10" ht="16.5" customHeight="1">
      <c r="A20" s="273"/>
      <c r="B20" s="458" t="s">
        <v>253</v>
      </c>
      <c r="C20" s="458"/>
      <c r="D20" s="458"/>
      <c r="E20" s="458"/>
      <c r="F20" s="459"/>
      <c r="G20" s="274"/>
      <c r="H20" s="261">
        <v>112012</v>
      </c>
      <c r="I20" s="262"/>
      <c r="J20" s="262"/>
    </row>
    <row r="21" spans="1:10" ht="16.5" customHeight="1">
      <c r="A21" s="275">
        <v>4</v>
      </c>
      <c r="B21" s="460" t="s">
        <v>254</v>
      </c>
      <c r="C21" s="460"/>
      <c r="D21" s="460"/>
      <c r="E21" s="460"/>
      <c r="F21" s="461"/>
      <c r="G21" s="276">
        <v>72</v>
      </c>
      <c r="H21" s="277">
        <v>11300</v>
      </c>
      <c r="I21" s="262"/>
      <c r="J21" s="262"/>
    </row>
    <row r="22" spans="1:10" ht="16.5" customHeight="1">
      <c r="A22" s="278"/>
      <c r="B22" s="462" t="s">
        <v>255</v>
      </c>
      <c r="C22" s="463"/>
      <c r="D22" s="463"/>
      <c r="E22" s="463"/>
      <c r="F22" s="463"/>
      <c r="G22" s="279"/>
      <c r="H22" s="280">
        <v>11301</v>
      </c>
      <c r="I22" s="262"/>
      <c r="J22" s="262"/>
    </row>
    <row r="23" spans="1:10" ht="16.5" customHeight="1">
      <c r="A23" s="281">
        <v>5</v>
      </c>
      <c r="B23" s="454" t="s">
        <v>397</v>
      </c>
      <c r="C23" s="455"/>
      <c r="D23" s="455"/>
      <c r="E23" s="455"/>
      <c r="F23" s="455"/>
      <c r="G23" s="282">
        <v>73</v>
      </c>
      <c r="H23" s="282">
        <v>11400</v>
      </c>
      <c r="I23" s="264">
        <v>0</v>
      </c>
      <c r="J23" s="264">
        <v>0</v>
      </c>
    </row>
    <row r="24" spans="1:10" ht="16.5" customHeight="1">
      <c r="A24" s="281">
        <v>6</v>
      </c>
      <c r="B24" s="454" t="s">
        <v>256</v>
      </c>
      <c r="C24" s="455"/>
      <c r="D24" s="455"/>
      <c r="E24" s="455"/>
      <c r="F24" s="455"/>
      <c r="G24" s="282">
        <v>75</v>
      </c>
      <c r="H24" s="283">
        <v>11500</v>
      </c>
      <c r="I24" s="262"/>
      <c r="J24" s="262"/>
    </row>
    <row r="25" spans="1:10" ht="16.5" customHeight="1">
      <c r="A25" s="284">
        <v>7</v>
      </c>
      <c r="B25" s="456" t="s">
        <v>257</v>
      </c>
      <c r="C25" s="456"/>
      <c r="D25" s="456"/>
      <c r="E25" s="456"/>
      <c r="F25" s="454"/>
      <c r="G25" s="267">
        <v>77</v>
      </c>
      <c r="H25" s="267">
        <v>11600</v>
      </c>
      <c r="I25" s="262"/>
      <c r="J25" s="262"/>
    </row>
    <row r="26" spans="1:10" ht="16.5" customHeight="1" thickBot="1">
      <c r="A26" s="253" t="s">
        <v>258</v>
      </c>
      <c r="B26" s="457" t="s">
        <v>259</v>
      </c>
      <c r="C26" s="457"/>
      <c r="D26" s="457"/>
      <c r="E26" s="457"/>
      <c r="F26" s="457"/>
      <c r="G26" s="285"/>
      <c r="H26" s="285">
        <v>11800</v>
      </c>
      <c r="I26" s="286">
        <f>I9+I23</f>
        <v>161737.892</v>
      </c>
      <c r="J26" s="286">
        <f>J9+J23</f>
        <v>271754.65</v>
      </c>
    </row>
    <row r="27" spans="1:10" ht="16.5" customHeight="1">
      <c r="A27" s="287"/>
      <c r="B27" s="288"/>
      <c r="C27" s="288"/>
      <c r="D27" s="288"/>
      <c r="E27" s="288"/>
      <c r="F27" s="288"/>
      <c r="G27" s="288"/>
      <c r="H27" s="288"/>
      <c r="I27" s="289"/>
      <c r="J27" s="289"/>
    </row>
    <row r="28" spans="1:10" ht="16.5" customHeight="1">
      <c r="A28" s="287"/>
      <c r="B28" s="288"/>
      <c r="C28" s="288"/>
      <c r="D28" s="288"/>
      <c r="E28" s="288"/>
      <c r="F28" s="288"/>
      <c r="G28" s="288"/>
      <c r="H28" s="288"/>
      <c r="I28" s="289"/>
      <c r="J28" s="289"/>
    </row>
    <row r="29" spans="1:10" ht="16.5" customHeight="1">
      <c r="A29" s="287"/>
      <c r="B29" s="288"/>
      <c r="C29" s="288"/>
      <c r="D29" s="288"/>
      <c r="E29" s="288"/>
      <c r="F29" s="288"/>
      <c r="G29" s="288"/>
      <c r="H29" s="288"/>
      <c r="I29" s="289"/>
      <c r="J29" s="289"/>
    </row>
    <row r="30" spans="1:10" ht="16.5" customHeight="1">
      <c r="A30" s="287"/>
      <c r="B30" s="288"/>
      <c r="C30" s="288"/>
      <c r="D30" s="288"/>
      <c r="E30" s="288"/>
      <c r="F30" s="288"/>
      <c r="G30" s="288"/>
      <c r="H30" s="288"/>
      <c r="I30" s="289" t="s">
        <v>227</v>
      </c>
      <c r="J30" s="289"/>
    </row>
    <row r="31" spans="1:10" ht="16.5" customHeight="1">
      <c r="A31" s="287"/>
      <c r="B31" s="288"/>
      <c r="C31" s="288"/>
      <c r="D31" s="288"/>
      <c r="E31" s="288"/>
      <c r="F31" s="288"/>
      <c r="G31" s="288"/>
      <c r="H31" s="288"/>
      <c r="I31" s="289" t="s">
        <v>204</v>
      </c>
      <c r="J31" s="289"/>
    </row>
    <row r="32" spans="1:10" ht="16.5" customHeight="1">
      <c r="A32" s="287"/>
      <c r="B32" s="288"/>
      <c r="C32" s="288"/>
      <c r="D32" s="288"/>
      <c r="E32" s="288"/>
      <c r="F32" s="288"/>
      <c r="G32" s="288"/>
      <c r="H32" s="288"/>
      <c r="I32" s="289"/>
      <c r="J32" s="289"/>
    </row>
    <row r="33" spans="1:10" ht="16.5" customHeight="1">
      <c r="A33" s="287"/>
      <c r="B33" s="288"/>
      <c r="C33" s="288"/>
      <c r="D33" s="288"/>
      <c r="E33" s="288"/>
      <c r="F33" s="288"/>
      <c r="G33" s="288"/>
      <c r="H33" s="288"/>
      <c r="I33" s="289"/>
      <c r="J33" s="289"/>
    </row>
    <row r="34" spans="1:10" ht="16.5" customHeight="1">
      <c r="A34" s="287"/>
      <c r="B34" s="288"/>
      <c r="C34" s="288"/>
      <c r="D34" s="288"/>
      <c r="E34" s="288"/>
      <c r="F34" s="288"/>
      <c r="G34" s="288"/>
      <c r="H34" s="288"/>
      <c r="I34" s="289"/>
      <c r="J34" s="289"/>
    </row>
    <row r="35" spans="1:10" ht="16.5" customHeight="1">
      <c r="A35" s="287"/>
      <c r="B35" s="288"/>
      <c r="C35" s="288"/>
      <c r="D35" s="288"/>
      <c r="E35" s="288"/>
      <c r="F35" s="288"/>
      <c r="G35" s="288"/>
      <c r="H35" s="288"/>
      <c r="I35" s="289"/>
      <c r="J35" s="289"/>
    </row>
    <row r="36" spans="1:10" ht="16.5" customHeight="1">
      <c r="A36" s="287"/>
      <c r="B36" s="288"/>
      <c r="C36" s="288"/>
      <c r="D36" s="288"/>
      <c r="E36" s="288"/>
      <c r="F36" s="288"/>
      <c r="G36" s="288"/>
      <c r="H36" s="288"/>
      <c r="I36" s="289"/>
      <c r="J36" s="289"/>
    </row>
    <row r="37" spans="1:10" ht="16.5" customHeight="1">
      <c r="A37" s="287"/>
      <c r="B37" s="288"/>
      <c r="C37" s="288"/>
      <c r="D37" s="288"/>
      <c r="E37" s="288"/>
      <c r="F37" s="288"/>
      <c r="G37" s="288"/>
      <c r="H37" s="288"/>
      <c r="I37" s="289"/>
      <c r="J37" s="289"/>
    </row>
    <row r="38" spans="1:10" ht="16.5" customHeight="1">
      <c r="A38" s="287"/>
      <c r="B38" s="288"/>
      <c r="C38" s="288"/>
      <c r="D38" s="288"/>
      <c r="E38" s="288"/>
      <c r="F38" s="288"/>
      <c r="G38" s="288"/>
      <c r="H38" s="288"/>
      <c r="I38" s="289"/>
      <c r="J38" s="289"/>
    </row>
    <row r="39" spans="1:10" ht="16.5" customHeight="1">
      <c r="A39" s="287"/>
      <c r="B39" s="288"/>
      <c r="C39" s="288"/>
      <c r="D39" s="288"/>
      <c r="E39" s="288"/>
      <c r="F39" s="288"/>
      <c r="G39" s="288"/>
      <c r="H39" s="288"/>
      <c r="I39" s="289"/>
      <c r="J39" s="289"/>
    </row>
    <row r="40" spans="1:10" ht="16.5" customHeight="1">
      <c r="A40" s="287"/>
      <c r="B40" s="288"/>
      <c r="C40" s="288"/>
      <c r="D40" s="288"/>
      <c r="E40" s="288"/>
      <c r="F40" s="288"/>
      <c r="G40" s="288"/>
      <c r="H40" s="288"/>
      <c r="I40" s="289"/>
      <c r="J40" s="289"/>
    </row>
    <row r="41" spans="1:10" ht="16.5" customHeight="1">
      <c r="A41" s="287"/>
      <c r="B41" s="288"/>
      <c r="C41" s="288"/>
      <c r="D41" s="288"/>
      <c r="E41" s="288"/>
      <c r="F41" s="288"/>
      <c r="G41" s="288"/>
      <c r="H41" s="288"/>
      <c r="I41" s="289"/>
      <c r="J41" s="289"/>
    </row>
    <row r="42" spans="1:10" ht="16.5" customHeight="1">
      <c r="A42" s="287"/>
      <c r="B42" s="288"/>
      <c r="C42" s="288"/>
      <c r="D42" s="288"/>
      <c r="E42" s="288"/>
      <c r="F42" s="288"/>
      <c r="G42" s="288"/>
      <c r="H42" s="288"/>
      <c r="I42" s="289"/>
      <c r="J42" s="289"/>
    </row>
    <row r="43" spans="1:10" ht="16.5" customHeight="1">
      <c r="A43" s="287"/>
      <c r="B43" s="288"/>
      <c r="C43" s="288"/>
      <c r="D43" s="288"/>
      <c r="E43" s="288"/>
      <c r="F43" s="288"/>
      <c r="G43" s="288"/>
      <c r="H43" s="288"/>
      <c r="I43" s="289"/>
      <c r="J43" s="289"/>
    </row>
    <row r="44" spans="1:10" ht="16.5" customHeight="1">
      <c r="A44" s="287"/>
      <c r="B44" s="288"/>
      <c r="C44" s="288"/>
      <c r="D44" s="288"/>
      <c r="E44" s="288"/>
      <c r="F44" s="288"/>
      <c r="G44" s="288"/>
      <c r="H44" s="288"/>
      <c r="I44" s="289"/>
      <c r="J44" s="289"/>
    </row>
    <row r="45" spans="1:10" ht="16.5" customHeight="1">
      <c r="A45" s="287"/>
      <c r="B45" s="288"/>
      <c r="C45" s="288"/>
      <c r="D45" s="288"/>
      <c r="E45" s="288"/>
      <c r="F45" s="288"/>
      <c r="G45" s="288"/>
      <c r="H45" s="288"/>
      <c r="I45" s="289"/>
      <c r="J45" s="289"/>
    </row>
    <row r="46" spans="1:10" ht="16.5" customHeight="1">
      <c r="A46" s="287"/>
      <c r="B46" s="288"/>
      <c r="C46" s="288"/>
      <c r="D46" s="288"/>
      <c r="E46" s="288"/>
      <c r="F46" s="288"/>
      <c r="G46" s="288"/>
      <c r="H46" s="288"/>
      <c r="I46" s="289"/>
      <c r="J46" s="289"/>
    </row>
    <row r="47" spans="1:10" ht="16.5" customHeight="1">
      <c r="A47" s="287"/>
      <c r="B47" s="288"/>
      <c r="C47" s="288"/>
      <c r="D47" s="288"/>
      <c r="E47" s="288"/>
      <c r="F47" s="288"/>
      <c r="G47" s="288"/>
      <c r="H47" s="288"/>
      <c r="I47" s="289"/>
      <c r="J47" s="289"/>
    </row>
    <row r="48" spans="1:10" ht="16.5" customHeight="1">
      <c r="A48" s="287"/>
      <c r="B48" s="288"/>
      <c r="C48" s="288"/>
      <c r="D48" s="288"/>
      <c r="E48" s="288"/>
      <c r="F48" s="288"/>
      <c r="G48" s="288"/>
      <c r="H48" s="288"/>
      <c r="I48" s="289"/>
      <c r="J48" s="289"/>
    </row>
    <row r="49" spans="1:10" ht="16.5" customHeight="1">
      <c r="A49" s="287"/>
      <c r="B49" s="288"/>
      <c r="C49" s="288"/>
      <c r="D49" s="288"/>
      <c r="E49" s="288"/>
      <c r="F49" s="288"/>
      <c r="G49" s="288"/>
      <c r="H49" s="288"/>
      <c r="I49" s="289"/>
      <c r="J49" s="289"/>
    </row>
    <row r="50" spans="1:10" ht="16.5" customHeight="1">
      <c r="A50" s="287"/>
      <c r="B50" s="288"/>
      <c r="C50" s="288"/>
      <c r="D50" s="288"/>
      <c r="E50" s="288"/>
      <c r="F50" s="288"/>
      <c r="G50" s="288"/>
      <c r="H50" s="288"/>
      <c r="I50" s="289"/>
      <c r="J50" s="289"/>
    </row>
    <row r="51" spans="1:10" ht="16.5" customHeight="1">
      <c r="A51" s="287"/>
      <c r="B51" s="288"/>
      <c r="C51" s="288"/>
      <c r="D51" s="288"/>
      <c r="E51" s="288"/>
      <c r="F51" s="288"/>
      <c r="G51" s="288"/>
      <c r="H51" s="288"/>
      <c r="I51" s="289"/>
      <c r="J51" s="289"/>
    </row>
    <row r="52" spans="1:10" ht="16.5" customHeight="1">
      <c r="A52" s="287"/>
      <c r="B52" s="288"/>
      <c r="C52" s="288"/>
      <c r="D52" s="288"/>
      <c r="E52" s="288"/>
      <c r="F52" s="288"/>
      <c r="G52" s="288"/>
      <c r="H52" s="288"/>
      <c r="I52" s="289"/>
      <c r="J52" s="289"/>
    </row>
    <row r="53" spans="1:10" ht="16.5" customHeight="1">
      <c r="A53" s="287"/>
      <c r="B53" s="288"/>
      <c r="C53" s="288"/>
      <c r="D53" s="288"/>
      <c r="E53" s="288"/>
      <c r="F53" s="288"/>
      <c r="G53" s="288"/>
      <c r="H53" s="288"/>
      <c r="I53" s="289"/>
      <c r="J53" s="289"/>
    </row>
    <row r="54" spans="1:10" ht="16.5" customHeight="1">
      <c r="A54" s="287"/>
      <c r="B54" s="288"/>
      <c r="C54" s="288"/>
      <c r="D54" s="288"/>
      <c r="E54" s="288"/>
      <c r="F54" s="288"/>
      <c r="G54" s="288"/>
      <c r="H54" s="288"/>
      <c r="I54" s="289"/>
      <c r="J54" s="289"/>
    </row>
    <row r="55" spans="8:10" ht="16.5" customHeight="1">
      <c r="H55" s="288"/>
      <c r="I55" s="289"/>
      <c r="J55" s="289"/>
    </row>
    <row r="56" spans="1:10" ht="16.5" customHeight="1">
      <c r="A56" s="88" t="s">
        <v>0</v>
      </c>
      <c r="B56" s="7"/>
      <c r="C56" s="7"/>
      <c r="D56" s="339" t="s">
        <v>190</v>
      </c>
      <c r="E56" s="339"/>
      <c r="F56" s="339"/>
      <c r="G56" s="82"/>
      <c r="H56" s="288"/>
      <c r="I56" s="289"/>
      <c r="J56" s="289"/>
    </row>
    <row r="57" spans="1:10" ht="12.75">
      <c r="A57" s="88" t="s">
        <v>1</v>
      </c>
      <c r="B57" s="7"/>
      <c r="C57" s="7"/>
      <c r="D57" s="339" t="s">
        <v>178</v>
      </c>
      <c r="E57" s="339"/>
      <c r="F57" s="339"/>
      <c r="G57" s="82"/>
      <c r="H57" s="82"/>
      <c r="I57" s="82"/>
      <c r="J57" s="82"/>
    </row>
    <row r="58" spans="1:10" ht="12.75">
      <c r="A58" s="88" t="s">
        <v>2</v>
      </c>
      <c r="B58" s="7"/>
      <c r="C58" s="7"/>
      <c r="D58" s="339" t="s">
        <v>188</v>
      </c>
      <c r="E58" s="339"/>
      <c r="F58" s="339"/>
      <c r="G58" s="82"/>
      <c r="H58" s="82"/>
      <c r="I58" s="82"/>
      <c r="J58" s="82"/>
    </row>
    <row r="59" spans="1:10" ht="12.75">
      <c r="A59" s="82"/>
      <c r="B59" s="214"/>
      <c r="C59" s="82"/>
      <c r="D59" s="82"/>
      <c r="E59" s="82"/>
      <c r="F59" s="82"/>
      <c r="G59" s="82"/>
      <c r="H59" s="82"/>
      <c r="I59" s="214" t="s">
        <v>260</v>
      </c>
      <c r="J59" s="82"/>
    </row>
    <row r="60" spans="1:16" ht="12.75" customHeight="1" thickBot="1">
      <c r="A60" s="80"/>
      <c r="B60" s="80"/>
      <c r="C60" s="80"/>
      <c r="D60" s="80"/>
      <c r="E60" s="80"/>
      <c r="F60" s="80"/>
      <c r="G60" s="80"/>
      <c r="H60" s="80"/>
      <c r="I60" s="250"/>
      <c r="J60" s="251" t="s">
        <v>230</v>
      </c>
      <c r="K60" s="69"/>
      <c r="L60" s="69"/>
      <c r="M60" s="69"/>
      <c r="N60" s="69"/>
      <c r="O60" s="69"/>
      <c r="P60" s="69"/>
    </row>
    <row r="61" spans="1:10" ht="12.75">
      <c r="A61" s="446" t="s">
        <v>231</v>
      </c>
      <c r="B61" s="447"/>
      <c r="C61" s="447"/>
      <c r="D61" s="447"/>
      <c r="E61" s="447"/>
      <c r="F61" s="447"/>
      <c r="G61" s="447"/>
      <c r="H61" s="447"/>
      <c r="I61" s="447"/>
      <c r="J61" s="448"/>
    </row>
    <row r="62" spans="1:10" ht="24.75" customHeight="1" thickBot="1">
      <c r="A62" s="290"/>
      <c r="B62" s="449" t="s">
        <v>261</v>
      </c>
      <c r="C62" s="450"/>
      <c r="D62" s="450"/>
      <c r="E62" s="450"/>
      <c r="F62" s="451"/>
      <c r="G62" s="291" t="s">
        <v>233</v>
      </c>
      <c r="H62" s="291" t="s">
        <v>234</v>
      </c>
      <c r="I62" s="292" t="s">
        <v>235</v>
      </c>
      <c r="J62" s="293" t="s">
        <v>236</v>
      </c>
    </row>
    <row r="63" spans="1:10" ht="16.5" customHeight="1">
      <c r="A63" s="294">
        <v>1</v>
      </c>
      <c r="B63" s="452" t="s">
        <v>262</v>
      </c>
      <c r="C63" s="453"/>
      <c r="D63" s="453"/>
      <c r="E63" s="453"/>
      <c r="F63" s="453"/>
      <c r="G63" s="295">
        <v>60</v>
      </c>
      <c r="H63" s="295">
        <v>12100</v>
      </c>
      <c r="I63" s="296">
        <f>I64+I65+I66+I67+I68+I69</f>
        <v>125149.35</v>
      </c>
      <c r="J63" s="296">
        <f>J64+J65+J66+J67+J68+J69</f>
        <v>222708.76799999998</v>
      </c>
    </row>
    <row r="64" spans="1:10" ht="16.5" customHeight="1">
      <c r="A64" s="297" t="s">
        <v>263</v>
      </c>
      <c r="B64" s="438" t="s">
        <v>264</v>
      </c>
      <c r="C64" s="438" t="s">
        <v>265</v>
      </c>
      <c r="D64" s="438"/>
      <c r="E64" s="438"/>
      <c r="F64" s="438"/>
      <c r="G64" s="298" t="s">
        <v>266</v>
      </c>
      <c r="H64" s="298">
        <v>12101</v>
      </c>
      <c r="I64" s="343">
        <f>114407042/1000</f>
        <v>114407.042</v>
      </c>
      <c r="J64" s="343">
        <f>199362251/1000</f>
        <v>199362.251</v>
      </c>
    </row>
    <row r="65" spans="1:10" ht="12" customHeight="1">
      <c r="A65" s="297" t="s">
        <v>241</v>
      </c>
      <c r="B65" s="438" t="s">
        <v>267</v>
      </c>
      <c r="C65" s="438" t="s">
        <v>265</v>
      </c>
      <c r="D65" s="438"/>
      <c r="E65" s="438"/>
      <c r="F65" s="438"/>
      <c r="G65" s="298"/>
      <c r="H65" s="300">
        <v>12102</v>
      </c>
      <c r="I65" s="299"/>
      <c r="J65" s="299"/>
    </row>
    <row r="66" spans="1:10" ht="16.5" customHeight="1">
      <c r="A66" s="297" t="s">
        <v>243</v>
      </c>
      <c r="B66" s="438" t="s">
        <v>268</v>
      </c>
      <c r="C66" s="438" t="s">
        <v>265</v>
      </c>
      <c r="D66" s="438"/>
      <c r="E66" s="438"/>
      <c r="F66" s="438"/>
      <c r="G66" s="298" t="s">
        <v>269</v>
      </c>
      <c r="H66" s="298">
        <v>12103</v>
      </c>
      <c r="I66" s="299"/>
      <c r="J66" s="299"/>
    </row>
    <row r="67" spans="1:10" ht="16.5" customHeight="1">
      <c r="A67" s="297" t="s">
        <v>270</v>
      </c>
      <c r="B67" s="444" t="s">
        <v>320</v>
      </c>
      <c r="C67" s="438" t="s">
        <v>265</v>
      </c>
      <c r="D67" s="438"/>
      <c r="E67" s="438"/>
      <c r="F67" s="438"/>
      <c r="G67" s="298"/>
      <c r="H67" s="300">
        <v>12104</v>
      </c>
      <c r="I67" s="299"/>
      <c r="J67" s="299"/>
    </row>
    <row r="68" spans="1:10" ht="16.5" customHeight="1">
      <c r="A68" s="297" t="s">
        <v>271</v>
      </c>
      <c r="B68" s="438" t="s">
        <v>272</v>
      </c>
      <c r="C68" s="438" t="s">
        <v>265</v>
      </c>
      <c r="D68" s="438"/>
      <c r="E68" s="438"/>
      <c r="F68" s="438"/>
      <c r="G68" s="298" t="s">
        <v>273</v>
      </c>
      <c r="H68" s="300">
        <v>12105</v>
      </c>
      <c r="I68" s="340"/>
      <c r="J68" s="301"/>
    </row>
    <row r="69" spans="1:10" ht="16.5" customHeight="1">
      <c r="A69" s="297" t="s">
        <v>271</v>
      </c>
      <c r="B69" s="438" t="s">
        <v>274</v>
      </c>
      <c r="C69" s="438" t="s">
        <v>265</v>
      </c>
      <c r="D69" s="438"/>
      <c r="E69" s="438"/>
      <c r="F69" s="438"/>
      <c r="G69" s="298"/>
      <c r="H69" s="300"/>
      <c r="I69" s="347">
        <f>(11057084-252540-44116-18120)/1000</f>
        <v>10742.308</v>
      </c>
      <c r="J69" s="347">
        <f>(23661293-252540-44116-18120)/1000</f>
        <v>23346.517</v>
      </c>
    </row>
    <row r="70" spans="1:10" ht="16.5" customHeight="1">
      <c r="A70" s="302">
        <v>2</v>
      </c>
      <c r="B70" s="439" t="s">
        <v>275</v>
      </c>
      <c r="C70" s="439"/>
      <c r="D70" s="439"/>
      <c r="E70" s="439"/>
      <c r="F70" s="439"/>
      <c r="G70" s="303">
        <v>64</v>
      </c>
      <c r="H70" s="303">
        <v>12200</v>
      </c>
      <c r="I70" s="342">
        <f>I74+I72+I71+I73</f>
        <v>23749.612</v>
      </c>
      <c r="J70" s="342">
        <f>J74+J72+J71+J73</f>
        <v>25434.288</v>
      </c>
    </row>
    <row r="71" spans="1:10" ht="16.5" customHeight="1">
      <c r="A71" s="305" t="s">
        <v>276</v>
      </c>
      <c r="B71" s="439" t="s">
        <v>321</v>
      </c>
      <c r="C71" s="445"/>
      <c r="D71" s="445"/>
      <c r="E71" s="445"/>
      <c r="F71" s="445"/>
      <c r="G71" s="300">
        <v>641</v>
      </c>
      <c r="H71" s="300">
        <v>12201</v>
      </c>
      <c r="I71" s="345">
        <f>20451500/1000</f>
        <v>20451.5</v>
      </c>
      <c r="J71" s="345">
        <f>21898333/1000</f>
        <v>21898.333</v>
      </c>
    </row>
    <row r="72" spans="1:10" ht="16.5" customHeight="1">
      <c r="A72" s="305" t="s">
        <v>276</v>
      </c>
      <c r="B72" s="439" t="s">
        <v>398</v>
      </c>
      <c r="C72" s="445"/>
      <c r="D72" s="445"/>
      <c r="E72" s="445"/>
      <c r="F72" s="445"/>
      <c r="G72" s="300">
        <v>641</v>
      </c>
      <c r="H72" s="300">
        <v>12201</v>
      </c>
      <c r="I72" s="306"/>
      <c r="J72" s="306"/>
    </row>
    <row r="73" spans="1:10" ht="16.5" customHeight="1">
      <c r="A73" s="305" t="s">
        <v>276</v>
      </c>
      <c r="B73" s="439" t="s">
        <v>399</v>
      </c>
      <c r="C73" s="445"/>
      <c r="D73" s="445"/>
      <c r="E73" s="445"/>
      <c r="F73" s="445"/>
      <c r="G73" s="300"/>
      <c r="H73" s="300"/>
      <c r="I73" s="306"/>
      <c r="J73" s="306"/>
    </row>
    <row r="74" spans="1:10" ht="16.5" customHeight="1">
      <c r="A74" s="305" t="s">
        <v>277</v>
      </c>
      <c r="B74" s="445" t="s">
        <v>278</v>
      </c>
      <c r="C74" s="445"/>
      <c r="D74" s="445"/>
      <c r="E74" s="445"/>
      <c r="F74" s="445"/>
      <c r="G74" s="300">
        <v>644</v>
      </c>
      <c r="H74" s="300">
        <v>12202</v>
      </c>
      <c r="I74" s="345">
        <f>3298112/1000</f>
        <v>3298.112</v>
      </c>
      <c r="J74" s="345">
        <f>3535955/1000</f>
        <v>3535.955</v>
      </c>
    </row>
    <row r="75" spans="1:10" ht="16.5" customHeight="1">
      <c r="A75" s="302">
        <v>3</v>
      </c>
      <c r="B75" s="439" t="s">
        <v>279</v>
      </c>
      <c r="C75" s="439"/>
      <c r="D75" s="439"/>
      <c r="E75" s="439"/>
      <c r="F75" s="439"/>
      <c r="G75" s="303">
        <v>68</v>
      </c>
      <c r="H75" s="303">
        <v>12300</v>
      </c>
      <c r="I75" s="344">
        <f>5952491/1000</f>
        <v>5952.491</v>
      </c>
      <c r="J75" s="344">
        <f>7358659/1000</f>
        <v>7358.659</v>
      </c>
    </row>
    <row r="76" spans="1:10" ht="16.5" customHeight="1">
      <c r="A76" s="302">
        <v>4</v>
      </c>
      <c r="B76" s="439" t="s">
        <v>280</v>
      </c>
      <c r="C76" s="439"/>
      <c r="D76" s="439"/>
      <c r="E76" s="439"/>
      <c r="F76" s="439"/>
      <c r="G76" s="303">
        <v>61</v>
      </c>
      <c r="H76" s="303">
        <v>12400</v>
      </c>
      <c r="I76" s="304">
        <f>I77+I78+I79+I80+I81+I82+I83+I84+I85+I86+I87+I88+I89+I90+I91</f>
        <v>1659.104</v>
      </c>
      <c r="J76" s="304">
        <f>J77+J78+J79+J80+J81+J82+J83+J84+J85+J86+J87+J88+J89+J90+J91</f>
        <v>-7441.532999999999</v>
      </c>
    </row>
    <row r="77" spans="1:10" ht="16.5" customHeight="1">
      <c r="A77" s="305" t="s">
        <v>238</v>
      </c>
      <c r="B77" s="441" t="s">
        <v>281</v>
      </c>
      <c r="C77" s="441"/>
      <c r="D77" s="441"/>
      <c r="E77" s="441"/>
      <c r="F77" s="441"/>
      <c r="G77" s="298"/>
      <c r="H77" s="298">
        <v>12401</v>
      </c>
      <c r="I77" s="306"/>
      <c r="J77" s="306"/>
    </row>
    <row r="78" spans="1:10" ht="16.5" customHeight="1">
      <c r="A78" s="305" t="s">
        <v>247</v>
      </c>
      <c r="B78" s="441" t="s">
        <v>282</v>
      </c>
      <c r="C78" s="441"/>
      <c r="D78" s="441"/>
      <c r="E78" s="441"/>
      <c r="F78" s="441"/>
      <c r="G78" s="308">
        <v>611</v>
      </c>
      <c r="H78" s="298">
        <v>12402</v>
      </c>
      <c r="I78" s="299"/>
      <c r="J78" s="299"/>
    </row>
    <row r="79" spans="1:10" ht="16.5" customHeight="1">
      <c r="A79" s="305" t="s">
        <v>249</v>
      </c>
      <c r="B79" s="441" t="s">
        <v>283</v>
      </c>
      <c r="C79" s="441"/>
      <c r="D79" s="441"/>
      <c r="E79" s="441"/>
      <c r="F79" s="441"/>
      <c r="G79" s="298">
        <v>613</v>
      </c>
      <c r="H79" s="298">
        <v>12403</v>
      </c>
      <c r="I79" s="346">
        <f>(252540+44116)/1000</f>
        <v>296.656</v>
      </c>
      <c r="J79" s="346">
        <f>(252540+44116)/1000</f>
        <v>296.656</v>
      </c>
    </row>
    <row r="80" spans="1:10" ht="16.5" customHeight="1">
      <c r="A80" s="305" t="s">
        <v>284</v>
      </c>
      <c r="B80" s="441" t="s">
        <v>285</v>
      </c>
      <c r="C80" s="441"/>
      <c r="D80" s="441"/>
      <c r="E80" s="441"/>
      <c r="F80" s="441"/>
      <c r="G80" s="308">
        <v>615</v>
      </c>
      <c r="H80" s="298">
        <v>12404</v>
      </c>
      <c r="I80" s="303"/>
      <c r="J80" s="303"/>
    </row>
    <row r="81" spans="1:10" ht="16.5" customHeight="1">
      <c r="A81" s="305" t="s">
        <v>286</v>
      </c>
      <c r="B81" s="441" t="s">
        <v>287</v>
      </c>
      <c r="C81" s="441"/>
      <c r="D81" s="441"/>
      <c r="E81" s="441"/>
      <c r="F81" s="441"/>
      <c r="G81" s="308">
        <v>616</v>
      </c>
      <c r="H81" s="298">
        <v>12405</v>
      </c>
      <c r="I81" s="299"/>
      <c r="J81" s="299"/>
    </row>
    <row r="82" spans="1:10" ht="16.5" customHeight="1">
      <c r="A82" s="305" t="s">
        <v>288</v>
      </c>
      <c r="B82" s="441" t="s">
        <v>400</v>
      </c>
      <c r="C82" s="441"/>
      <c r="D82" s="441"/>
      <c r="E82" s="441"/>
      <c r="F82" s="441"/>
      <c r="G82" s="308">
        <v>617</v>
      </c>
      <c r="H82" s="298">
        <v>12406</v>
      </c>
      <c r="I82" s="341">
        <f>(85714+1258940)/1000</f>
        <v>1344.654</v>
      </c>
      <c r="J82" s="341">
        <f>(262341-8018562)/1000</f>
        <v>-7756.221</v>
      </c>
    </row>
    <row r="83" spans="1:10" ht="16.5" customHeight="1">
      <c r="A83" s="305" t="s">
        <v>289</v>
      </c>
      <c r="B83" s="438" t="s">
        <v>290</v>
      </c>
      <c r="C83" s="438" t="s">
        <v>265</v>
      </c>
      <c r="D83" s="438"/>
      <c r="E83" s="438"/>
      <c r="F83" s="438"/>
      <c r="G83" s="308">
        <v>618</v>
      </c>
      <c r="H83" s="298">
        <v>12407</v>
      </c>
      <c r="I83" s="307">
        <v>0</v>
      </c>
      <c r="J83" s="307">
        <v>0</v>
      </c>
    </row>
    <row r="84" spans="1:10" ht="16.5" customHeight="1">
      <c r="A84" s="305" t="s">
        <v>291</v>
      </c>
      <c r="B84" s="438" t="s">
        <v>292</v>
      </c>
      <c r="C84" s="438"/>
      <c r="D84" s="438"/>
      <c r="E84" s="438"/>
      <c r="F84" s="438"/>
      <c r="G84" s="308">
        <v>623</v>
      </c>
      <c r="H84" s="298">
        <v>12408</v>
      </c>
      <c r="I84" s="299"/>
      <c r="J84" s="299"/>
    </row>
    <row r="85" spans="1:10" ht="16.5" customHeight="1">
      <c r="A85" s="305" t="s">
        <v>293</v>
      </c>
      <c r="B85" s="438" t="s">
        <v>294</v>
      </c>
      <c r="C85" s="438"/>
      <c r="D85" s="438"/>
      <c r="E85" s="438"/>
      <c r="F85" s="438"/>
      <c r="G85" s="308">
        <v>624</v>
      </c>
      <c r="H85" s="298">
        <v>12409</v>
      </c>
      <c r="I85" s="299"/>
      <c r="J85" s="299"/>
    </row>
    <row r="86" spans="1:10" ht="16.5" customHeight="1">
      <c r="A86" s="305" t="s">
        <v>295</v>
      </c>
      <c r="B86" s="438" t="s">
        <v>296</v>
      </c>
      <c r="C86" s="438"/>
      <c r="D86" s="438"/>
      <c r="E86" s="438"/>
      <c r="F86" s="438"/>
      <c r="G86" s="308">
        <v>625</v>
      </c>
      <c r="H86" s="298">
        <v>12410</v>
      </c>
      <c r="I86" s="306"/>
      <c r="J86" s="306"/>
    </row>
    <row r="87" spans="1:10" ht="16.5" customHeight="1">
      <c r="A87" s="305" t="s">
        <v>297</v>
      </c>
      <c r="B87" s="438" t="s">
        <v>298</v>
      </c>
      <c r="C87" s="438"/>
      <c r="D87" s="438"/>
      <c r="E87" s="438"/>
      <c r="F87" s="438"/>
      <c r="G87" s="308">
        <v>626</v>
      </c>
      <c r="H87" s="298">
        <v>12411</v>
      </c>
      <c r="I87" s="299"/>
      <c r="J87" s="299"/>
    </row>
    <row r="88" spans="1:10" ht="16.5" customHeight="1">
      <c r="A88" s="309" t="s">
        <v>299</v>
      </c>
      <c r="B88" s="438" t="s">
        <v>300</v>
      </c>
      <c r="C88" s="438"/>
      <c r="D88" s="438"/>
      <c r="E88" s="438"/>
      <c r="F88" s="438"/>
      <c r="G88" s="308">
        <v>627</v>
      </c>
      <c r="H88" s="298">
        <v>12412</v>
      </c>
      <c r="I88" s="299"/>
      <c r="J88" s="299"/>
    </row>
    <row r="89" spans="1:10" ht="16.5" customHeight="1">
      <c r="A89" s="305"/>
      <c r="B89" s="443" t="s">
        <v>301</v>
      </c>
      <c r="C89" s="443"/>
      <c r="D89" s="443"/>
      <c r="E89" s="443"/>
      <c r="F89" s="443"/>
      <c r="G89" s="308">
        <v>6271</v>
      </c>
      <c r="H89" s="308">
        <v>124121</v>
      </c>
      <c r="I89" s="299"/>
      <c r="J89" s="299"/>
    </row>
    <row r="90" spans="1:10" ht="16.5" customHeight="1">
      <c r="A90" s="305"/>
      <c r="B90" s="443" t="s">
        <v>302</v>
      </c>
      <c r="C90" s="443"/>
      <c r="D90" s="443"/>
      <c r="E90" s="443"/>
      <c r="F90" s="443"/>
      <c r="G90" s="308">
        <v>6272</v>
      </c>
      <c r="H90" s="308">
        <v>124122</v>
      </c>
      <c r="I90" s="299"/>
      <c r="J90" s="299"/>
    </row>
    <row r="91" spans="1:10" ht="16.5" customHeight="1">
      <c r="A91" s="305" t="s">
        <v>303</v>
      </c>
      <c r="B91" s="438" t="s">
        <v>304</v>
      </c>
      <c r="C91" s="438"/>
      <c r="D91" s="438"/>
      <c r="E91" s="438"/>
      <c r="F91" s="438"/>
      <c r="G91" s="308">
        <v>628</v>
      </c>
      <c r="H91" s="308">
        <v>12413</v>
      </c>
      <c r="I91" s="345">
        <f>17794/1000</f>
        <v>17.794</v>
      </c>
      <c r="J91" s="345">
        <f>18032/1000</f>
        <v>18.032</v>
      </c>
    </row>
    <row r="92" spans="1:10" ht="16.5" customHeight="1">
      <c r="A92" s="302">
        <v>5</v>
      </c>
      <c r="B92" s="444" t="s">
        <v>305</v>
      </c>
      <c r="C92" s="438"/>
      <c r="D92" s="438"/>
      <c r="E92" s="438"/>
      <c r="F92" s="438"/>
      <c r="G92" s="299">
        <v>63</v>
      </c>
      <c r="H92" s="299">
        <v>12500</v>
      </c>
      <c r="I92" s="304">
        <f>I95+I94</f>
        <v>18.12</v>
      </c>
      <c r="J92" s="304">
        <f>J95+J94</f>
        <v>18.12</v>
      </c>
    </row>
    <row r="93" spans="1:10" ht="16.5" customHeight="1">
      <c r="A93" s="305" t="s">
        <v>238</v>
      </c>
      <c r="B93" s="438" t="s">
        <v>306</v>
      </c>
      <c r="C93" s="438"/>
      <c r="D93" s="438"/>
      <c r="E93" s="438"/>
      <c r="F93" s="438"/>
      <c r="G93" s="308">
        <v>632</v>
      </c>
      <c r="H93" s="308">
        <v>12501</v>
      </c>
      <c r="I93" s="299"/>
      <c r="J93" s="299"/>
    </row>
    <row r="94" spans="1:10" ht="16.5" customHeight="1">
      <c r="A94" s="305" t="s">
        <v>247</v>
      </c>
      <c r="B94" s="438" t="s">
        <v>307</v>
      </c>
      <c r="C94" s="438"/>
      <c r="D94" s="438"/>
      <c r="E94" s="438"/>
      <c r="F94" s="438"/>
      <c r="G94" s="308">
        <v>633</v>
      </c>
      <c r="H94" s="308">
        <v>12502</v>
      </c>
      <c r="I94" s="306">
        <v>0</v>
      </c>
      <c r="J94" s="306">
        <v>0</v>
      </c>
    </row>
    <row r="95" spans="1:10" ht="16.5" customHeight="1">
      <c r="A95" s="305" t="s">
        <v>249</v>
      </c>
      <c r="B95" s="438" t="s">
        <v>308</v>
      </c>
      <c r="C95" s="438"/>
      <c r="D95" s="438"/>
      <c r="E95" s="438"/>
      <c r="F95" s="438"/>
      <c r="G95" s="308">
        <v>634</v>
      </c>
      <c r="H95" s="308">
        <v>12503</v>
      </c>
      <c r="I95" s="345">
        <f>18120/1000</f>
        <v>18.12</v>
      </c>
      <c r="J95" s="345">
        <f>18120/1000</f>
        <v>18.12</v>
      </c>
    </row>
    <row r="96" spans="1:13" ht="16.5" customHeight="1">
      <c r="A96" s="305" t="s">
        <v>284</v>
      </c>
      <c r="B96" s="438" t="s">
        <v>309</v>
      </c>
      <c r="C96" s="438"/>
      <c r="D96" s="438"/>
      <c r="E96" s="438"/>
      <c r="F96" s="438"/>
      <c r="G96" s="308" t="s">
        <v>310</v>
      </c>
      <c r="H96" s="308">
        <v>12504</v>
      </c>
      <c r="I96" s="299"/>
      <c r="J96" s="299"/>
      <c r="M96" s="348"/>
    </row>
    <row r="97" spans="1:10" ht="17.25" customHeight="1">
      <c r="A97" s="302" t="s">
        <v>311</v>
      </c>
      <c r="B97" s="439" t="s">
        <v>312</v>
      </c>
      <c r="C97" s="439"/>
      <c r="D97" s="439"/>
      <c r="E97" s="439"/>
      <c r="F97" s="439"/>
      <c r="G97" s="308"/>
      <c r="H97" s="308">
        <v>12600</v>
      </c>
      <c r="I97" s="269">
        <f>I63+I70+I75+I76+I92</f>
        <v>156528.677</v>
      </c>
      <c r="J97" s="269">
        <v>218078</v>
      </c>
    </row>
    <row r="98" spans="1:13" ht="16.5" customHeight="1">
      <c r="A98" s="310"/>
      <c r="B98" s="311" t="s">
        <v>313</v>
      </c>
      <c r="C98" s="76"/>
      <c r="D98" s="76"/>
      <c r="E98" s="76"/>
      <c r="F98" s="76"/>
      <c r="G98" s="76"/>
      <c r="H98" s="76"/>
      <c r="I98" s="312" t="s">
        <v>235</v>
      </c>
      <c r="J98" s="312" t="s">
        <v>236</v>
      </c>
      <c r="M98" s="348">
        <f>225816491-7738189</f>
        <v>218078302</v>
      </c>
    </row>
    <row r="99" spans="1:13" ht="16.5" customHeight="1">
      <c r="A99" s="313">
        <v>1</v>
      </c>
      <c r="B99" s="440" t="s">
        <v>314</v>
      </c>
      <c r="C99" s="440"/>
      <c r="D99" s="440"/>
      <c r="E99" s="440"/>
      <c r="F99" s="440"/>
      <c r="G99" s="299"/>
      <c r="H99" s="299">
        <v>14000</v>
      </c>
      <c r="I99" s="314">
        <v>57</v>
      </c>
      <c r="J99" s="314">
        <v>57</v>
      </c>
      <c r="M99" s="348">
        <f>M98/1000</f>
        <v>218078.302</v>
      </c>
    </row>
    <row r="100" spans="1:10" ht="16.5" customHeight="1">
      <c r="A100" s="313">
        <v>2</v>
      </c>
      <c r="B100" s="440" t="s">
        <v>315</v>
      </c>
      <c r="C100" s="440"/>
      <c r="D100" s="440"/>
      <c r="E100" s="440"/>
      <c r="F100" s="440"/>
      <c r="G100" s="299"/>
      <c r="H100" s="299">
        <v>15000</v>
      </c>
      <c r="I100" s="315">
        <f>I102</f>
        <v>0</v>
      </c>
      <c r="J100" s="316">
        <f>J102</f>
        <v>0</v>
      </c>
    </row>
    <row r="101" spans="1:10" ht="16.5" customHeight="1">
      <c r="A101" s="317" t="s">
        <v>238</v>
      </c>
      <c r="B101" s="441" t="s">
        <v>316</v>
      </c>
      <c r="C101" s="441"/>
      <c r="D101" s="441"/>
      <c r="E101" s="441"/>
      <c r="F101" s="441"/>
      <c r="G101" s="299"/>
      <c r="H101" s="308">
        <v>15001</v>
      </c>
      <c r="I101" s="299"/>
      <c r="J101" s="318"/>
    </row>
    <row r="102" spans="1:10" ht="16.5" customHeight="1">
      <c r="A102" s="317"/>
      <c r="B102" s="442" t="s">
        <v>317</v>
      </c>
      <c r="C102" s="442"/>
      <c r="D102" s="442"/>
      <c r="E102" s="442"/>
      <c r="F102" s="442"/>
      <c r="G102" s="299"/>
      <c r="H102" s="308">
        <v>150011</v>
      </c>
      <c r="I102" s="301"/>
      <c r="J102" s="319">
        <v>0</v>
      </c>
    </row>
    <row r="103" spans="1:10" ht="16.5" customHeight="1">
      <c r="A103" s="320" t="s">
        <v>247</v>
      </c>
      <c r="B103" s="441" t="s">
        <v>318</v>
      </c>
      <c r="C103" s="441"/>
      <c r="D103" s="441"/>
      <c r="E103" s="441"/>
      <c r="F103" s="441"/>
      <c r="G103" s="299"/>
      <c r="H103" s="308">
        <v>15002</v>
      </c>
      <c r="I103" s="299"/>
      <c r="J103" s="318"/>
    </row>
    <row r="104" spans="1:10" ht="13.5" thickBot="1">
      <c r="A104" s="290"/>
      <c r="B104" s="437" t="s">
        <v>319</v>
      </c>
      <c r="C104" s="437"/>
      <c r="D104" s="437"/>
      <c r="E104" s="437"/>
      <c r="F104" s="437"/>
      <c r="G104" s="321"/>
      <c r="H104" s="322">
        <v>150021</v>
      </c>
      <c r="I104" s="321"/>
      <c r="J104" s="323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324" t="s">
        <v>227</v>
      </c>
      <c r="J105" s="324"/>
    </row>
    <row r="106" spans="1:10" ht="15.75">
      <c r="A106" s="82"/>
      <c r="B106" s="82"/>
      <c r="C106" s="82"/>
      <c r="D106" s="82"/>
      <c r="E106" s="82"/>
      <c r="F106" s="82"/>
      <c r="G106" s="82"/>
      <c r="H106" s="82"/>
      <c r="I106" s="325" t="s">
        <v>204</v>
      </c>
      <c r="J106" s="326"/>
    </row>
    <row r="107" spans="1:10" ht="15.75">
      <c r="A107" s="82"/>
      <c r="B107" s="82"/>
      <c r="C107" s="82"/>
      <c r="D107" s="82"/>
      <c r="E107" s="82"/>
      <c r="F107" s="82"/>
      <c r="G107" s="82"/>
      <c r="H107" s="82"/>
      <c r="I107" s="82"/>
      <c r="J107" s="326"/>
    </row>
    <row r="108" spans="1:10" ht="15.75">
      <c r="A108" s="82"/>
      <c r="B108" s="82"/>
      <c r="C108" s="82"/>
      <c r="D108" s="82"/>
      <c r="E108" s="82"/>
      <c r="F108" s="82"/>
      <c r="G108" s="82"/>
      <c r="H108" s="82"/>
      <c r="I108" s="82"/>
      <c r="J108" s="326"/>
    </row>
    <row r="109" spans="1:10" ht="15.75">
      <c r="A109" s="82"/>
      <c r="B109" s="82"/>
      <c r="C109" s="82"/>
      <c r="D109" s="82"/>
      <c r="E109" s="82"/>
      <c r="F109" s="82"/>
      <c r="G109" s="82"/>
      <c r="H109" s="82"/>
      <c r="I109" s="82"/>
      <c r="J109" s="326"/>
    </row>
    <row r="110" spans="1:10" ht="15.75">
      <c r="A110" s="82"/>
      <c r="B110" s="327"/>
      <c r="C110" s="82"/>
      <c r="D110" s="82"/>
      <c r="E110" s="82"/>
      <c r="F110" s="82"/>
      <c r="G110" s="82"/>
      <c r="H110" s="82"/>
      <c r="I110" s="82"/>
      <c r="J110" s="326"/>
    </row>
    <row r="111" spans="1:10" ht="12.75">
      <c r="A111" s="82"/>
      <c r="B111" s="327"/>
      <c r="C111" s="82"/>
      <c r="D111" s="82"/>
      <c r="E111" s="82"/>
      <c r="F111" s="82"/>
      <c r="G111" s="82"/>
      <c r="H111" s="82"/>
      <c r="I111" s="82"/>
      <c r="J111" s="82"/>
    </row>
    <row r="112" spans="1:10" ht="12.75">
      <c r="A112" s="82"/>
      <c r="B112" s="327"/>
      <c r="C112" s="82"/>
      <c r="D112" s="82"/>
      <c r="E112" s="82"/>
      <c r="F112" s="82"/>
      <c r="G112" s="82"/>
      <c r="H112" s="82"/>
      <c r="I112" s="82"/>
      <c r="J112" s="82"/>
    </row>
    <row r="113" spans="1:10" ht="12.75">
      <c r="A113" s="82"/>
      <c r="B113" s="327"/>
      <c r="C113" s="82"/>
      <c r="D113" s="82"/>
      <c r="E113" s="82"/>
      <c r="F113" s="82"/>
      <c r="G113" s="82"/>
      <c r="H113" s="82"/>
      <c r="I113" s="82"/>
      <c r="J113" s="82"/>
    </row>
    <row r="114" spans="1:10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1:10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1:10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</row>
    <row r="118" spans="1:10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</row>
    <row r="119" spans="1:10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</row>
    <row r="120" spans="1:10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</row>
    <row r="121" spans="1:10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</row>
    <row r="122" spans="1:10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</row>
    <row r="123" spans="1:10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1:10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1:10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1:10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</row>
    <row r="127" spans="1:10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</row>
    <row r="128" spans="1:10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</row>
    <row r="129" spans="1:10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</row>
    <row r="130" spans="1:10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</row>
    <row r="131" spans="1:10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</row>
    <row r="132" spans="1:10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1:10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</row>
    <row r="135" spans="1:10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10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</row>
    <row r="137" spans="1:10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</row>
    <row r="139" spans="1:10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1:10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</row>
    <row r="141" spans="1:10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</row>
    <row r="142" spans="1:10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</row>
    <row r="143" spans="1:10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</row>
    <row r="144" spans="1:10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</row>
    <row r="145" spans="1:10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</row>
    <row r="146" spans="1:10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</row>
    <row r="147" spans="1:10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</row>
    <row r="148" spans="1:10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</row>
    <row r="149" spans="1:10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</row>
    <row r="151" spans="1:10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</row>
    <row r="152" spans="1:10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</row>
    <row r="154" spans="1:10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</row>
    <row r="155" spans="1:10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</row>
    <row r="156" spans="1:10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</row>
    <row r="157" spans="1:10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</row>
    <row r="158" spans="1:10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</row>
    <row r="159" spans="1:10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</row>
    <row r="160" spans="1:10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</row>
    <row r="161" spans="1:10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</row>
    <row r="162" spans="1:10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</row>
    <row r="163" spans="1:10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</row>
    <row r="164" spans="1:10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</row>
    <row r="165" spans="1:10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</row>
    <row r="166" spans="1:10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</row>
    <row r="167" spans="1:10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</row>
    <row r="168" spans="1:10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</row>
    <row r="169" spans="1:10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</row>
    <row r="170" spans="1:10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</row>
    <row r="171" spans="1:10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</row>
    <row r="172" spans="1:10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</row>
    <row r="173" spans="1:10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1:10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</row>
    <row r="175" spans="1:10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</row>
    <row r="176" spans="1:10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</row>
    <row r="177" spans="1:10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</row>
    <row r="178" spans="1:10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</row>
    <row r="179" spans="1:10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</row>
    <row r="180" spans="1:10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</row>
    <row r="181" spans="1:10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</row>
    <row r="182" spans="1:10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</row>
    <row r="183" spans="1:10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</row>
    <row r="184" spans="1:10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</row>
    <row r="185" spans="1:10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</row>
    <row r="186" spans="1:10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</row>
    <row r="187" spans="1:10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</row>
    <row r="188" spans="1:10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</row>
    <row r="189" spans="1:10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</row>
    <row r="190" spans="1:10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</row>
    <row r="191" spans="1:10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</row>
    <row r="192" spans="1:10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</row>
    <row r="193" spans="1:10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</row>
    <row r="194" spans="1:10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</row>
    <row r="195" spans="1:10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</row>
    <row r="196" spans="1:10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</row>
    <row r="197" spans="1:10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</row>
  </sheetData>
  <sheetProtection/>
  <mergeCells count="63">
    <mergeCell ref="B11:F11"/>
    <mergeCell ref="B12:F12"/>
    <mergeCell ref="B13:F13"/>
    <mergeCell ref="B14:F14"/>
    <mergeCell ref="A7:J7"/>
    <mergeCell ref="B8:F8"/>
    <mergeCell ref="B9:F9"/>
    <mergeCell ref="B10:F10"/>
    <mergeCell ref="B19:F19"/>
    <mergeCell ref="B20:F20"/>
    <mergeCell ref="B21:F21"/>
    <mergeCell ref="B22:F22"/>
    <mergeCell ref="B15:F15"/>
    <mergeCell ref="B16:F16"/>
    <mergeCell ref="B17:F17"/>
    <mergeCell ref="B18:F18"/>
    <mergeCell ref="A61:J61"/>
    <mergeCell ref="B62:F62"/>
    <mergeCell ref="B63:F63"/>
    <mergeCell ref="B64:F64"/>
    <mergeCell ref="B23:F23"/>
    <mergeCell ref="B24:F24"/>
    <mergeCell ref="B25:F25"/>
    <mergeCell ref="B26:F26"/>
    <mergeCell ref="B69:F69"/>
    <mergeCell ref="B70:F70"/>
    <mergeCell ref="B71:F71"/>
    <mergeCell ref="B72:F72"/>
    <mergeCell ref="B65:F65"/>
    <mergeCell ref="B66:F66"/>
    <mergeCell ref="B67:F67"/>
    <mergeCell ref="B68:F68"/>
    <mergeCell ref="B77:F77"/>
    <mergeCell ref="B78:F78"/>
    <mergeCell ref="B79:F79"/>
    <mergeCell ref="B80:F80"/>
    <mergeCell ref="B73:F73"/>
    <mergeCell ref="B74:F74"/>
    <mergeCell ref="B75:F75"/>
    <mergeCell ref="B76:F76"/>
    <mergeCell ref="B85:F85"/>
    <mergeCell ref="B86:F86"/>
    <mergeCell ref="B87:F87"/>
    <mergeCell ref="B88:F88"/>
    <mergeCell ref="B81:F81"/>
    <mergeCell ref="B82:F82"/>
    <mergeCell ref="B83:F83"/>
    <mergeCell ref="B84:F84"/>
    <mergeCell ref="B93:F93"/>
    <mergeCell ref="B94:F94"/>
    <mergeCell ref="B102:F102"/>
    <mergeCell ref="B103:F103"/>
    <mergeCell ref="B89:F89"/>
    <mergeCell ref="B90:F90"/>
    <mergeCell ref="B91:F91"/>
    <mergeCell ref="B92:F92"/>
    <mergeCell ref="B104:F104"/>
    <mergeCell ref="B95:F95"/>
    <mergeCell ref="B96:F96"/>
    <mergeCell ref="B97:F97"/>
    <mergeCell ref="B99:F99"/>
    <mergeCell ref="B100:F100"/>
    <mergeCell ref="B101:F101"/>
  </mergeCells>
  <printOptions/>
  <pageMargins left="0.33" right="0.17" top="0.5" bottom="0.35" header="0.24" footer="0.24"/>
  <pageSetup horizontalDpi="300" verticalDpi="300" orientation="portrait" paperSize="9" scale="8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H22">
      <selection activeCell="N37" sqref="N37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3" ht="12.75">
      <c r="A1" s="214" t="s">
        <v>322</v>
      </c>
      <c r="B1" s="214" t="s">
        <v>323</v>
      </c>
      <c r="C1" s="214" t="s">
        <v>324</v>
      </c>
      <c r="H1" s="88" t="s">
        <v>394</v>
      </c>
      <c r="I1" s="7"/>
      <c r="J1" s="7"/>
      <c r="K1" s="339"/>
      <c r="L1" s="339"/>
      <c r="M1" s="339"/>
    </row>
    <row r="2" spans="2:13" ht="12.75">
      <c r="B2" s="214" t="s">
        <v>325</v>
      </c>
      <c r="C2" s="214" t="s">
        <v>325</v>
      </c>
      <c r="H2" s="88" t="s">
        <v>395</v>
      </c>
      <c r="I2" s="7"/>
      <c r="J2" s="7"/>
      <c r="K2" s="339"/>
      <c r="L2" s="339"/>
      <c r="M2" s="339"/>
    </row>
    <row r="3" spans="2:13" ht="12.75">
      <c r="B3" s="214"/>
      <c r="C3" s="214"/>
      <c r="H3" s="88" t="s">
        <v>396</v>
      </c>
      <c r="I3" s="7"/>
      <c r="J3" s="7"/>
      <c r="K3" s="339"/>
      <c r="L3" s="339"/>
      <c r="M3" s="339"/>
    </row>
    <row r="4" spans="2:11" ht="12.75">
      <c r="B4" s="214"/>
      <c r="C4" s="214"/>
      <c r="I4" s="224" t="s">
        <v>326</v>
      </c>
      <c r="K4" s="214" t="s">
        <v>327</v>
      </c>
    </row>
    <row r="5" spans="2:3" ht="12.75">
      <c r="B5" s="214"/>
      <c r="C5" s="214"/>
    </row>
    <row r="6" spans="2:11" ht="12.75">
      <c r="B6" s="82" t="s">
        <v>328</v>
      </c>
      <c r="C6" s="82" t="s">
        <v>328</v>
      </c>
      <c r="H6" s="233"/>
      <c r="I6" s="233"/>
      <c r="J6" s="279" t="s">
        <v>329</v>
      </c>
      <c r="K6" s="279" t="s">
        <v>330</v>
      </c>
    </row>
    <row r="7" spans="2:11" ht="12.75">
      <c r="B7" s="82" t="s">
        <v>331</v>
      </c>
      <c r="C7" s="82" t="s">
        <v>331</v>
      </c>
      <c r="H7" s="233">
        <v>1</v>
      </c>
      <c r="I7" s="279" t="s">
        <v>325</v>
      </c>
      <c r="J7" s="328" t="s">
        <v>328</v>
      </c>
      <c r="K7" s="328"/>
    </row>
    <row r="8" spans="2:11" ht="12.75">
      <c r="B8" s="82" t="s">
        <v>332</v>
      </c>
      <c r="C8" s="82" t="s">
        <v>332</v>
      </c>
      <c r="H8" s="233">
        <v>2</v>
      </c>
      <c r="I8" s="279" t="s">
        <v>325</v>
      </c>
      <c r="J8" s="328" t="s">
        <v>333</v>
      </c>
      <c r="K8" s="233"/>
    </row>
    <row r="9" spans="2:11" ht="12.75">
      <c r="B9" s="82" t="s">
        <v>334</v>
      </c>
      <c r="C9" s="82" t="s">
        <v>334</v>
      </c>
      <c r="H9" s="233">
        <v>3</v>
      </c>
      <c r="I9" s="279" t="s">
        <v>325</v>
      </c>
      <c r="J9" s="328" t="s">
        <v>335</v>
      </c>
      <c r="K9" s="233"/>
    </row>
    <row r="10" spans="2:11" ht="12.75">
      <c r="B10" s="82" t="s">
        <v>336</v>
      </c>
      <c r="C10" s="82" t="s">
        <v>336</v>
      </c>
      <c r="H10" s="233">
        <v>4</v>
      </c>
      <c r="I10" s="279" t="s">
        <v>325</v>
      </c>
      <c r="J10" s="328" t="s">
        <v>334</v>
      </c>
      <c r="K10" s="233"/>
    </row>
    <row r="11" spans="2:11" ht="12.75">
      <c r="B11" s="82" t="s">
        <v>337</v>
      </c>
      <c r="C11" s="82" t="s">
        <v>337</v>
      </c>
      <c r="H11" s="233">
        <v>5</v>
      </c>
      <c r="I11" s="279" t="s">
        <v>325</v>
      </c>
      <c r="J11" s="328" t="s">
        <v>336</v>
      </c>
      <c r="K11" s="233"/>
    </row>
    <row r="12" spans="2:11" ht="12.75">
      <c r="B12" s="82" t="s">
        <v>338</v>
      </c>
      <c r="C12" s="82" t="s">
        <v>338</v>
      </c>
      <c r="H12" s="233">
        <v>6</v>
      </c>
      <c r="I12" s="279" t="s">
        <v>325</v>
      </c>
      <c r="J12" s="328" t="s">
        <v>337</v>
      </c>
      <c r="K12" s="233"/>
    </row>
    <row r="13" spans="2:11" ht="12.75">
      <c r="B13" s="82" t="s">
        <v>339</v>
      </c>
      <c r="C13" s="82" t="s">
        <v>339</v>
      </c>
      <c r="H13" s="233">
        <v>7</v>
      </c>
      <c r="I13" s="279" t="s">
        <v>325</v>
      </c>
      <c r="J13" s="328" t="s">
        <v>340</v>
      </c>
      <c r="K13" s="233"/>
    </row>
    <row r="14" spans="2:11" ht="12.75">
      <c r="B14" s="214" t="s">
        <v>341</v>
      </c>
      <c r="C14" s="214" t="s">
        <v>341</v>
      </c>
      <c r="H14" s="233">
        <v>8</v>
      </c>
      <c r="I14" s="279" t="s">
        <v>325</v>
      </c>
      <c r="J14" s="328" t="s">
        <v>339</v>
      </c>
      <c r="K14" s="233"/>
    </row>
    <row r="15" spans="2:11" ht="12.75">
      <c r="B15" s="214"/>
      <c r="C15" s="214"/>
      <c r="H15" s="279" t="s">
        <v>21</v>
      </c>
      <c r="I15" s="279"/>
      <c r="J15" s="279" t="s">
        <v>342</v>
      </c>
      <c r="K15" s="279"/>
    </row>
    <row r="16" spans="2:11" ht="12.75">
      <c r="B16" s="82" t="s">
        <v>343</v>
      </c>
      <c r="C16" s="82" t="s">
        <v>343</v>
      </c>
      <c r="H16" s="233">
        <v>9</v>
      </c>
      <c r="I16" s="279" t="s">
        <v>341</v>
      </c>
      <c r="J16" s="328" t="s">
        <v>344</v>
      </c>
      <c r="K16" s="233"/>
    </row>
    <row r="17" spans="2:11" ht="12.75">
      <c r="B17" s="82" t="s">
        <v>345</v>
      </c>
      <c r="C17" s="82" t="s">
        <v>345</v>
      </c>
      <c r="H17" s="233">
        <v>10</v>
      </c>
      <c r="I17" s="279" t="s">
        <v>341</v>
      </c>
      <c r="J17" s="328" t="s">
        <v>345</v>
      </c>
      <c r="K17" s="328"/>
    </row>
    <row r="18" spans="2:11" ht="12.75">
      <c r="B18" s="82" t="s">
        <v>346</v>
      </c>
      <c r="C18" s="82" t="s">
        <v>346</v>
      </c>
      <c r="H18" s="233">
        <v>11</v>
      </c>
      <c r="I18" s="279" t="s">
        <v>341</v>
      </c>
      <c r="J18" s="328" t="s">
        <v>346</v>
      </c>
      <c r="K18" s="233"/>
    </row>
    <row r="19" spans="2:11" ht="12.75">
      <c r="B19" s="82"/>
      <c r="C19" s="82"/>
      <c r="H19" s="279" t="s">
        <v>45</v>
      </c>
      <c r="I19" s="279"/>
      <c r="J19" s="279" t="s">
        <v>347</v>
      </c>
      <c r="K19" s="279"/>
    </row>
    <row r="20" spans="2:11" ht="12.75">
      <c r="B20" s="214" t="s">
        <v>348</v>
      </c>
      <c r="C20" s="214" t="s">
        <v>348</v>
      </c>
      <c r="H20" s="233">
        <v>12</v>
      </c>
      <c r="I20" s="279" t="s">
        <v>348</v>
      </c>
      <c r="J20" s="328" t="s">
        <v>349</v>
      </c>
      <c r="K20" s="233"/>
    </row>
    <row r="21" spans="2:11" ht="12.75">
      <c r="B21" s="82" t="s">
        <v>338</v>
      </c>
      <c r="C21" s="82" t="s">
        <v>338</v>
      </c>
      <c r="H21" s="233">
        <v>13</v>
      </c>
      <c r="I21" s="279" t="s">
        <v>348</v>
      </c>
      <c r="J21" s="328" t="s">
        <v>350</v>
      </c>
      <c r="K21" s="233"/>
    </row>
    <row r="22" spans="2:11" ht="12.75">
      <c r="B22" s="82" t="s">
        <v>351</v>
      </c>
      <c r="C22" s="82" t="s">
        <v>351</v>
      </c>
      <c r="H22" s="233">
        <v>14</v>
      </c>
      <c r="I22" s="279" t="s">
        <v>348</v>
      </c>
      <c r="J22" s="328" t="s">
        <v>352</v>
      </c>
      <c r="K22" s="233"/>
    </row>
    <row r="23" spans="2:11" ht="12.75">
      <c r="B23" s="82" t="s">
        <v>352</v>
      </c>
      <c r="C23" s="82" t="s">
        <v>352</v>
      </c>
      <c r="H23" s="233">
        <v>15</v>
      </c>
      <c r="I23" s="279" t="s">
        <v>348</v>
      </c>
      <c r="J23" s="328" t="s">
        <v>353</v>
      </c>
      <c r="K23" s="233"/>
    </row>
    <row r="24" spans="2:11" ht="12.75">
      <c r="B24" s="82" t="s">
        <v>353</v>
      </c>
      <c r="C24" s="82" t="s">
        <v>353</v>
      </c>
      <c r="H24" s="233">
        <v>16</v>
      </c>
      <c r="I24" s="279" t="s">
        <v>348</v>
      </c>
      <c r="J24" s="328" t="s">
        <v>354</v>
      </c>
      <c r="K24" s="233"/>
    </row>
    <row r="25" spans="2:11" ht="12.75">
      <c r="B25" s="82" t="s">
        <v>355</v>
      </c>
      <c r="C25" s="82" t="s">
        <v>355</v>
      </c>
      <c r="H25" s="233">
        <v>17</v>
      </c>
      <c r="I25" s="279" t="s">
        <v>348</v>
      </c>
      <c r="J25" s="328" t="s">
        <v>356</v>
      </c>
      <c r="K25" s="233"/>
    </row>
    <row r="26" spans="2:11" ht="12.75">
      <c r="B26" s="82" t="s">
        <v>356</v>
      </c>
      <c r="C26" s="82" t="s">
        <v>356</v>
      </c>
      <c r="H26" s="233">
        <v>18</v>
      </c>
      <c r="I26" s="279" t="s">
        <v>348</v>
      </c>
      <c r="J26" s="328" t="s">
        <v>357</v>
      </c>
      <c r="K26" s="233"/>
    </row>
    <row r="27" spans="2:11" ht="12.75">
      <c r="B27" s="82" t="s">
        <v>358</v>
      </c>
      <c r="C27" s="82" t="s">
        <v>358</v>
      </c>
      <c r="H27" s="233">
        <v>19</v>
      </c>
      <c r="I27" s="279" t="s">
        <v>348</v>
      </c>
      <c r="J27" s="328" t="s">
        <v>359</v>
      </c>
      <c r="K27" s="233"/>
    </row>
    <row r="28" spans="2:11" ht="12.75">
      <c r="B28" s="82"/>
      <c r="C28" s="82"/>
      <c r="H28" s="279" t="s">
        <v>83</v>
      </c>
      <c r="I28" s="279"/>
      <c r="J28" s="279" t="s">
        <v>360</v>
      </c>
      <c r="K28" s="233"/>
    </row>
    <row r="29" spans="2:11" ht="12.75">
      <c r="B29" s="82" t="s">
        <v>359</v>
      </c>
      <c r="C29" s="82" t="s">
        <v>359</v>
      </c>
      <c r="H29" s="233">
        <v>20</v>
      </c>
      <c r="I29" s="279" t="s">
        <v>361</v>
      </c>
      <c r="J29" s="328" t="s">
        <v>362</v>
      </c>
      <c r="K29" s="233"/>
    </row>
    <row r="30" spans="2:11" ht="12.75">
      <c r="B30" s="214" t="s">
        <v>361</v>
      </c>
      <c r="C30" s="214" t="s">
        <v>361</v>
      </c>
      <c r="H30" s="233">
        <v>21</v>
      </c>
      <c r="I30" s="279" t="s">
        <v>361</v>
      </c>
      <c r="J30" s="328" t="s">
        <v>363</v>
      </c>
      <c r="K30" s="328"/>
    </row>
    <row r="31" spans="2:11" ht="12.75">
      <c r="B31" s="82" t="s">
        <v>364</v>
      </c>
      <c r="C31" s="82" t="s">
        <v>364</v>
      </c>
      <c r="H31" s="233">
        <v>22</v>
      </c>
      <c r="I31" s="279" t="s">
        <v>361</v>
      </c>
      <c r="J31" s="328" t="s">
        <v>365</v>
      </c>
      <c r="K31" s="328"/>
    </row>
    <row r="32" spans="2:11" ht="12.75">
      <c r="B32" s="82" t="s">
        <v>363</v>
      </c>
      <c r="C32" s="82" t="s">
        <v>363</v>
      </c>
      <c r="H32" s="233">
        <v>23</v>
      </c>
      <c r="I32" s="279" t="s">
        <v>361</v>
      </c>
      <c r="J32" s="328" t="s">
        <v>366</v>
      </c>
      <c r="K32" s="233"/>
    </row>
    <row r="33" spans="2:11" ht="12.75">
      <c r="B33" s="82"/>
      <c r="C33" s="82"/>
      <c r="H33" s="279" t="s">
        <v>367</v>
      </c>
      <c r="I33" s="279"/>
      <c r="J33" s="279" t="s">
        <v>368</v>
      </c>
      <c r="K33" s="233"/>
    </row>
    <row r="34" spans="2:11" ht="12.75">
      <c r="B34" s="82" t="s">
        <v>365</v>
      </c>
      <c r="C34" s="82" t="s">
        <v>365</v>
      </c>
      <c r="H34" s="233">
        <v>24</v>
      </c>
      <c r="I34" s="279" t="s">
        <v>369</v>
      </c>
      <c r="J34" s="328" t="s">
        <v>370</v>
      </c>
      <c r="K34" s="233"/>
    </row>
    <row r="35" spans="2:11" ht="12.75">
      <c r="B35" s="82" t="s">
        <v>366</v>
      </c>
      <c r="C35" s="82" t="s">
        <v>366</v>
      </c>
      <c r="H35" s="233">
        <v>25</v>
      </c>
      <c r="I35" s="279" t="s">
        <v>369</v>
      </c>
      <c r="J35" s="328" t="s">
        <v>371</v>
      </c>
      <c r="K35" s="233"/>
    </row>
    <row r="36" spans="8:11" ht="12.75">
      <c r="H36" s="233">
        <v>26</v>
      </c>
      <c r="I36" s="279" t="s">
        <v>369</v>
      </c>
      <c r="J36" s="328" t="s">
        <v>372</v>
      </c>
      <c r="K36" s="233"/>
    </row>
    <row r="37" spans="2:11" ht="12.75">
      <c r="B37" s="214" t="s">
        <v>369</v>
      </c>
      <c r="C37" s="214" t="s">
        <v>369</v>
      </c>
      <c r="H37" s="233">
        <v>27</v>
      </c>
      <c r="I37" s="279" t="s">
        <v>369</v>
      </c>
      <c r="J37" s="328" t="s">
        <v>373</v>
      </c>
      <c r="K37" s="233"/>
    </row>
    <row r="38" spans="2:11" ht="12.75">
      <c r="B38" s="82" t="s">
        <v>370</v>
      </c>
      <c r="C38" s="82" t="s">
        <v>370</v>
      </c>
      <c r="H38" s="233">
        <v>28</v>
      </c>
      <c r="I38" s="279" t="s">
        <v>369</v>
      </c>
      <c r="J38" s="328" t="s">
        <v>374</v>
      </c>
      <c r="K38" s="328"/>
    </row>
    <row r="39" spans="2:11" ht="12.75">
      <c r="B39" s="82" t="s">
        <v>371</v>
      </c>
      <c r="C39" s="82" t="s">
        <v>371</v>
      </c>
      <c r="H39" s="233">
        <v>29</v>
      </c>
      <c r="I39" s="279" t="s">
        <v>369</v>
      </c>
      <c r="J39" s="329" t="s">
        <v>375</v>
      </c>
      <c r="K39" s="233"/>
    </row>
    <row r="40" spans="2:11" ht="12.75">
      <c r="B40" s="82" t="s">
        <v>372</v>
      </c>
      <c r="C40" s="82" t="s">
        <v>372</v>
      </c>
      <c r="H40" s="233">
        <v>30</v>
      </c>
      <c r="I40" s="279" t="s">
        <v>369</v>
      </c>
      <c r="J40" s="328" t="s">
        <v>376</v>
      </c>
      <c r="K40" s="233"/>
    </row>
    <row r="41" spans="2:11" ht="12.75">
      <c r="B41" s="82" t="s">
        <v>373</v>
      </c>
      <c r="C41" s="82" t="s">
        <v>373</v>
      </c>
      <c r="H41" s="233">
        <v>31</v>
      </c>
      <c r="I41" s="279" t="s">
        <v>369</v>
      </c>
      <c r="J41" s="328" t="s">
        <v>377</v>
      </c>
      <c r="K41" s="233"/>
    </row>
    <row r="42" spans="2:11" ht="12.75">
      <c r="B42" s="82"/>
      <c r="C42" s="82"/>
      <c r="H42" s="233">
        <v>32</v>
      </c>
      <c r="I42" s="279" t="s">
        <v>369</v>
      </c>
      <c r="J42" s="328" t="s">
        <v>378</v>
      </c>
      <c r="K42" s="233"/>
    </row>
    <row r="43" spans="2:11" ht="12.75">
      <c r="B43" s="82" t="s">
        <v>374</v>
      </c>
      <c r="C43" s="82" t="s">
        <v>374</v>
      </c>
      <c r="H43" s="233">
        <v>33</v>
      </c>
      <c r="I43" s="279" t="s">
        <v>369</v>
      </c>
      <c r="J43" s="328" t="s">
        <v>379</v>
      </c>
      <c r="K43" s="264">
        <v>161737892</v>
      </c>
    </row>
    <row r="44" spans="2:11" ht="12.75">
      <c r="B44" s="82" t="s">
        <v>375</v>
      </c>
      <c r="C44" s="82" t="s">
        <v>375</v>
      </c>
      <c r="H44" s="330">
        <v>34</v>
      </c>
      <c r="I44" s="279" t="s">
        <v>369</v>
      </c>
      <c r="J44" s="328" t="s">
        <v>380</v>
      </c>
      <c r="K44" s="306">
        <v>0</v>
      </c>
    </row>
    <row r="45" spans="2:11" ht="12.75">
      <c r="B45" s="82" t="s">
        <v>376</v>
      </c>
      <c r="C45" s="82" t="s">
        <v>376</v>
      </c>
      <c r="H45" s="279" t="s">
        <v>381</v>
      </c>
      <c r="I45" s="233"/>
      <c r="J45" s="279" t="s">
        <v>382</v>
      </c>
      <c r="K45" s="264">
        <f>K43+K44</f>
        <v>161737892</v>
      </c>
    </row>
    <row r="46" spans="2:11" ht="12.75">
      <c r="B46" s="82" t="s">
        <v>377</v>
      </c>
      <c r="C46" s="82" t="s">
        <v>377</v>
      </c>
      <c r="H46" s="233"/>
      <c r="I46" s="233"/>
      <c r="J46" s="279" t="s">
        <v>383</v>
      </c>
      <c r="K46" s="264">
        <f>K45</f>
        <v>161737892</v>
      </c>
    </row>
    <row r="47" spans="2:3" ht="12.75">
      <c r="B47" s="82" t="s">
        <v>384</v>
      </c>
      <c r="C47" s="82" t="s">
        <v>384</v>
      </c>
    </row>
    <row r="49" spans="9:11" ht="12.75">
      <c r="I49" s="331" t="s">
        <v>385</v>
      </c>
      <c r="J49" s="235"/>
      <c r="K49" s="332" t="s">
        <v>386</v>
      </c>
    </row>
    <row r="50" spans="9:11" ht="12.75">
      <c r="I50" s="333"/>
      <c r="J50" s="334"/>
      <c r="K50" s="334"/>
    </row>
    <row r="51" spans="9:12" ht="12.75">
      <c r="I51" s="335" t="s">
        <v>387</v>
      </c>
      <c r="J51" s="335"/>
      <c r="K51" s="279"/>
      <c r="L51" s="214"/>
    </row>
    <row r="52" spans="9:12" ht="12.75">
      <c r="I52" s="233" t="s">
        <v>388</v>
      </c>
      <c r="J52" s="233"/>
      <c r="K52" s="279">
        <v>37</v>
      </c>
      <c r="L52" s="214"/>
    </row>
    <row r="53" spans="9:12" ht="12.75">
      <c r="I53" s="233" t="s">
        <v>389</v>
      </c>
      <c r="J53" s="233"/>
      <c r="K53" s="279">
        <f>57-K52-K55</f>
        <v>19</v>
      </c>
      <c r="L53" s="214"/>
    </row>
    <row r="54" spans="9:12" ht="12.75">
      <c r="I54" s="233" t="s">
        <v>390</v>
      </c>
      <c r="J54" s="233"/>
      <c r="K54" s="279">
        <v>0</v>
      </c>
      <c r="L54" s="214"/>
    </row>
    <row r="55" spans="9:12" ht="12.75">
      <c r="I55" s="336" t="s">
        <v>391</v>
      </c>
      <c r="J55" s="235"/>
      <c r="K55" s="279">
        <v>1</v>
      </c>
      <c r="L55" s="214"/>
    </row>
    <row r="56" spans="9:12" ht="12.75">
      <c r="I56" s="337"/>
      <c r="J56" s="338" t="s">
        <v>392</v>
      </c>
      <c r="K56" s="338">
        <f>SUM(K52:K55)</f>
        <v>57</v>
      </c>
      <c r="L56" s="214"/>
    </row>
    <row r="58" ht="12.75">
      <c r="K58" s="214" t="s">
        <v>227</v>
      </c>
    </row>
    <row r="59" ht="12.75">
      <c r="K59" s="82" t="s">
        <v>204</v>
      </c>
    </row>
    <row r="60" ht="12.75">
      <c r="I60" s="214" t="s">
        <v>393</v>
      </c>
    </row>
    <row r="62" ht="12.75">
      <c r="I62" s="214"/>
    </row>
    <row r="63" spans="8:15" ht="12.75">
      <c r="H63" s="214"/>
      <c r="I63" s="214"/>
      <c r="J63" s="214"/>
      <c r="K63" s="214"/>
      <c r="L63" s="214"/>
      <c r="M63" s="214"/>
      <c r="N63" s="214"/>
      <c r="O63" s="214"/>
    </row>
    <row r="64" spans="8:15" ht="12.75">
      <c r="H64" s="214"/>
      <c r="I64" s="214"/>
      <c r="J64" s="214"/>
      <c r="K64" s="214"/>
      <c r="L64" s="214"/>
      <c r="M64" s="214"/>
      <c r="N64" s="214"/>
      <c r="O64" s="214"/>
    </row>
    <row r="65" spans="9:15" ht="12.75">
      <c r="I65" s="214"/>
      <c r="J65" s="214"/>
      <c r="K65" s="214"/>
      <c r="L65" s="214"/>
      <c r="M65" s="214"/>
      <c r="N65" s="214"/>
      <c r="O65" s="214"/>
    </row>
    <row r="66" spans="9:15" ht="12.75">
      <c r="I66" s="214"/>
      <c r="J66" s="214"/>
      <c r="K66" s="214"/>
      <c r="L66" s="214"/>
      <c r="M66" s="214"/>
      <c r="N66" s="214"/>
      <c r="O66" s="214"/>
    </row>
    <row r="67" spans="8:9" ht="12.75">
      <c r="H67" s="214"/>
      <c r="I67" s="214"/>
    </row>
  </sheetData>
  <sheetProtection/>
  <printOptions/>
  <pageMargins left="0.75" right="0.75" top="0.25" bottom="0.53" header="0.1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Eternum</dc:creator>
  <cp:keywords/>
  <dc:description/>
  <cp:lastModifiedBy>.</cp:lastModifiedBy>
  <cp:lastPrinted>2014-03-31T07:50:53Z</cp:lastPrinted>
  <dcterms:created xsi:type="dcterms:W3CDTF">2009-03-25T08:56:52Z</dcterms:created>
  <dcterms:modified xsi:type="dcterms:W3CDTF">2014-07-29T11:10:47Z</dcterms:modified>
  <cp:category/>
  <cp:version/>
  <cp:contentType/>
  <cp:contentStatus/>
</cp:coreProperties>
</file>