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firstSheet="1" activeTab="6"/>
  </bookViews>
  <sheets>
    <sheet name="Centro 08" sheetId="1" state="hidden" r:id="rId1"/>
    <sheet name="Sheet2" sheetId="2" r:id="rId2"/>
    <sheet name="Kopertina" sheetId="3" r:id="rId3"/>
    <sheet name="Aktivet" sheetId="4" r:id="rId4"/>
    <sheet name="Pasivet" sheetId="5" r:id="rId5"/>
    <sheet name="Rezultati" sheetId="6" r:id="rId6"/>
    <sheet name="Fluksi" sheetId="7" r:id="rId7"/>
    <sheet name="Kapitali" sheetId="8" r:id="rId8"/>
    <sheet name="Sheet1" sheetId="9" r:id="rId9"/>
    <sheet name="Ndihmese Fluksi" sheetId="10" r:id="rId10"/>
    <sheet name="Shenimet" sheetId="11" r:id="rId11"/>
    <sheet name="Sheet4" sheetId="12" r:id="rId12"/>
  </sheets>
  <definedNames/>
  <calcPr fullCalcOnLoad="1"/>
</workbook>
</file>

<file path=xl/sharedStrings.xml><?xml version="1.0" encoding="utf-8"?>
<sst xmlns="http://schemas.openxmlformats.org/spreadsheetml/2006/main" count="738" uniqueCount="391">
  <si>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</si>
  <si>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</si>
  <si>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</si>
  <si>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</si>
  <si>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</si>
  <si>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</si>
  <si>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</si>
  <si>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</si>
  <si>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</si>
  <si>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</si>
  <si>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</si>
  <si>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</si>
  <si>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</si>
  <si>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</si>
  <si>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</si>
  <si>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</si>
  <si>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</si>
  <si>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</si>
  <si>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</si>
  <si>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</si>
  <si>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</si>
  <si>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</si>
  <si>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</si>
  <si>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</si>
  <si>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</si>
  <si>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</si>
  <si>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</si>
  <si>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</si>
  <si>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</si>
  <si>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</si>
  <si>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</si>
  <si>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</si>
  <si>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</si>
  <si>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</si>
  <si>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</si>
  <si>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</si>
  <si>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</si>
  <si>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</si>
  <si>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</si>
  <si>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</si>
  <si>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</si>
  <si>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</si>
  <si>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</si>
  <si>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</si>
  <si>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</si>
  <si>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</si>
  <si>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</si>
  <si>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</si>
  <si>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</si>
  <si>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</si>
  <si>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</si>
  <si>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</si>
  <si>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</si>
  <si>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</si>
  <si>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</si>
  <si>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</si>
  <si>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</si>
  <si>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</si>
  <si>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</si>
  <si>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</si>
  <si>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</si>
  <si>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</si>
  <si>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</si>
  <si>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</si>
  <si>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</si>
  <si>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</si>
  <si>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</si>
  <si>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</si>
  <si>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</si>
  <si>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</si>
  <si>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</si>
  <si>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</si>
  <si>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</si>
  <si>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</si>
  <si>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</si>
  <si>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</si>
  <si>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Per Drejtimin  e Njesise  Ekonomike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</si>
  <si>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</si>
  <si>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</si>
  <si>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</si>
  <si>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</si>
  <si>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</si>
  <si>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</si>
  <si>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</si>
  <si>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</si>
  <si>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</si>
  <si>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</si>
  <si>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</si>
  <si>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</si>
  <si>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</si>
  <si>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</si>
  <si>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</si>
  <si>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</si>
  <si>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</si>
  <si>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</si>
  <si>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</si>
  <si>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</si>
  <si>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</si>
  <si>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</si>
  <si>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</si>
  <si>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</si>
  <si>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</si>
  <si>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</si>
  <si>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</si>
  <si>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</si>
  <si>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</si>
  <si>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</si>
  <si>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</si>
  <si>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</si>
  <si>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</si>
  <si>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</si>
  <si>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</si>
  <si>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</si>
  <si>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</si>
  <si>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</si>
  <si>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</si>
  <si>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</si>
  <si>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</si>
  <si>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</si>
  <si>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</si>
  <si>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</si>
  <si>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</si>
  <si>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</si>
  <si>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</si>
  <si>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</si>
  <si>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</si>
  <si>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</si>
  <si>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</si>
  <si>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</si>
  <si>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</si>
  <si>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</si>
  <si>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</si>
  <si>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</si>
  <si>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</si>
  <si>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</si>
  <si>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</si>
  <si>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</si>
  <si>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</si>
  <si>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</si>
  <si>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</si>
  <si>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</si>
  <si>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</si>
  <si>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</si>
  <si>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</si>
  <si>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</si>
  <si>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</si>
  <si>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</si>
  <si>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</si>
  <si>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</si>
  <si>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</si>
  <si>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</si>
  <si>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</si>
  <si>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</si>
  <si>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</si>
  <si>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</si>
  <si>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</si>
  <si>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</si>
  <si>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</si>
  <si>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</si>
  <si>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</si>
  <si>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</si>
  <si>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</si>
  <si>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</si>
  <si>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</si>
  <si>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</si>
  <si>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</si>
  <si>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</si>
  <si>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</si>
  <si>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</si>
  <si>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</si>
  <si>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</si>
  <si>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</si>
  <si>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</si>
  <si>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</si>
  <si>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</si>
  <si>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</si>
  <si>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</si>
  <si>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</si>
  <si>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</si>
  <si>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</si>
  <si>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</si>
  <si>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</si>
  <si>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</si>
  <si>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</si>
  <si>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</si>
  <si>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</si>
  <si>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</si>
  <si>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</si>
  <si>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</si>
  <si>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</si>
  <si>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</si>
  <si>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</si>
  <si>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</si>
  <si>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</si>
  <si>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</si>
  <si>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</si>
  <si>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</si>
  <si>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</si>
  <si>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</si>
  <si>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</si>
  <si>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</si>
  <si>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</si>
  <si>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</si>
  <si>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</si>
  <si>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</si>
  <si>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</si>
  <si>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</si>
  <si>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</si>
  <si>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</si>
  <si>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</si>
  <si>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</si>
  <si>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</si>
  <si>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Fluksi i parave nga veprimtaria e shfrytezimit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</si>
  <si>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</si>
  <si>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</si>
  <si>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</si>
  <si>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</si>
  <si>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</si>
  <si>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</si>
  <si>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</si>
  <si>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</si>
  <si>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</si>
  <si>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Mjetet monetare ( MM ) te arketuara nga klientet</t>
  </si>
  <si>
    <t>MM te paguara ndaj furnitoreve dhe punonjesve</t>
  </si>
  <si>
    <t>Pasqyra e fluksit monetar - Metoda Direkte</t>
  </si>
  <si>
    <t xml:space="preserve">(  Ne zbatim te Standartit Kombetar te Kontabilitetit Nr.2 dhe </t>
  </si>
  <si>
    <t>S H E N I M E T          S H P J E G U E S E</t>
  </si>
  <si>
    <t>Te ardhura nga ortaku/ emetimi i kapitalit aksioner</t>
  </si>
  <si>
    <t>LLAZO    SH.P.K.</t>
  </si>
  <si>
    <t>K 24218401 K</t>
  </si>
  <si>
    <t>PRODHIM DHE TREGTI BETONI ,NDERTIM</t>
  </si>
  <si>
    <t>Shoqeria  LLAZO</t>
  </si>
  <si>
    <t>Shoqeria    LLAZO</t>
  </si>
  <si>
    <t>INVENTARI I MATERIALEVE</t>
  </si>
  <si>
    <t>Njesia</t>
  </si>
  <si>
    <t>Sasia</t>
  </si>
  <si>
    <t>Cmimi</t>
  </si>
  <si>
    <t>Vlera</t>
  </si>
  <si>
    <t>Hekur</t>
  </si>
  <si>
    <t>kg</t>
  </si>
  <si>
    <t>Polisterol</t>
  </si>
  <si>
    <t>m3</t>
  </si>
  <si>
    <t>m2</t>
  </si>
  <si>
    <t>cope</t>
  </si>
  <si>
    <t>SHUMA</t>
  </si>
  <si>
    <t>LISTA E LLOGARIVE BANKARE</t>
  </si>
  <si>
    <t>Vlera ne lek</t>
  </si>
  <si>
    <t>Vlera ne valute</t>
  </si>
  <si>
    <t>Raiffeisen  Bank /lek</t>
  </si>
  <si>
    <t>Tirana  Bank /lek</t>
  </si>
  <si>
    <t>Banka Popullore  /lek</t>
  </si>
  <si>
    <t>Intesa San Paolo /lek</t>
  </si>
  <si>
    <t>Alpha  Bank /lek</t>
  </si>
  <si>
    <t>BKT  /lek</t>
  </si>
  <si>
    <t>Credins  /lek</t>
  </si>
  <si>
    <t>Raiffeisen  Bank /leuro</t>
  </si>
  <si>
    <t>Tirana  Bank /euro</t>
  </si>
  <si>
    <t>Banka Popullore / euro</t>
  </si>
  <si>
    <t>Intesa San Paolo /euro</t>
  </si>
  <si>
    <t>Alpha  Bank /euro</t>
  </si>
  <si>
    <t>BKT  /euro</t>
  </si>
  <si>
    <t>Vinc</t>
  </si>
  <si>
    <t>Gjenerator</t>
  </si>
  <si>
    <t>Kamiona</t>
  </si>
  <si>
    <t>Autobetoniere</t>
  </si>
  <si>
    <t>Skrep</t>
  </si>
  <si>
    <t>Pirune</t>
  </si>
  <si>
    <t>Makine lavazho</t>
  </si>
  <si>
    <t>Impiant betoni</t>
  </si>
  <si>
    <t>Rimorkio</t>
  </si>
  <si>
    <t>Prese betoni</t>
  </si>
  <si>
    <t>Pompe betoni</t>
  </si>
  <si>
    <t>Depozita</t>
  </si>
  <si>
    <t>Rimorkio depozite</t>
  </si>
  <si>
    <t>Fadrome</t>
  </si>
  <si>
    <t>Koketerheqese</t>
  </si>
  <si>
    <t>Autoveture</t>
  </si>
  <si>
    <t>Shtrim  piste</t>
  </si>
  <si>
    <t>leke</t>
  </si>
  <si>
    <t>skela.kallepe</t>
  </si>
  <si>
    <t>pike prodhimi betoni</t>
  </si>
  <si>
    <t>Pajisje informatike</t>
  </si>
  <si>
    <t>Mobilje  zyre</t>
  </si>
  <si>
    <t>Traktor per terheqje</t>
  </si>
  <si>
    <t>INVENTARI  AKTIVEVE  AFATGJATA MATERIALE</t>
  </si>
  <si>
    <t>Vl.fillestare</t>
  </si>
  <si>
    <t>Blere dhe krijuar</t>
  </si>
  <si>
    <t>Dalje</t>
  </si>
  <si>
    <t>Vlera gjithsej</t>
  </si>
  <si>
    <t>Amortizim I mbartur</t>
  </si>
  <si>
    <t>Amortizimi vitit</t>
  </si>
  <si>
    <t>Amortizim shuma</t>
  </si>
  <si>
    <t>Vl.mbetur</t>
  </si>
  <si>
    <t>HARTUESI</t>
  </si>
  <si>
    <t>26986/2</t>
  </si>
  <si>
    <t>Pajisje fiskale</t>
  </si>
  <si>
    <t>Gazoil</t>
  </si>
  <si>
    <t>Gelqere</t>
  </si>
  <si>
    <t>Administratori</t>
  </si>
  <si>
    <t>Gjendje</t>
  </si>
  <si>
    <t>Shtesa</t>
  </si>
  <si>
    <t>Pakesime</t>
  </si>
  <si>
    <t xml:space="preserve">             TOTALI</t>
  </si>
  <si>
    <t>Shoqeria   LLAZO</t>
  </si>
  <si>
    <t>NIPTI  K 24218401 K</t>
  </si>
  <si>
    <t>Andon  Llazi</t>
  </si>
  <si>
    <t xml:space="preserve">Impiant per prodhim betoni </t>
  </si>
  <si>
    <t>Peshore</t>
  </si>
  <si>
    <t>Impiant prodhim betoni</t>
  </si>
  <si>
    <t>Cimento</t>
  </si>
  <si>
    <t>kv</t>
  </si>
  <si>
    <t>Rere</t>
  </si>
  <si>
    <t>Bojra</t>
  </si>
  <si>
    <t>Kolle</t>
  </si>
  <si>
    <t>Materiale hidraulike</t>
  </si>
  <si>
    <t>Mermer</t>
  </si>
  <si>
    <t>Emporiki Bank/lek</t>
  </si>
  <si>
    <t>Emporiki Bank/euro</t>
  </si>
  <si>
    <t>Credins/euro</t>
  </si>
  <si>
    <t>Pagesat e detyrimive ndaj te treteve</t>
  </si>
  <si>
    <t>Zbritje e amortizimit</t>
  </si>
  <si>
    <t>Parapagesa per shitje/Kliente per porosi</t>
  </si>
  <si>
    <t>Materiale elektrike</t>
  </si>
  <si>
    <t>Pllaka</t>
  </si>
  <si>
    <t>Xham</t>
  </si>
  <si>
    <t>Fino</t>
  </si>
  <si>
    <t>ANDON  LLAZI</t>
  </si>
  <si>
    <t>Pozicioni me 31 dhjetor 2013</t>
  </si>
  <si>
    <t>Aktivet Afatgjata Materiale  me vlere fillestare   2013</t>
  </si>
  <si>
    <t>Amortizimi A.A.Materiale   2013</t>
  </si>
  <si>
    <t>Vlera Kontabel Neto e A.A.Materiale  2013</t>
  </si>
  <si>
    <t>Profile hekuri</t>
  </si>
  <si>
    <t>Materiale gipsi</t>
  </si>
  <si>
    <t>INVENTARI I MJETEVE TE TRANSPORTIT</t>
  </si>
  <si>
    <t>NR</t>
  </si>
  <si>
    <t>MJETI</t>
  </si>
  <si>
    <t>TARGA</t>
  </si>
  <si>
    <t>ASTRA</t>
  </si>
  <si>
    <t>AA931DE</t>
  </si>
  <si>
    <t>AA934DE</t>
  </si>
  <si>
    <t>MAN</t>
  </si>
  <si>
    <t>LU2236C</t>
  </si>
  <si>
    <t>LU2237C</t>
  </si>
  <si>
    <t>LU2238C</t>
  </si>
  <si>
    <t>LU2239C</t>
  </si>
  <si>
    <t>LU1807C</t>
  </si>
  <si>
    <t>LU1273C</t>
  </si>
  <si>
    <t>AA935DE</t>
  </si>
  <si>
    <t>BENZ</t>
  </si>
  <si>
    <t>AA943DE</t>
  </si>
  <si>
    <t>DAF</t>
  </si>
  <si>
    <t>AA830CE</t>
  </si>
  <si>
    <t>CHEVROLET</t>
  </si>
  <si>
    <t>LU2833C</t>
  </si>
  <si>
    <t>ARIOLA  KOXHA</t>
  </si>
  <si>
    <t>Magazine</t>
  </si>
  <si>
    <t>Fotokopje</t>
  </si>
  <si>
    <t>Armatura</t>
  </si>
  <si>
    <t>Betoniere manuale</t>
  </si>
  <si>
    <t>Kazan kamioni</t>
  </si>
  <si>
    <t>Viti   2014</t>
  </si>
  <si>
    <t>01.01.2014</t>
  </si>
  <si>
    <t>31.12.2014</t>
  </si>
  <si>
    <t>27  MARS  2015</t>
  </si>
  <si>
    <t>Pasqyrat    Financiare    te    Vitit   2014</t>
  </si>
  <si>
    <t>Pasqyra   e   te   Ardhurave   dhe   Shpenzimeve     2014</t>
  </si>
  <si>
    <t>Tatimi mbi fitimin 15 %</t>
  </si>
  <si>
    <t>Pasqyra   e   Fluksit   Monetar  -  Metoda  Direkte   2014</t>
  </si>
  <si>
    <t>Pasqyra  e  Ndryshimeve  ne  Kapital  2014</t>
  </si>
  <si>
    <t>Pozicioni me 31 dhjetor 2014</t>
  </si>
  <si>
    <t>Te drejta e detyrime te tjera</t>
  </si>
  <si>
    <t>Union  Bank /lek</t>
  </si>
  <si>
    <t>Union Bank /euro</t>
  </si>
  <si>
    <t>Litra</t>
  </si>
  <si>
    <t>Materiale elektrik</t>
  </si>
  <si>
    <t>Materiale duralumini</t>
  </si>
  <si>
    <t>Cimento rifuxho</t>
  </si>
  <si>
    <t>Materiale shtrimi</t>
  </si>
  <si>
    <t>Materiale hidrosanitare</t>
  </si>
  <si>
    <t>Tulla 12/20/25</t>
  </si>
  <si>
    <t>Tulla 20/25/25</t>
  </si>
  <si>
    <t>Material izolimi</t>
  </si>
  <si>
    <t xml:space="preserve">Midis deklarimeve te FDP-ve te TVSH gjate 2014 dhe deklarimit te PASH , ka nje diference te te </t>
  </si>
  <si>
    <t xml:space="preserve">ardhurave. Kjo vjen, pasi ne muajin Dhjetor 2014, subjektin ka deklaruar nje paradhenie te marre nga </t>
  </si>
  <si>
    <t>nje subjekt tjeter, per punime qe do te kryhen gjate vitit 2015. Paradhenia eshte ne vleren 21.677.500</t>
  </si>
  <si>
    <t>leke.</t>
  </si>
  <si>
    <t>Llamarina</t>
  </si>
  <si>
    <t>Tulla</t>
  </si>
  <si>
    <t>Konstruksione metalike</t>
  </si>
  <si>
    <t>Rrjete suvatimi</t>
  </si>
  <si>
    <t xml:space="preserve">Binare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</si>
</sst>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0.0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* #,##0_-;\-* #,##0_-;_-* &quot;-&quot;_-;_-@_-"/>
    <numFmt numFmtId="173" formatCode="_-&quot;€&quot;\ * #,##0.00_-;\-&quot;€&quot;\ * #,##0.00_-;_-&quot;€&quot;\ * &quot;-&quot;??_-;_-@_-"/>
    <numFmt numFmtId="174" formatCode="_-* #,##0.00_-;\-* #,##0.00_-;_-* &quot;-&quot;??_-;_-@_-"/>
    <numFmt numFmtId="175" formatCode="#,##0&quot;Lek&quot;;\-#,##0&quot;Lek&quot;"/>
    <numFmt numFmtId="176" formatCode="#,##0&quot;Lek&quot;;[Red]\-#,##0&quot;Lek&quot;"/>
    <numFmt numFmtId="177" formatCode="#,##0.00&quot;Lek&quot;;\-#,##0.00&quot;Lek&quot;"/>
    <numFmt numFmtId="178" formatCode="#,##0.00&quot;Lek&quot;;[Red]\-#,##0.00&quot;Lek&quot;"/>
    <numFmt numFmtId="179" formatCode="_-* #,##0&quot;Lek&quot;_-;\-* #,##0&quot;Lek&quot;_-;_-* &quot;-&quot;&quot;Lek&quot;_-;_-@_-"/>
    <numFmt numFmtId="180" formatCode="_-* #,##0_L_e_k_-;\-* #,##0_L_e_k_-;_-* &quot;-&quot;_L_e_k_-;_-@_-"/>
    <numFmt numFmtId="181" formatCode="_-* #,##0.00&quot;Lek&quot;_-;\-* #,##0.00&quot;Lek&quot;_-;_-* &quot;-&quot;??&quot;Lek&quot;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9" fillId="0" borderId="0" xfId="60" applyFont="1" applyFill="1">
      <alignment/>
      <protection/>
    </xf>
    <xf numFmtId="0" fontId="0" fillId="0" borderId="0" xfId="59" applyFont="1" applyFill="1">
      <alignment/>
      <protection/>
    </xf>
    <xf numFmtId="0" fontId="10" fillId="0" borderId="0" xfId="60" applyFont="1" applyFill="1">
      <alignment/>
      <protection/>
    </xf>
    <xf numFmtId="0" fontId="11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13" fillId="0" borderId="20" xfId="60" applyFont="1" applyFill="1" applyBorder="1" applyAlignment="1">
      <alignment horizontal="center"/>
      <protection/>
    </xf>
    <xf numFmtId="0" fontId="13" fillId="0" borderId="19" xfId="60" applyFont="1" applyFill="1" applyBorder="1" applyAlignment="1">
      <alignment horizontal="center"/>
      <protection/>
    </xf>
    <xf numFmtId="0" fontId="14" fillId="0" borderId="29" xfId="60" applyFont="1" applyFill="1" applyBorder="1" applyAlignment="1">
      <alignment horizontal="center"/>
      <protection/>
    </xf>
    <xf numFmtId="0" fontId="14" fillId="0" borderId="30" xfId="60" applyFont="1" applyFill="1" applyBorder="1" applyAlignment="1">
      <alignment horizontal="center"/>
      <protection/>
    </xf>
    <xf numFmtId="0" fontId="13" fillId="0" borderId="31" xfId="60" applyFont="1" applyFill="1" applyBorder="1" applyAlignment="1">
      <alignment horizontal="center"/>
      <protection/>
    </xf>
    <xf numFmtId="0" fontId="13" fillId="0" borderId="0" xfId="60" applyFont="1" applyFill="1" applyAlignment="1">
      <alignment horizontal="center"/>
      <protection/>
    </xf>
    <xf numFmtId="0" fontId="15" fillId="0" borderId="20" xfId="60" applyFont="1" applyFill="1" applyBorder="1">
      <alignment/>
      <protection/>
    </xf>
    <xf numFmtId="3" fontId="15" fillId="0" borderId="20" xfId="45" applyNumberFormat="1" applyFont="1" applyFill="1" applyBorder="1" applyAlignment="1">
      <alignment/>
    </xf>
    <xf numFmtId="0" fontId="15" fillId="0" borderId="0" xfId="60" applyFont="1" applyFill="1">
      <alignment/>
      <protection/>
    </xf>
    <xf numFmtId="3" fontId="15" fillId="0" borderId="32" xfId="45" applyNumberFormat="1" applyFont="1" applyFill="1" applyBorder="1" applyAlignment="1">
      <alignment/>
    </xf>
    <xf numFmtId="3" fontId="15" fillId="0" borderId="33" xfId="45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5" fillId="0" borderId="0" xfId="59" applyNumberFormat="1" applyFont="1" applyFill="1">
      <alignment/>
      <protection/>
    </xf>
    <xf numFmtId="3" fontId="15" fillId="0" borderId="11" xfId="45" applyNumberFormat="1" applyFont="1" applyFill="1" applyBorder="1" applyAlignment="1">
      <alignment/>
    </xf>
    <xf numFmtId="0" fontId="4" fillId="0" borderId="0" xfId="59" applyFont="1" applyFill="1">
      <alignment/>
      <protection/>
    </xf>
    <xf numFmtId="3" fontId="13" fillId="0" borderId="0" xfId="59" applyNumberFormat="1" applyFont="1" applyFill="1">
      <alignment/>
      <protection/>
    </xf>
    <xf numFmtId="3" fontId="4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65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1" fillId="0" borderId="19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15" fillId="0" borderId="19" xfId="45" applyNumberFormat="1" applyFont="1" applyFill="1" applyBorder="1" applyAlignment="1">
      <alignment/>
    </xf>
    <xf numFmtId="3" fontId="15" fillId="0" borderId="38" xfId="45" applyNumberFormat="1" applyFont="1" applyFill="1" applyBorder="1" applyAlignment="1">
      <alignment/>
    </xf>
    <xf numFmtId="3" fontId="15" fillId="0" borderId="39" xfId="45" applyNumberFormat="1" applyFont="1" applyFill="1" applyBorder="1" applyAlignment="1">
      <alignment/>
    </xf>
    <xf numFmtId="3" fontId="15" fillId="0" borderId="31" xfId="45" applyNumberFormat="1" applyFont="1" applyFill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0" xfId="0" applyFont="1" applyAlignment="1">
      <alignment vertical="center"/>
    </xf>
    <xf numFmtId="3" fontId="24" fillId="0" borderId="0" xfId="0" applyNumberFormat="1" applyFont="1" applyAlignment="1">
      <alignment/>
    </xf>
    <xf numFmtId="3" fontId="0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0" fontId="2" fillId="0" borderId="41" xfId="0" applyFont="1" applyBorder="1" applyAlignment="1">
      <alignment horizontal="left"/>
    </xf>
    <xf numFmtId="3" fontId="2" fillId="0" borderId="41" xfId="0" applyNumberFormat="1" applyFont="1" applyBorder="1" applyAlignment="1">
      <alignment horizontal="right"/>
    </xf>
    <xf numFmtId="0" fontId="7" fillId="0" borderId="41" xfId="0" applyFont="1" applyBorder="1" applyAlignment="1">
      <alignment horizontal="center"/>
    </xf>
    <xf numFmtId="3" fontId="7" fillId="0" borderId="42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5" fillId="0" borderId="43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28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14" fontId="0" fillId="0" borderId="3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3" fontId="0" fillId="0" borderId="22" xfId="44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25" fillId="0" borderId="22" xfId="0" applyFont="1" applyBorder="1" applyAlignment="1">
      <alignment/>
    </xf>
    <xf numFmtId="0" fontId="25" fillId="0" borderId="46" xfId="0" applyFont="1" applyBorder="1" applyAlignment="1">
      <alignment/>
    </xf>
    <xf numFmtId="0" fontId="21" fillId="0" borderId="0" xfId="0" applyFont="1" applyAlignment="1">
      <alignment/>
    </xf>
    <xf numFmtId="0" fontId="2" fillId="0" borderId="41" xfId="0" applyFont="1" applyBorder="1" applyAlignment="1">
      <alignment horizontal="center" wrapText="1"/>
    </xf>
    <xf numFmtId="1" fontId="1" fillId="0" borderId="39" xfId="0" applyNumberFormat="1" applyFont="1" applyFill="1" applyBorder="1" applyAlignment="1">
      <alignment/>
    </xf>
    <xf numFmtId="1" fontId="27" fillId="0" borderId="3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6" fillId="0" borderId="13" xfId="0" applyFont="1" applyFill="1" applyBorder="1" applyAlignment="1">
      <alignment/>
    </xf>
    <xf numFmtId="0" fontId="21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left" vertical="center"/>
    </xf>
    <xf numFmtId="0" fontId="34" fillId="0" borderId="20" xfId="0" applyFont="1" applyBorder="1" applyAlignment="1">
      <alignment horizontal="left"/>
    </xf>
    <xf numFmtId="1" fontId="34" fillId="0" borderId="2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Border="1" applyAlignment="1">
      <alignment horizontal="center"/>
    </xf>
    <xf numFmtId="0" fontId="26" fillId="0" borderId="48" xfId="0" applyFont="1" applyBorder="1" applyAlignment="1">
      <alignment/>
    </xf>
    <xf numFmtId="0" fontId="21" fillId="0" borderId="48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3" fontId="22" fillId="0" borderId="20" xfId="44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1" fillId="0" borderId="20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4" fillId="0" borderId="39" xfId="0" applyNumberFormat="1" applyFont="1" applyBorder="1" applyAlignment="1">
      <alignment/>
    </xf>
    <xf numFmtId="1" fontId="35" fillId="0" borderId="39" xfId="0" applyNumberFormat="1" applyFont="1" applyBorder="1" applyAlignment="1">
      <alignment/>
    </xf>
    <xf numFmtId="0" fontId="1" fillId="0" borderId="49" xfId="0" applyFont="1" applyBorder="1" applyAlignment="1">
      <alignment horizontal="center"/>
    </xf>
    <xf numFmtId="0" fontId="34" fillId="0" borderId="22" xfId="0" applyFont="1" applyBorder="1" applyAlignment="1">
      <alignment horizontal="left" vertical="center"/>
    </xf>
    <xf numFmtId="0" fontId="34" fillId="0" borderId="22" xfId="0" applyFont="1" applyBorder="1" applyAlignment="1">
      <alignment horizontal="left"/>
    </xf>
    <xf numFmtId="1" fontId="34" fillId="0" borderId="22" xfId="0" applyNumberFormat="1" applyFont="1" applyBorder="1" applyAlignment="1">
      <alignment horizontal="right"/>
    </xf>
    <xf numFmtId="1" fontId="35" fillId="0" borderId="46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Book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01.Centralizatori  model 08" xfId="59"/>
    <cellStyle name="Normal_Boo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5.28125" style="36" customWidth="1"/>
    <col min="2" max="2" width="12.57421875" style="36" customWidth="1"/>
    <col min="3" max="22" width="9.140625" style="36" customWidth="1"/>
    <col min="23" max="23" width="2.7109375" style="36" customWidth="1"/>
    <col min="24" max="24" width="4.00390625" style="36" customWidth="1"/>
    <col min="25" max="25" width="13.00390625" style="36" customWidth="1"/>
    <col min="26" max="16384" width="9.140625" style="36" customWidth="1"/>
  </cols>
  <sheetData>
    <row r="1" spans="1:25" ht="19.5" thickBot="1">
      <c r="A1" s="35"/>
      <c r="C1" s="37"/>
      <c r="D1" s="38"/>
      <c r="E1" s="37"/>
      <c r="F1" s="37"/>
      <c r="G1" s="39" t="s">
        <v>140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.75">
      <c r="A2" s="40" t="s">
        <v>141</v>
      </c>
      <c r="B2" s="40" t="s">
        <v>142</v>
      </c>
      <c r="C2" s="40" t="s">
        <v>143</v>
      </c>
      <c r="D2" s="40" t="s">
        <v>30</v>
      </c>
      <c r="E2" s="40" t="s">
        <v>29</v>
      </c>
      <c r="F2" s="40" t="s">
        <v>144</v>
      </c>
      <c r="G2" s="40" t="s">
        <v>145</v>
      </c>
      <c r="H2" s="40" t="s">
        <v>146</v>
      </c>
      <c r="I2" s="40" t="s">
        <v>147</v>
      </c>
      <c r="J2" s="40" t="s">
        <v>148</v>
      </c>
      <c r="K2" s="41"/>
      <c r="L2" s="42" t="s">
        <v>149</v>
      </c>
      <c r="M2" s="43" t="s">
        <v>150</v>
      </c>
      <c r="N2" s="44"/>
      <c r="O2" s="40" t="s">
        <v>148</v>
      </c>
      <c r="P2" s="40" t="s">
        <v>147</v>
      </c>
      <c r="Q2" s="40" t="s">
        <v>146</v>
      </c>
      <c r="R2" s="40" t="s">
        <v>145</v>
      </c>
      <c r="S2" s="40" t="s">
        <v>144</v>
      </c>
      <c r="T2" s="40" t="s">
        <v>29</v>
      </c>
      <c r="U2" s="40" t="s">
        <v>30</v>
      </c>
      <c r="V2" s="40" t="s">
        <v>143</v>
      </c>
      <c r="W2" s="45"/>
      <c r="X2" s="40" t="s">
        <v>141</v>
      </c>
      <c r="Y2" s="40" t="s">
        <v>142</v>
      </c>
    </row>
    <row r="3" spans="1:25" ht="13.5">
      <c r="A3" s="46">
        <v>101</v>
      </c>
      <c r="B3" s="46" t="s">
        <v>151</v>
      </c>
      <c r="C3" s="47"/>
      <c r="D3" s="47"/>
      <c r="E3" s="47"/>
      <c r="F3" s="47"/>
      <c r="G3" s="47"/>
      <c r="H3" s="47"/>
      <c r="I3" s="47">
        <f aca="true" t="shared" si="0" ref="I3:I37">C3+D3+E3+F3+G3+H3</f>
        <v>0</v>
      </c>
      <c r="J3" s="47"/>
      <c r="K3" s="189">
        <f aca="true" t="shared" si="1" ref="K3:K50">(I3+J3)-(O3+P3)</f>
        <v>0</v>
      </c>
      <c r="L3" s="190"/>
      <c r="M3" s="191"/>
      <c r="N3" s="192">
        <f aca="true" t="shared" si="2" ref="N3:N50">(O3+P3)-(I3+J3)</f>
        <v>0</v>
      </c>
      <c r="O3" s="47"/>
      <c r="P3" s="47">
        <f aca="true" t="shared" si="3" ref="P3:P37">Q3+R3+S3+T3+U3+V3</f>
        <v>0</v>
      </c>
      <c r="Q3" s="47"/>
      <c r="R3" s="47"/>
      <c r="S3" s="47"/>
      <c r="T3" s="47"/>
      <c r="U3" s="47"/>
      <c r="V3" s="47"/>
      <c r="W3" s="48"/>
      <c r="X3" s="46">
        <v>101</v>
      </c>
      <c r="Y3" s="46" t="s">
        <v>151</v>
      </c>
    </row>
    <row r="4" spans="1:25" ht="13.5">
      <c r="A4" s="46">
        <v>1071</v>
      </c>
      <c r="B4" s="46" t="s">
        <v>152</v>
      </c>
      <c r="C4" s="47"/>
      <c r="D4" s="47"/>
      <c r="E4" s="47"/>
      <c r="F4" s="47"/>
      <c r="G4" s="47"/>
      <c r="H4" s="47"/>
      <c r="I4" s="47">
        <f t="shared" si="0"/>
        <v>0</v>
      </c>
      <c r="J4" s="47"/>
      <c r="K4" s="189">
        <f t="shared" si="1"/>
        <v>0</v>
      </c>
      <c r="L4" s="190"/>
      <c r="M4" s="191"/>
      <c r="N4" s="192">
        <f t="shared" si="2"/>
        <v>0</v>
      </c>
      <c r="O4" s="47"/>
      <c r="P4" s="47">
        <f t="shared" si="3"/>
        <v>0</v>
      </c>
      <c r="Q4" s="47"/>
      <c r="R4" s="47"/>
      <c r="S4" s="47"/>
      <c r="T4" s="47"/>
      <c r="U4" s="47"/>
      <c r="V4" s="47"/>
      <c r="W4" s="48"/>
      <c r="X4" s="46">
        <v>1071</v>
      </c>
      <c r="Y4" s="46" t="s">
        <v>152</v>
      </c>
    </row>
    <row r="5" spans="1:25" ht="13.5">
      <c r="A5" s="46">
        <v>1078</v>
      </c>
      <c r="B5" s="46" t="s">
        <v>153</v>
      </c>
      <c r="C5" s="47"/>
      <c r="D5" s="47"/>
      <c r="E5" s="47"/>
      <c r="F5" s="47"/>
      <c r="G5" s="47"/>
      <c r="H5" s="47"/>
      <c r="I5" s="47">
        <f t="shared" si="0"/>
        <v>0</v>
      </c>
      <c r="J5" s="47"/>
      <c r="K5" s="189">
        <f t="shared" si="1"/>
        <v>0</v>
      </c>
      <c r="L5" s="190"/>
      <c r="M5" s="191"/>
      <c r="N5" s="192">
        <f t="shared" si="2"/>
        <v>0</v>
      </c>
      <c r="O5" s="47"/>
      <c r="P5" s="47">
        <f t="shared" si="3"/>
        <v>0</v>
      </c>
      <c r="Q5" s="47"/>
      <c r="R5" s="47"/>
      <c r="S5" s="47"/>
      <c r="T5" s="47"/>
      <c r="U5" s="47"/>
      <c r="V5" s="47"/>
      <c r="W5" s="48"/>
      <c r="X5" s="46">
        <v>1078</v>
      </c>
      <c r="Y5" s="46" t="s">
        <v>153</v>
      </c>
    </row>
    <row r="6" spans="1:25" ht="13.5">
      <c r="A6" s="46">
        <v>108</v>
      </c>
      <c r="B6" s="46" t="s">
        <v>154</v>
      </c>
      <c r="C6" s="47"/>
      <c r="D6" s="47"/>
      <c r="E6" s="47"/>
      <c r="F6" s="47"/>
      <c r="G6" s="47"/>
      <c r="H6" s="47"/>
      <c r="I6" s="47">
        <f t="shared" si="0"/>
        <v>0</v>
      </c>
      <c r="J6" s="47"/>
      <c r="K6" s="189">
        <f t="shared" si="1"/>
        <v>0</v>
      </c>
      <c r="L6" s="190"/>
      <c r="M6" s="191"/>
      <c r="N6" s="192">
        <f t="shared" si="2"/>
        <v>0</v>
      </c>
      <c r="O6" s="47"/>
      <c r="P6" s="47">
        <f t="shared" si="3"/>
        <v>0</v>
      </c>
      <c r="Q6" s="47"/>
      <c r="R6" s="47"/>
      <c r="S6" s="47"/>
      <c r="T6" s="47"/>
      <c r="U6" s="47"/>
      <c r="V6" s="47"/>
      <c r="W6" s="48"/>
      <c r="X6" s="46">
        <v>108</v>
      </c>
      <c r="Y6" s="46" t="s">
        <v>154</v>
      </c>
    </row>
    <row r="7" spans="1:25" ht="13.5">
      <c r="A7" s="46">
        <v>109</v>
      </c>
      <c r="B7" s="46" t="s">
        <v>155</v>
      </c>
      <c r="C7" s="47"/>
      <c r="D7" s="47"/>
      <c r="E7" s="47"/>
      <c r="F7" s="47"/>
      <c r="G7" s="47"/>
      <c r="H7" s="47"/>
      <c r="I7" s="47">
        <f t="shared" si="0"/>
        <v>0</v>
      </c>
      <c r="J7" s="47"/>
      <c r="K7" s="189">
        <f t="shared" si="1"/>
        <v>0</v>
      </c>
      <c r="L7" s="190"/>
      <c r="M7" s="191"/>
      <c r="N7" s="192">
        <f t="shared" si="2"/>
        <v>0</v>
      </c>
      <c r="O7" s="47"/>
      <c r="P7" s="47">
        <f t="shared" si="3"/>
        <v>0</v>
      </c>
      <c r="Q7" s="47"/>
      <c r="R7" s="47"/>
      <c r="S7" s="47"/>
      <c r="T7" s="47"/>
      <c r="U7" s="47"/>
      <c r="V7" s="47"/>
      <c r="W7" s="48"/>
      <c r="X7" s="46">
        <v>109</v>
      </c>
      <c r="Y7" s="46" t="s">
        <v>155</v>
      </c>
    </row>
    <row r="8" spans="1:25" ht="13.5">
      <c r="A8" s="46">
        <v>211</v>
      </c>
      <c r="B8" s="46" t="s">
        <v>24</v>
      </c>
      <c r="C8" s="47"/>
      <c r="D8" s="47"/>
      <c r="E8" s="47"/>
      <c r="F8" s="47"/>
      <c r="G8" s="47"/>
      <c r="H8" s="47"/>
      <c r="I8" s="47">
        <f t="shared" si="0"/>
        <v>0</v>
      </c>
      <c r="J8" s="47"/>
      <c r="K8" s="189">
        <f t="shared" si="1"/>
        <v>0</v>
      </c>
      <c r="L8" s="190"/>
      <c r="M8" s="191"/>
      <c r="N8" s="192">
        <f t="shared" si="2"/>
        <v>0</v>
      </c>
      <c r="O8" s="47"/>
      <c r="P8" s="47">
        <f t="shared" si="3"/>
        <v>0</v>
      </c>
      <c r="Q8" s="47"/>
      <c r="R8" s="47"/>
      <c r="S8" s="47"/>
      <c r="T8" s="47"/>
      <c r="U8" s="47"/>
      <c r="V8" s="47"/>
      <c r="W8" s="48"/>
      <c r="X8" s="46">
        <v>211</v>
      </c>
      <c r="Y8" s="46" t="s">
        <v>24</v>
      </c>
    </row>
    <row r="9" spans="1:25" ht="13.5">
      <c r="A9" s="46">
        <v>212</v>
      </c>
      <c r="B9" s="46" t="s">
        <v>5</v>
      </c>
      <c r="C9" s="47"/>
      <c r="D9" s="47"/>
      <c r="E9" s="47"/>
      <c r="F9" s="47"/>
      <c r="G9" s="47"/>
      <c r="H9" s="47"/>
      <c r="I9" s="47">
        <f t="shared" si="0"/>
        <v>0</v>
      </c>
      <c r="J9" s="47"/>
      <c r="K9" s="189">
        <f t="shared" si="1"/>
        <v>0</v>
      </c>
      <c r="L9" s="190"/>
      <c r="M9" s="191"/>
      <c r="N9" s="192">
        <f t="shared" si="2"/>
        <v>0</v>
      </c>
      <c r="O9" s="47"/>
      <c r="P9" s="47">
        <f t="shared" si="3"/>
        <v>0</v>
      </c>
      <c r="Q9" s="47"/>
      <c r="R9" s="47"/>
      <c r="S9" s="47"/>
      <c r="T9" s="47"/>
      <c r="U9" s="47"/>
      <c r="V9" s="47"/>
      <c r="W9" s="48"/>
      <c r="X9" s="46">
        <v>212</v>
      </c>
      <c r="Y9" s="46" t="s">
        <v>5</v>
      </c>
    </row>
    <row r="10" spans="1:25" ht="13.5">
      <c r="A10" s="46">
        <v>213</v>
      </c>
      <c r="B10" s="46" t="s">
        <v>156</v>
      </c>
      <c r="C10" s="47"/>
      <c r="D10" s="47"/>
      <c r="E10" s="47"/>
      <c r="F10" s="47"/>
      <c r="G10" s="47"/>
      <c r="H10" s="47"/>
      <c r="I10" s="47">
        <f t="shared" si="0"/>
        <v>0</v>
      </c>
      <c r="J10" s="47"/>
      <c r="K10" s="189">
        <f t="shared" si="1"/>
        <v>0</v>
      </c>
      <c r="L10" s="190"/>
      <c r="M10" s="191"/>
      <c r="N10" s="192">
        <f t="shared" si="2"/>
        <v>0</v>
      </c>
      <c r="O10" s="47"/>
      <c r="P10" s="47">
        <f t="shared" si="3"/>
        <v>0</v>
      </c>
      <c r="Q10" s="47"/>
      <c r="R10" s="47"/>
      <c r="S10" s="47"/>
      <c r="T10" s="47"/>
      <c r="U10" s="47"/>
      <c r="V10" s="47"/>
      <c r="W10" s="48"/>
      <c r="X10" s="46">
        <v>213</v>
      </c>
      <c r="Y10" s="46" t="s">
        <v>156</v>
      </c>
    </row>
    <row r="11" spans="1:25" ht="13.5">
      <c r="A11" s="46">
        <v>215</v>
      </c>
      <c r="B11" s="46" t="s">
        <v>157</v>
      </c>
      <c r="C11" s="47"/>
      <c r="D11" s="47"/>
      <c r="E11" s="47"/>
      <c r="F11" s="47"/>
      <c r="G11" s="47"/>
      <c r="H11" s="47"/>
      <c r="I11" s="47">
        <f t="shared" si="0"/>
        <v>0</v>
      </c>
      <c r="J11" s="47"/>
      <c r="K11" s="189">
        <f t="shared" si="1"/>
        <v>0</v>
      </c>
      <c r="L11" s="190"/>
      <c r="M11" s="191"/>
      <c r="N11" s="192">
        <f t="shared" si="2"/>
        <v>0</v>
      </c>
      <c r="O11" s="47"/>
      <c r="P11" s="47">
        <f t="shared" si="3"/>
        <v>0</v>
      </c>
      <c r="Q11" s="47"/>
      <c r="R11" s="47"/>
      <c r="S11" s="47"/>
      <c r="T11" s="47"/>
      <c r="U11" s="47"/>
      <c r="V11" s="47"/>
      <c r="W11" s="48"/>
      <c r="X11" s="46">
        <v>215</v>
      </c>
      <c r="Y11" s="46" t="s">
        <v>157</v>
      </c>
    </row>
    <row r="12" spans="1:25" ht="13.5">
      <c r="A12" s="46">
        <v>218</v>
      </c>
      <c r="B12" s="46" t="s">
        <v>158</v>
      </c>
      <c r="C12" s="47"/>
      <c r="D12" s="47"/>
      <c r="E12" s="47"/>
      <c r="F12" s="47"/>
      <c r="G12" s="47"/>
      <c r="H12" s="47"/>
      <c r="I12" s="47">
        <f t="shared" si="0"/>
        <v>0</v>
      </c>
      <c r="J12" s="47"/>
      <c r="K12" s="189">
        <f t="shared" si="1"/>
        <v>0</v>
      </c>
      <c r="L12" s="190"/>
      <c r="M12" s="191"/>
      <c r="N12" s="192">
        <f t="shared" si="2"/>
        <v>0</v>
      </c>
      <c r="O12" s="47"/>
      <c r="P12" s="47">
        <f t="shared" si="3"/>
        <v>0</v>
      </c>
      <c r="Q12" s="47"/>
      <c r="R12" s="47"/>
      <c r="S12" s="47"/>
      <c r="T12" s="47"/>
      <c r="U12" s="47"/>
      <c r="V12" s="47"/>
      <c r="W12" s="48"/>
      <c r="X12" s="46">
        <v>218</v>
      </c>
      <c r="Y12" s="46" t="s">
        <v>158</v>
      </c>
    </row>
    <row r="13" spans="1:25" ht="13.5">
      <c r="A13" s="46">
        <v>2812</v>
      </c>
      <c r="B13" s="46" t="s">
        <v>159</v>
      </c>
      <c r="C13" s="47"/>
      <c r="D13" s="47"/>
      <c r="E13" s="47"/>
      <c r="F13" s="47"/>
      <c r="G13" s="47"/>
      <c r="H13" s="47"/>
      <c r="I13" s="47">
        <f t="shared" si="0"/>
        <v>0</v>
      </c>
      <c r="J13" s="47"/>
      <c r="K13" s="189">
        <f t="shared" si="1"/>
        <v>0</v>
      </c>
      <c r="L13" s="190"/>
      <c r="M13" s="191"/>
      <c r="N13" s="192">
        <f t="shared" si="2"/>
        <v>0</v>
      </c>
      <c r="O13" s="47"/>
      <c r="P13" s="47">
        <f t="shared" si="3"/>
        <v>0</v>
      </c>
      <c r="Q13" s="47"/>
      <c r="R13" s="47"/>
      <c r="S13" s="47"/>
      <c r="T13" s="47"/>
      <c r="U13" s="47"/>
      <c r="V13" s="47"/>
      <c r="W13" s="48"/>
      <c r="X13" s="46">
        <v>2812</v>
      </c>
      <c r="Y13" s="46" t="s">
        <v>159</v>
      </c>
    </row>
    <row r="14" spans="1:25" ht="13.5">
      <c r="A14" s="46">
        <v>2813</v>
      </c>
      <c r="B14" s="46" t="s">
        <v>160</v>
      </c>
      <c r="C14" s="47"/>
      <c r="D14" s="47"/>
      <c r="E14" s="47"/>
      <c r="F14" s="47"/>
      <c r="G14" s="47"/>
      <c r="H14" s="47"/>
      <c r="I14" s="47">
        <f t="shared" si="0"/>
        <v>0</v>
      </c>
      <c r="J14" s="47"/>
      <c r="K14" s="189">
        <f t="shared" si="1"/>
        <v>0</v>
      </c>
      <c r="L14" s="190"/>
      <c r="M14" s="191"/>
      <c r="N14" s="192">
        <f t="shared" si="2"/>
        <v>0</v>
      </c>
      <c r="O14" s="47"/>
      <c r="P14" s="47">
        <f t="shared" si="3"/>
        <v>0</v>
      </c>
      <c r="Q14" s="47"/>
      <c r="R14" s="47"/>
      <c r="S14" s="47"/>
      <c r="T14" s="47"/>
      <c r="U14" s="47"/>
      <c r="V14" s="47"/>
      <c r="W14" s="48"/>
      <c r="X14" s="46">
        <v>2813</v>
      </c>
      <c r="Y14" s="46" t="s">
        <v>160</v>
      </c>
    </row>
    <row r="15" spans="1:25" ht="13.5">
      <c r="A15" s="46">
        <v>2815</v>
      </c>
      <c r="B15" s="46" t="s">
        <v>161</v>
      </c>
      <c r="C15" s="47"/>
      <c r="D15" s="47"/>
      <c r="E15" s="47"/>
      <c r="F15" s="47"/>
      <c r="G15" s="47"/>
      <c r="H15" s="47"/>
      <c r="I15" s="47">
        <f t="shared" si="0"/>
        <v>0</v>
      </c>
      <c r="J15" s="47"/>
      <c r="K15" s="189">
        <f t="shared" si="1"/>
        <v>0</v>
      </c>
      <c r="L15" s="190"/>
      <c r="M15" s="191"/>
      <c r="N15" s="192">
        <f t="shared" si="2"/>
        <v>0</v>
      </c>
      <c r="O15" s="47"/>
      <c r="P15" s="47">
        <f t="shared" si="3"/>
        <v>0</v>
      </c>
      <c r="Q15" s="47"/>
      <c r="R15" s="47"/>
      <c r="S15" s="47"/>
      <c r="T15" s="47"/>
      <c r="U15" s="47"/>
      <c r="V15" s="47"/>
      <c r="W15" s="48"/>
      <c r="X15" s="46">
        <v>2815</v>
      </c>
      <c r="Y15" s="46" t="s">
        <v>161</v>
      </c>
    </row>
    <row r="16" spans="1:25" ht="13.5">
      <c r="A16" s="46">
        <v>2818</v>
      </c>
      <c r="B16" s="46" t="s">
        <v>162</v>
      </c>
      <c r="C16" s="47"/>
      <c r="D16" s="47"/>
      <c r="E16" s="47"/>
      <c r="F16" s="47"/>
      <c r="G16" s="47"/>
      <c r="H16" s="47"/>
      <c r="I16" s="47">
        <f t="shared" si="0"/>
        <v>0</v>
      </c>
      <c r="J16" s="47"/>
      <c r="K16" s="189">
        <f t="shared" si="1"/>
        <v>0</v>
      </c>
      <c r="L16" s="190"/>
      <c r="M16" s="191"/>
      <c r="N16" s="192">
        <f t="shared" si="2"/>
        <v>0</v>
      </c>
      <c r="O16" s="47"/>
      <c r="P16" s="47">
        <f t="shared" si="3"/>
        <v>0</v>
      </c>
      <c r="Q16" s="47"/>
      <c r="R16" s="47"/>
      <c r="S16" s="47"/>
      <c r="T16" s="47"/>
      <c r="U16" s="47"/>
      <c r="V16" s="47"/>
      <c r="W16" s="48"/>
      <c r="X16" s="46">
        <v>2818</v>
      </c>
      <c r="Y16" s="46" t="s">
        <v>162</v>
      </c>
    </row>
    <row r="17" spans="1:25" ht="13.5">
      <c r="A17" s="46">
        <v>312</v>
      </c>
      <c r="B17" s="46" t="s">
        <v>163</v>
      </c>
      <c r="C17" s="47"/>
      <c r="D17" s="47"/>
      <c r="E17" s="47"/>
      <c r="F17" s="47"/>
      <c r="G17" s="47"/>
      <c r="H17" s="47"/>
      <c r="I17" s="47">
        <f t="shared" si="0"/>
        <v>0</v>
      </c>
      <c r="J17" s="47"/>
      <c r="K17" s="189">
        <f t="shared" si="1"/>
        <v>0</v>
      </c>
      <c r="L17" s="190"/>
      <c r="M17" s="191"/>
      <c r="N17" s="192">
        <f t="shared" si="2"/>
        <v>0</v>
      </c>
      <c r="O17" s="47"/>
      <c r="P17" s="47">
        <f t="shared" si="3"/>
        <v>0</v>
      </c>
      <c r="Q17" s="47"/>
      <c r="R17" s="47"/>
      <c r="S17" s="47"/>
      <c r="T17" s="47"/>
      <c r="U17" s="47"/>
      <c r="V17" s="47"/>
      <c r="W17" s="48"/>
      <c r="X17" s="46">
        <v>312</v>
      </c>
      <c r="Y17" s="46" t="s">
        <v>163</v>
      </c>
    </row>
    <row r="18" spans="1:25" ht="13.5">
      <c r="A18" s="46">
        <v>401</v>
      </c>
      <c r="B18" s="46" t="s">
        <v>164</v>
      </c>
      <c r="C18" s="47"/>
      <c r="D18" s="47"/>
      <c r="E18" s="47"/>
      <c r="F18" s="47"/>
      <c r="G18" s="47"/>
      <c r="H18" s="47"/>
      <c r="I18" s="47">
        <f t="shared" si="0"/>
        <v>0</v>
      </c>
      <c r="J18" s="47"/>
      <c r="K18" s="189">
        <f t="shared" si="1"/>
        <v>0</v>
      </c>
      <c r="L18" s="190"/>
      <c r="M18" s="191"/>
      <c r="N18" s="192">
        <f t="shared" si="2"/>
        <v>0</v>
      </c>
      <c r="O18" s="47"/>
      <c r="P18" s="47">
        <f t="shared" si="3"/>
        <v>0</v>
      </c>
      <c r="Q18" s="47"/>
      <c r="R18" s="47"/>
      <c r="S18" s="47"/>
      <c r="T18" s="47"/>
      <c r="U18" s="47"/>
      <c r="V18" s="47"/>
      <c r="W18" s="48"/>
      <c r="X18" s="46">
        <v>401</v>
      </c>
      <c r="Y18" s="46" t="s">
        <v>164</v>
      </c>
    </row>
    <row r="19" spans="1:25" ht="13.5">
      <c r="A19" s="46">
        <v>411</v>
      </c>
      <c r="B19" s="46" t="s">
        <v>104</v>
      </c>
      <c r="C19" s="47"/>
      <c r="D19" s="47"/>
      <c r="E19" s="47"/>
      <c r="F19" s="47"/>
      <c r="G19" s="47"/>
      <c r="H19" s="47"/>
      <c r="I19" s="47">
        <f t="shared" si="0"/>
        <v>0</v>
      </c>
      <c r="J19" s="47"/>
      <c r="K19" s="189">
        <f t="shared" si="1"/>
        <v>0</v>
      </c>
      <c r="L19" s="190"/>
      <c r="M19" s="191"/>
      <c r="N19" s="192">
        <f t="shared" si="2"/>
        <v>0</v>
      </c>
      <c r="O19" s="47"/>
      <c r="P19" s="47">
        <f t="shared" si="3"/>
        <v>0</v>
      </c>
      <c r="Q19" s="47"/>
      <c r="R19" s="47"/>
      <c r="S19" s="47"/>
      <c r="T19" s="47"/>
      <c r="U19" s="47"/>
      <c r="V19" s="47"/>
      <c r="W19" s="48"/>
      <c r="X19" s="46">
        <v>411</v>
      </c>
      <c r="Y19" s="46" t="s">
        <v>104</v>
      </c>
    </row>
    <row r="20" spans="1:25" ht="13.5">
      <c r="A20" s="46">
        <v>421</v>
      </c>
      <c r="B20" s="46" t="s">
        <v>165</v>
      </c>
      <c r="C20" s="47"/>
      <c r="D20" s="47"/>
      <c r="E20" s="47"/>
      <c r="F20" s="47"/>
      <c r="G20" s="47"/>
      <c r="H20" s="47"/>
      <c r="I20" s="47">
        <f t="shared" si="0"/>
        <v>0</v>
      </c>
      <c r="J20" s="47"/>
      <c r="K20" s="189">
        <f t="shared" si="1"/>
        <v>0</v>
      </c>
      <c r="L20" s="190"/>
      <c r="M20" s="191"/>
      <c r="N20" s="192">
        <f t="shared" si="2"/>
        <v>0</v>
      </c>
      <c r="O20" s="47"/>
      <c r="P20" s="47">
        <f t="shared" si="3"/>
        <v>0</v>
      </c>
      <c r="Q20" s="47"/>
      <c r="R20" s="47"/>
      <c r="S20" s="47"/>
      <c r="T20" s="47"/>
      <c r="U20" s="47"/>
      <c r="V20" s="47"/>
      <c r="W20" s="48"/>
      <c r="X20" s="46">
        <v>421</v>
      </c>
      <c r="Y20" s="46" t="s">
        <v>165</v>
      </c>
    </row>
    <row r="21" spans="1:25" ht="13.5">
      <c r="A21" s="46">
        <v>431</v>
      </c>
      <c r="B21" s="46" t="s">
        <v>166</v>
      </c>
      <c r="C21" s="47"/>
      <c r="D21" s="47"/>
      <c r="E21" s="47"/>
      <c r="F21" s="47"/>
      <c r="G21" s="47"/>
      <c r="H21" s="47"/>
      <c r="I21" s="47">
        <f t="shared" si="0"/>
        <v>0</v>
      </c>
      <c r="J21" s="47"/>
      <c r="K21" s="189">
        <f t="shared" si="1"/>
        <v>0</v>
      </c>
      <c r="L21" s="190"/>
      <c r="M21" s="191"/>
      <c r="N21" s="192">
        <f t="shared" si="2"/>
        <v>0</v>
      </c>
      <c r="O21" s="47"/>
      <c r="P21" s="47">
        <f t="shared" si="3"/>
        <v>0</v>
      </c>
      <c r="Q21" s="47"/>
      <c r="R21" s="47"/>
      <c r="S21" s="47"/>
      <c r="T21" s="47"/>
      <c r="U21" s="47"/>
      <c r="V21" s="47"/>
      <c r="W21" s="48"/>
      <c r="X21" s="46">
        <v>431</v>
      </c>
      <c r="Y21" s="46" t="s">
        <v>166</v>
      </c>
    </row>
    <row r="22" spans="1:25" ht="13.5">
      <c r="A22" s="46">
        <v>442</v>
      </c>
      <c r="B22" s="46" t="s">
        <v>167</v>
      </c>
      <c r="C22" s="47"/>
      <c r="D22" s="47"/>
      <c r="E22" s="47"/>
      <c r="F22" s="47"/>
      <c r="G22" s="47"/>
      <c r="H22" s="47"/>
      <c r="I22" s="47">
        <f t="shared" si="0"/>
        <v>0</v>
      </c>
      <c r="J22" s="47"/>
      <c r="K22" s="189">
        <f t="shared" si="1"/>
        <v>0</v>
      </c>
      <c r="L22" s="190"/>
      <c r="M22" s="191"/>
      <c r="N22" s="192">
        <f t="shared" si="2"/>
        <v>0</v>
      </c>
      <c r="O22" s="47"/>
      <c r="P22" s="47">
        <f t="shared" si="3"/>
        <v>0</v>
      </c>
      <c r="Q22" s="47"/>
      <c r="R22" s="47"/>
      <c r="S22" s="47"/>
      <c r="T22" s="47"/>
      <c r="U22" s="47"/>
      <c r="V22" s="47"/>
      <c r="W22" s="48"/>
      <c r="X22" s="46">
        <v>442</v>
      </c>
      <c r="Y22" s="46" t="s">
        <v>167</v>
      </c>
    </row>
    <row r="23" spans="1:25" ht="13.5">
      <c r="A23" s="46">
        <v>444</v>
      </c>
      <c r="B23" s="46" t="s">
        <v>168</v>
      </c>
      <c r="C23" s="47"/>
      <c r="D23" s="47"/>
      <c r="E23" s="47"/>
      <c r="F23" s="47"/>
      <c r="G23" s="47"/>
      <c r="H23" s="47"/>
      <c r="I23" s="47">
        <f t="shared" si="0"/>
        <v>0</v>
      </c>
      <c r="J23" s="47"/>
      <c r="K23" s="189">
        <f t="shared" si="1"/>
        <v>0</v>
      </c>
      <c r="L23" s="190"/>
      <c r="M23" s="191"/>
      <c r="N23" s="192">
        <f t="shared" si="2"/>
        <v>0</v>
      </c>
      <c r="O23" s="47"/>
      <c r="P23" s="47">
        <f t="shared" si="3"/>
        <v>0</v>
      </c>
      <c r="Q23" s="47"/>
      <c r="R23" s="47"/>
      <c r="S23" s="47"/>
      <c r="T23" s="47"/>
      <c r="U23" s="47"/>
      <c r="V23" s="47"/>
      <c r="W23" s="48"/>
      <c r="X23" s="46">
        <v>444</v>
      </c>
      <c r="Y23" s="46" t="s">
        <v>168</v>
      </c>
    </row>
    <row r="24" spans="1:25" ht="13.5">
      <c r="A24" s="46">
        <v>445</v>
      </c>
      <c r="B24" s="46" t="s">
        <v>107</v>
      </c>
      <c r="C24" s="47"/>
      <c r="D24" s="47"/>
      <c r="E24" s="47"/>
      <c r="F24" s="47"/>
      <c r="G24" s="47"/>
      <c r="H24" s="47"/>
      <c r="I24" s="47">
        <f t="shared" si="0"/>
        <v>0</v>
      </c>
      <c r="J24" s="47"/>
      <c r="K24" s="189">
        <f t="shared" si="1"/>
        <v>0</v>
      </c>
      <c r="L24" s="190"/>
      <c r="M24" s="191"/>
      <c r="N24" s="192">
        <f t="shared" si="2"/>
        <v>0</v>
      </c>
      <c r="O24" s="47"/>
      <c r="P24" s="47">
        <f t="shared" si="3"/>
        <v>0</v>
      </c>
      <c r="Q24" s="47"/>
      <c r="R24" s="47"/>
      <c r="S24" s="47"/>
      <c r="T24" s="47"/>
      <c r="U24" s="47"/>
      <c r="V24" s="47"/>
      <c r="W24" s="48"/>
      <c r="X24" s="46">
        <v>445</v>
      </c>
      <c r="Y24" s="46" t="s">
        <v>107</v>
      </c>
    </row>
    <row r="25" spans="1:25" ht="13.5">
      <c r="A25" s="46">
        <v>449</v>
      </c>
      <c r="B25" s="46" t="s">
        <v>169</v>
      </c>
      <c r="C25" s="47"/>
      <c r="D25" s="47"/>
      <c r="E25" s="47"/>
      <c r="F25" s="47"/>
      <c r="G25" s="47"/>
      <c r="H25" s="47"/>
      <c r="I25" s="47">
        <f t="shared" si="0"/>
        <v>0</v>
      </c>
      <c r="J25" s="47"/>
      <c r="K25" s="189">
        <f t="shared" si="1"/>
        <v>0</v>
      </c>
      <c r="L25" s="190"/>
      <c r="M25" s="191"/>
      <c r="N25" s="192">
        <f t="shared" si="2"/>
        <v>0</v>
      </c>
      <c r="O25" s="47"/>
      <c r="P25" s="47">
        <f t="shared" si="3"/>
        <v>0</v>
      </c>
      <c r="Q25" s="47"/>
      <c r="R25" s="47"/>
      <c r="S25" s="47"/>
      <c r="T25" s="47"/>
      <c r="U25" s="47"/>
      <c r="V25" s="47"/>
      <c r="W25" s="48"/>
      <c r="X25" s="46">
        <v>449</v>
      </c>
      <c r="Y25" s="46" t="s">
        <v>169</v>
      </c>
    </row>
    <row r="26" spans="1:25" ht="13.5">
      <c r="A26" s="46">
        <v>455</v>
      </c>
      <c r="B26" s="46" t="s">
        <v>194</v>
      </c>
      <c r="C26" s="47"/>
      <c r="D26" s="47"/>
      <c r="E26" s="47"/>
      <c r="F26" s="47"/>
      <c r="G26" s="47"/>
      <c r="H26" s="47"/>
      <c r="I26" s="47">
        <f>C26+D26+E26+F26+G26+H26</f>
        <v>0</v>
      </c>
      <c r="J26" s="47"/>
      <c r="K26" s="189">
        <f>(I26+J26)-(O26+P26)</f>
        <v>0</v>
      </c>
      <c r="L26" s="190"/>
      <c r="M26" s="191"/>
      <c r="N26" s="192">
        <f>(O26+P26)-(I26+J26)</f>
        <v>0</v>
      </c>
      <c r="O26" s="47"/>
      <c r="P26" s="47">
        <f>Q26+R26+S26+T26+U26+V26</f>
        <v>0</v>
      </c>
      <c r="Q26" s="47"/>
      <c r="R26" s="47"/>
      <c r="S26" s="47"/>
      <c r="T26" s="47"/>
      <c r="U26" s="47"/>
      <c r="V26" s="47"/>
      <c r="W26" s="48"/>
      <c r="X26" s="46">
        <v>455</v>
      </c>
      <c r="Y26" s="46" t="s">
        <v>194</v>
      </c>
    </row>
    <row r="27" spans="1:25" ht="13.5">
      <c r="A27" s="46">
        <v>461</v>
      </c>
      <c r="B27" s="46" t="s">
        <v>191</v>
      </c>
      <c r="C27" s="47"/>
      <c r="D27" s="47"/>
      <c r="E27" s="47"/>
      <c r="F27" s="47"/>
      <c r="G27" s="47"/>
      <c r="H27" s="47"/>
      <c r="I27" s="47">
        <f>C27+D27+E27+F27+G27+H27</f>
        <v>0</v>
      </c>
      <c r="J27" s="47"/>
      <c r="K27" s="189">
        <f>(I27+J27)-(O27+P27)</f>
        <v>0</v>
      </c>
      <c r="L27" s="190"/>
      <c r="M27" s="191"/>
      <c r="N27" s="192">
        <f>(O27+P27)-(I27+J27)</f>
        <v>0</v>
      </c>
      <c r="O27" s="47"/>
      <c r="P27" s="47">
        <f>Q27+R27+S27+T27+U27+V27</f>
        <v>0</v>
      </c>
      <c r="Q27" s="47"/>
      <c r="R27" s="47"/>
      <c r="S27" s="47"/>
      <c r="T27" s="47"/>
      <c r="U27" s="47"/>
      <c r="V27" s="47"/>
      <c r="W27" s="48"/>
      <c r="X27" s="46">
        <v>461</v>
      </c>
      <c r="Y27" s="46" t="s">
        <v>191</v>
      </c>
    </row>
    <row r="28" spans="1:25" ht="13.5">
      <c r="A28" s="46">
        <v>467</v>
      </c>
      <c r="B28" s="46" t="s">
        <v>193</v>
      </c>
      <c r="C28" s="47"/>
      <c r="D28" s="47"/>
      <c r="E28" s="47"/>
      <c r="F28" s="47"/>
      <c r="G28" s="47"/>
      <c r="H28" s="47"/>
      <c r="I28" s="47">
        <f>C28+D28+E28+F28+G28+H28</f>
        <v>0</v>
      </c>
      <c r="J28" s="47"/>
      <c r="K28" s="189">
        <f>(I28+J28)-(O28+P28)</f>
        <v>0</v>
      </c>
      <c r="L28" s="190"/>
      <c r="M28" s="191"/>
      <c r="N28" s="192">
        <f>(O28+P28)-(I28+J28)</f>
        <v>0</v>
      </c>
      <c r="O28" s="47"/>
      <c r="P28" s="47">
        <f>Q28+R28+S28+T28+U28+V28</f>
        <v>0</v>
      </c>
      <c r="Q28" s="47"/>
      <c r="R28" s="47"/>
      <c r="S28" s="47"/>
      <c r="T28" s="47"/>
      <c r="U28" s="47"/>
      <c r="V28" s="47"/>
      <c r="W28" s="48"/>
      <c r="X28" s="46">
        <v>467</v>
      </c>
      <c r="Y28" s="46" t="s">
        <v>193</v>
      </c>
    </row>
    <row r="29" spans="1:25" ht="13.5">
      <c r="A29" s="46">
        <v>468</v>
      </c>
      <c r="B29" s="46" t="s">
        <v>192</v>
      </c>
      <c r="C29" s="47"/>
      <c r="D29" s="47"/>
      <c r="E29" s="47"/>
      <c r="F29" s="47"/>
      <c r="G29" s="47"/>
      <c r="H29" s="47"/>
      <c r="I29" s="47">
        <f>C29+D29+E29+F29+G29+H29</f>
        <v>0</v>
      </c>
      <c r="J29" s="47"/>
      <c r="K29" s="189">
        <f>(I29+J29)-(O29+P29)</f>
        <v>0</v>
      </c>
      <c r="L29" s="190"/>
      <c r="M29" s="191"/>
      <c r="N29" s="192">
        <f>(O29+P29)-(I29+J29)</f>
        <v>0</v>
      </c>
      <c r="O29" s="47"/>
      <c r="P29" s="47">
        <f>Q29+R29+S29+T29+U29+V29</f>
        <v>0</v>
      </c>
      <c r="Q29" s="47"/>
      <c r="R29" s="47"/>
      <c r="S29" s="47"/>
      <c r="T29" s="47"/>
      <c r="U29" s="47"/>
      <c r="V29" s="47"/>
      <c r="W29" s="48"/>
      <c r="X29" s="46">
        <v>468</v>
      </c>
      <c r="Y29" s="46" t="s">
        <v>192</v>
      </c>
    </row>
    <row r="30" spans="1:25" ht="13.5">
      <c r="A30" s="46">
        <v>512</v>
      </c>
      <c r="B30" s="46" t="s">
        <v>170</v>
      </c>
      <c r="C30" s="47"/>
      <c r="D30" s="47"/>
      <c r="E30" s="47"/>
      <c r="F30" s="47"/>
      <c r="G30" s="47"/>
      <c r="H30" s="47"/>
      <c r="I30" s="47">
        <f>C30+D30+E30+F30+G30+H30</f>
        <v>0</v>
      </c>
      <c r="J30" s="47"/>
      <c r="K30" s="189">
        <f>(I30+J30)-(O30+P30)</f>
        <v>0</v>
      </c>
      <c r="L30" s="190"/>
      <c r="M30" s="191"/>
      <c r="N30" s="192">
        <f>(O30+P30)-(I30+J30)</f>
        <v>0</v>
      </c>
      <c r="O30" s="47"/>
      <c r="P30" s="47">
        <f>Q30+R30+S30+T30+U30+V30</f>
        <v>0</v>
      </c>
      <c r="Q30" s="47"/>
      <c r="R30" s="47"/>
      <c r="S30" s="47"/>
      <c r="T30" s="47"/>
      <c r="U30" s="47"/>
      <c r="V30" s="47"/>
      <c r="W30" s="48"/>
      <c r="X30" s="46">
        <v>512</v>
      </c>
      <c r="Y30" s="46" t="s">
        <v>170</v>
      </c>
    </row>
    <row r="31" spans="1:25" ht="13.5">
      <c r="A31" s="46">
        <v>519</v>
      </c>
      <c r="B31" s="46" t="s">
        <v>171</v>
      </c>
      <c r="C31" s="47"/>
      <c r="D31" s="47"/>
      <c r="E31" s="47"/>
      <c r="F31" s="47"/>
      <c r="G31" s="47"/>
      <c r="H31" s="47"/>
      <c r="I31" s="47">
        <f t="shared" si="0"/>
        <v>0</v>
      </c>
      <c r="J31" s="47"/>
      <c r="K31" s="189">
        <f t="shared" si="1"/>
        <v>0</v>
      </c>
      <c r="L31" s="190"/>
      <c r="M31" s="191"/>
      <c r="N31" s="192">
        <f t="shared" si="2"/>
        <v>0</v>
      </c>
      <c r="O31" s="47"/>
      <c r="P31" s="47">
        <f t="shared" si="3"/>
        <v>0</v>
      </c>
      <c r="Q31" s="47"/>
      <c r="R31" s="47"/>
      <c r="S31" s="47"/>
      <c r="T31" s="47"/>
      <c r="U31" s="47"/>
      <c r="V31" s="47"/>
      <c r="W31" s="48"/>
      <c r="X31" s="46">
        <v>519</v>
      </c>
      <c r="Y31" s="46" t="s">
        <v>171</v>
      </c>
    </row>
    <row r="32" spans="1:25" ht="13.5">
      <c r="A32" s="46">
        <v>531</v>
      </c>
      <c r="B32" s="46" t="s">
        <v>30</v>
      </c>
      <c r="C32" s="47"/>
      <c r="D32" s="47"/>
      <c r="E32" s="47"/>
      <c r="F32" s="47"/>
      <c r="G32" s="47"/>
      <c r="H32" s="47"/>
      <c r="I32" s="47">
        <f t="shared" si="0"/>
        <v>0</v>
      </c>
      <c r="J32" s="47"/>
      <c r="K32" s="189">
        <f t="shared" si="1"/>
        <v>0</v>
      </c>
      <c r="L32" s="190"/>
      <c r="M32" s="191"/>
      <c r="N32" s="192">
        <f t="shared" si="2"/>
        <v>0</v>
      </c>
      <c r="O32" s="47"/>
      <c r="P32" s="47">
        <f t="shared" si="3"/>
        <v>0</v>
      </c>
      <c r="Q32" s="47"/>
      <c r="R32" s="47"/>
      <c r="S32" s="47"/>
      <c r="T32" s="47"/>
      <c r="U32" s="47"/>
      <c r="V32" s="47"/>
      <c r="W32" s="48"/>
      <c r="X32" s="46">
        <v>531</v>
      </c>
      <c r="Y32" s="46" t="s">
        <v>30</v>
      </c>
    </row>
    <row r="33" spans="1:25" ht="13.5">
      <c r="A33" s="46">
        <v>581</v>
      </c>
      <c r="B33" s="46" t="s">
        <v>172</v>
      </c>
      <c r="C33" s="47"/>
      <c r="D33" s="47"/>
      <c r="E33" s="47"/>
      <c r="F33" s="47"/>
      <c r="G33" s="47"/>
      <c r="H33" s="47"/>
      <c r="I33" s="47">
        <f t="shared" si="0"/>
        <v>0</v>
      </c>
      <c r="J33" s="47"/>
      <c r="K33" s="189">
        <f t="shared" si="1"/>
        <v>0</v>
      </c>
      <c r="L33" s="190"/>
      <c r="M33" s="191"/>
      <c r="N33" s="192">
        <f t="shared" si="2"/>
        <v>0</v>
      </c>
      <c r="O33" s="47"/>
      <c r="P33" s="47">
        <f t="shared" si="3"/>
        <v>0</v>
      </c>
      <c r="Q33" s="47"/>
      <c r="R33" s="47"/>
      <c r="S33" s="47"/>
      <c r="T33" s="47"/>
      <c r="U33" s="47"/>
      <c r="V33" s="47"/>
      <c r="W33" s="48"/>
      <c r="X33" s="46">
        <v>581</v>
      </c>
      <c r="Y33" s="46" t="s">
        <v>172</v>
      </c>
    </row>
    <row r="34" spans="1:25" ht="13.5">
      <c r="A34" s="46">
        <v>601</v>
      </c>
      <c r="B34" s="46" t="s">
        <v>173</v>
      </c>
      <c r="C34" s="47"/>
      <c r="D34" s="47"/>
      <c r="E34" s="47"/>
      <c r="F34" s="47"/>
      <c r="G34" s="47"/>
      <c r="H34" s="47"/>
      <c r="I34" s="47">
        <f t="shared" si="0"/>
        <v>0</v>
      </c>
      <c r="J34" s="47"/>
      <c r="K34" s="189">
        <f t="shared" si="1"/>
        <v>0</v>
      </c>
      <c r="L34" s="190"/>
      <c r="M34" s="191"/>
      <c r="N34" s="192">
        <f t="shared" si="2"/>
        <v>0</v>
      </c>
      <c r="O34" s="47"/>
      <c r="P34" s="47">
        <f t="shared" si="3"/>
        <v>0</v>
      </c>
      <c r="Q34" s="47"/>
      <c r="R34" s="47"/>
      <c r="S34" s="47"/>
      <c r="T34" s="47"/>
      <c r="U34" s="47"/>
      <c r="V34" s="47"/>
      <c r="W34" s="48"/>
      <c r="X34" s="46">
        <v>601</v>
      </c>
      <c r="Y34" s="46" t="s">
        <v>173</v>
      </c>
    </row>
    <row r="35" spans="1:25" ht="13.5">
      <c r="A35" s="46">
        <v>602</v>
      </c>
      <c r="B35" s="46" t="s">
        <v>174</v>
      </c>
      <c r="C35" s="47"/>
      <c r="D35" s="47"/>
      <c r="E35" s="47"/>
      <c r="F35" s="47"/>
      <c r="G35" s="47"/>
      <c r="H35" s="47"/>
      <c r="I35" s="47">
        <f t="shared" si="0"/>
        <v>0</v>
      </c>
      <c r="J35" s="47"/>
      <c r="K35" s="189">
        <f t="shared" si="1"/>
        <v>0</v>
      </c>
      <c r="L35" s="190"/>
      <c r="M35" s="191"/>
      <c r="N35" s="192">
        <f t="shared" si="2"/>
        <v>0</v>
      </c>
      <c r="O35" s="47"/>
      <c r="P35" s="47">
        <f t="shared" si="3"/>
        <v>0</v>
      </c>
      <c r="Q35" s="47"/>
      <c r="R35" s="47"/>
      <c r="S35" s="47"/>
      <c r="T35" s="47"/>
      <c r="U35" s="47"/>
      <c r="V35" s="47"/>
      <c r="W35" s="48"/>
      <c r="X35" s="46">
        <v>602</v>
      </c>
      <c r="Y35" s="46" t="s">
        <v>174</v>
      </c>
    </row>
    <row r="36" spans="1:25" ht="13.5">
      <c r="A36" s="46">
        <v>605</v>
      </c>
      <c r="B36" s="46" t="s">
        <v>175</v>
      </c>
      <c r="C36" s="47"/>
      <c r="D36" s="47"/>
      <c r="E36" s="47"/>
      <c r="F36" s="47"/>
      <c r="G36" s="47"/>
      <c r="H36" s="47"/>
      <c r="I36" s="47">
        <f t="shared" si="0"/>
        <v>0</v>
      </c>
      <c r="J36" s="47"/>
      <c r="K36" s="189">
        <f t="shared" si="1"/>
        <v>0</v>
      </c>
      <c r="L36" s="190"/>
      <c r="M36" s="191"/>
      <c r="N36" s="192">
        <f t="shared" si="2"/>
        <v>0</v>
      </c>
      <c r="O36" s="47"/>
      <c r="P36" s="47">
        <f t="shared" si="3"/>
        <v>0</v>
      </c>
      <c r="Q36" s="47"/>
      <c r="R36" s="47"/>
      <c r="S36" s="47"/>
      <c r="T36" s="47"/>
      <c r="U36" s="47"/>
      <c r="V36" s="47"/>
      <c r="W36" s="48"/>
      <c r="X36" s="46">
        <v>605</v>
      </c>
      <c r="Y36" s="46" t="s">
        <v>175</v>
      </c>
    </row>
    <row r="37" spans="1:25" ht="13.5">
      <c r="A37" s="46">
        <v>608</v>
      </c>
      <c r="B37" s="46" t="s">
        <v>176</v>
      </c>
      <c r="C37" s="47"/>
      <c r="D37" s="47"/>
      <c r="E37" s="47"/>
      <c r="F37" s="47"/>
      <c r="G37" s="47"/>
      <c r="H37" s="47"/>
      <c r="I37" s="47">
        <f t="shared" si="0"/>
        <v>0</v>
      </c>
      <c r="J37" s="47"/>
      <c r="K37" s="189">
        <f t="shared" si="1"/>
        <v>0</v>
      </c>
      <c r="L37" s="190"/>
      <c r="M37" s="191"/>
      <c r="N37" s="192">
        <f t="shared" si="2"/>
        <v>0</v>
      </c>
      <c r="O37" s="47"/>
      <c r="P37" s="47">
        <f t="shared" si="3"/>
        <v>0</v>
      </c>
      <c r="Q37" s="47"/>
      <c r="R37" s="47"/>
      <c r="S37" s="47"/>
      <c r="T37" s="47"/>
      <c r="U37" s="47"/>
      <c r="V37" s="47"/>
      <c r="W37" s="48"/>
      <c r="X37" s="46">
        <v>608</v>
      </c>
      <c r="Y37" s="46" t="s">
        <v>176</v>
      </c>
    </row>
    <row r="38" spans="1:25" ht="13.5">
      <c r="A38" s="46">
        <v>613</v>
      </c>
      <c r="B38" s="46" t="s">
        <v>177</v>
      </c>
      <c r="C38" s="47"/>
      <c r="D38" s="47"/>
      <c r="E38" s="47"/>
      <c r="F38" s="47"/>
      <c r="G38" s="47"/>
      <c r="H38" s="47"/>
      <c r="I38" s="47">
        <f aca="true" t="shared" si="4" ref="I38:I53">C38+D38+E38+F38+G38+H38</f>
        <v>0</v>
      </c>
      <c r="J38" s="47"/>
      <c r="K38" s="189">
        <f t="shared" si="1"/>
        <v>0</v>
      </c>
      <c r="L38" s="190"/>
      <c r="M38" s="191"/>
      <c r="N38" s="192">
        <f t="shared" si="2"/>
        <v>0</v>
      </c>
      <c r="O38" s="47"/>
      <c r="P38" s="47">
        <f aca="true" t="shared" si="5" ref="P38:P53">Q38+R38+S38+T38+U38+V38</f>
        <v>0</v>
      </c>
      <c r="Q38" s="47"/>
      <c r="R38" s="47"/>
      <c r="S38" s="47"/>
      <c r="T38" s="47"/>
      <c r="U38" s="47"/>
      <c r="V38" s="47"/>
      <c r="W38" s="48"/>
      <c r="X38" s="46">
        <v>613</v>
      </c>
      <c r="Y38" s="46" t="s">
        <v>177</v>
      </c>
    </row>
    <row r="39" spans="1:25" ht="13.5">
      <c r="A39" s="46">
        <v>618</v>
      </c>
      <c r="B39" s="46" t="s">
        <v>178</v>
      </c>
      <c r="C39" s="47"/>
      <c r="D39" s="47"/>
      <c r="E39" s="47"/>
      <c r="F39" s="47"/>
      <c r="G39" s="47"/>
      <c r="H39" s="47"/>
      <c r="I39" s="47">
        <f t="shared" si="4"/>
        <v>0</v>
      </c>
      <c r="J39" s="47"/>
      <c r="K39" s="189">
        <f t="shared" si="1"/>
        <v>0</v>
      </c>
      <c r="L39" s="190"/>
      <c r="M39" s="191"/>
      <c r="N39" s="192">
        <f t="shared" si="2"/>
        <v>0</v>
      </c>
      <c r="O39" s="47"/>
      <c r="P39" s="47">
        <f t="shared" si="5"/>
        <v>0</v>
      </c>
      <c r="Q39" s="47"/>
      <c r="R39" s="47"/>
      <c r="S39" s="47"/>
      <c r="T39" s="47"/>
      <c r="U39" s="47"/>
      <c r="V39" s="47"/>
      <c r="W39" s="48"/>
      <c r="X39" s="46">
        <v>618</v>
      </c>
      <c r="Y39" s="46" t="s">
        <v>178</v>
      </c>
    </row>
    <row r="40" spans="1:25" ht="13.5">
      <c r="A40" s="46">
        <v>628</v>
      </c>
      <c r="B40" s="46" t="s">
        <v>179</v>
      </c>
      <c r="C40" s="47"/>
      <c r="D40" s="47"/>
      <c r="E40" s="47"/>
      <c r="F40" s="47"/>
      <c r="G40" s="47"/>
      <c r="H40" s="47"/>
      <c r="I40" s="47">
        <f t="shared" si="4"/>
        <v>0</v>
      </c>
      <c r="J40" s="47"/>
      <c r="K40" s="189">
        <f t="shared" si="1"/>
        <v>0</v>
      </c>
      <c r="L40" s="190"/>
      <c r="M40" s="191"/>
      <c r="N40" s="192">
        <f t="shared" si="2"/>
        <v>0</v>
      </c>
      <c r="O40" s="47"/>
      <c r="P40" s="47">
        <f t="shared" si="5"/>
        <v>0</v>
      </c>
      <c r="Q40" s="47"/>
      <c r="R40" s="47"/>
      <c r="S40" s="47"/>
      <c r="T40" s="47"/>
      <c r="U40" s="47"/>
      <c r="V40" s="47"/>
      <c r="W40" s="48"/>
      <c r="X40" s="46">
        <v>628</v>
      </c>
      <c r="Y40" s="46" t="s">
        <v>179</v>
      </c>
    </row>
    <row r="41" spans="1:25" ht="13.5">
      <c r="A41" s="46">
        <v>634</v>
      </c>
      <c r="B41" s="46" t="s">
        <v>180</v>
      </c>
      <c r="C41" s="47"/>
      <c r="D41" s="47"/>
      <c r="E41" s="47"/>
      <c r="F41" s="47"/>
      <c r="G41" s="47"/>
      <c r="H41" s="47"/>
      <c r="I41" s="47">
        <f t="shared" si="4"/>
        <v>0</v>
      </c>
      <c r="J41" s="47"/>
      <c r="K41" s="189">
        <f t="shared" si="1"/>
        <v>0</v>
      </c>
      <c r="L41" s="190"/>
      <c r="M41" s="191"/>
      <c r="N41" s="192">
        <f t="shared" si="2"/>
        <v>0</v>
      </c>
      <c r="O41" s="47"/>
      <c r="P41" s="47">
        <f t="shared" si="5"/>
        <v>0</v>
      </c>
      <c r="Q41" s="47"/>
      <c r="R41" s="47"/>
      <c r="S41" s="47"/>
      <c r="T41" s="47"/>
      <c r="U41" s="47"/>
      <c r="V41" s="47"/>
      <c r="W41" s="48"/>
      <c r="X41" s="46">
        <v>634</v>
      </c>
      <c r="Y41" s="46" t="s">
        <v>180</v>
      </c>
    </row>
    <row r="42" spans="1:25" ht="13.5">
      <c r="A42" s="46">
        <v>641</v>
      </c>
      <c r="B42" s="46" t="s">
        <v>121</v>
      </c>
      <c r="C42" s="47"/>
      <c r="D42" s="47"/>
      <c r="E42" s="47"/>
      <c r="F42" s="47"/>
      <c r="G42" s="47"/>
      <c r="H42" s="47"/>
      <c r="I42" s="47">
        <f t="shared" si="4"/>
        <v>0</v>
      </c>
      <c r="J42" s="47"/>
      <c r="K42" s="189">
        <f t="shared" si="1"/>
        <v>0</v>
      </c>
      <c r="L42" s="190"/>
      <c r="M42" s="191"/>
      <c r="N42" s="192">
        <f t="shared" si="2"/>
        <v>0</v>
      </c>
      <c r="O42" s="47"/>
      <c r="P42" s="47">
        <f t="shared" si="5"/>
        <v>0</v>
      </c>
      <c r="Q42" s="47"/>
      <c r="R42" s="47"/>
      <c r="S42" s="47"/>
      <c r="T42" s="47"/>
      <c r="U42" s="47"/>
      <c r="V42" s="47"/>
      <c r="W42" s="48"/>
      <c r="X42" s="46">
        <v>641</v>
      </c>
      <c r="Y42" s="46" t="s">
        <v>121</v>
      </c>
    </row>
    <row r="43" spans="1:25" ht="13.5">
      <c r="A43" s="46">
        <v>644</v>
      </c>
      <c r="B43" s="46" t="s">
        <v>181</v>
      </c>
      <c r="C43" s="47"/>
      <c r="D43" s="47"/>
      <c r="E43" s="47"/>
      <c r="F43" s="47"/>
      <c r="G43" s="47"/>
      <c r="H43" s="47"/>
      <c r="I43" s="47">
        <f t="shared" si="4"/>
        <v>0</v>
      </c>
      <c r="J43" s="47"/>
      <c r="K43" s="189">
        <f t="shared" si="1"/>
        <v>0</v>
      </c>
      <c r="L43" s="190"/>
      <c r="M43" s="191"/>
      <c r="N43" s="192">
        <f t="shared" si="2"/>
        <v>0</v>
      </c>
      <c r="O43" s="47"/>
      <c r="P43" s="47">
        <f t="shared" si="5"/>
        <v>0</v>
      </c>
      <c r="Q43" s="47"/>
      <c r="R43" s="47"/>
      <c r="S43" s="47"/>
      <c r="T43" s="47"/>
      <c r="U43" s="47"/>
      <c r="V43" s="47"/>
      <c r="W43" s="48"/>
      <c r="X43" s="46">
        <v>644</v>
      </c>
      <c r="Y43" s="46" t="s">
        <v>181</v>
      </c>
    </row>
    <row r="44" spans="1:25" ht="13.5">
      <c r="A44" s="46">
        <v>657</v>
      </c>
      <c r="B44" s="46" t="s">
        <v>182</v>
      </c>
      <c r="C44" s="47"/>
      <c r="D44" s="47"/>
      <c r="E44" s="47"/>
      <c r="F44" s="47"/>
      <c r="G44" s="47"/>
      <c r="H44" s="47"/>
      <c r="I44" s="47">
        <f t="shared" si="4"/>
        <v>0</v>
      </c>
      <c r="J44" s="47"/>
      <c r="K44" s="189">
        <f t="shared" si="1"/>
        <v>0</v>
      </c>
      <c r="L44" s="190"/>
      <c r="M44" s="191"/>
      <c r="N44" s="192">
        <f t="shared" si="2"/>
        <v>0</v>
      </c>
      <c r="O44" s="47"/>
      <c r="P44" s="47">
        <f t="shared" si="5"/>
        <v>0</v>
      </c>
      <c r="Q44" s="47"/>
      <c r="R44" s="47"/>
      <c r="S44" s="47"/>
      <c r="T44" s="47"/>
      <c r="U44" s="47"/>
      <c r="V44" s="47"/>
      <c r="W44" s="48"/>
      <c r="X44" s="46">
        <v>657</v>
      </c>
      <c r="Y44" s="46" t="s">
        <v>182</v>
      </c>
    </row>
    <row r="45" spans="1:25" ht="13.5">
      <c r="A45" s="46">
        <v>667</v>
      </c>
      <c r="B45" s="46" t="s">
        <v>183</v>
      </c>
      <c r="C45" s="47"/>
      <c r="D45" s="47"/>
      <c r="E45" s="47"/>
      <c r="F45" s="47"/>
      <c r="G45" s="47"/>
      <c r="H45" s="47"/>
      <c r="I45" s="47">
        <f t="shared" si="4"/>
        <v>0</v>
      </c>
      <c r="J45" s="47"/>
      <c r="K45" s="189">
        <f t="shared" si="1"/>
        <v>0</v>
      </c>
      <c r="L45" s="190"/>
      <c r="M45" s="191"/>
      <c r="N45" s="192">
        <f t="shared" si="2"/>
        <v>0</v>
      </c>
      <c r="O45" s="47"/>
      <c r="P45" s="47">
        <f t="shared" si="5"/>
        <v>0</v>
      </c>
      <c r="Q45" s="47"/>
      <c r="R45" s="47"/>
      <c r="S45" s="47"/>
      <c r="T45" s="47"/>
      <c r="U45" s="47"/>
      <c r="V45" s="47"/>
      <c r="W45" s="48"/>
      <c r="X45" s="46">
        <v>667</v>
      </c>
      <c r="Y45" s="46" t="s">
        <v>183</v>
      </c>
    </row>
    <row r="46" spans="1:25" ht="13.5">
      <c r="A46" s="46">
        <v>669</v>
      </c>
      <c r="B46" s="46" t="s">
        <v>184</v>
      </c>
      <c r="C46" s="47"/>
      <c r="D46" s="47"/>
      <c r="E46" s="47"/>
      <c r="F46" s="47"/>
      <c r="G46" s="47"/>
      <c r="H46" s="47"/>
      <c r="I46" s="47">
        <f t="shared" si="4"/>
        <v>0</v>
      </c>
      <c r="J46" s="47"/>
      <c r="K46" s="189">
        <f t="shared" si="1"/>
        <v>0</v>
      </c>
      <c r="L46" s="190"/>
      <c r="M46" s="191"/>
      <c r="N46" s="192">
        <f t="shared" si="2"/>
        <v>0</v>
      </c>
      <c r="O46" s="47"/>
      <c r="P46" s="47">
        <f t="shared" si="5"/>
        <v>0</v>
      </c>
      <c r="Q46" s="47"/>
      <c r="R46" s="47"/>
      <c r="S46" s="47"/>
      <c r="T46" s="47"/>
      <c r="U46" s="47"/>
      <c r="V46" s="47"/>
      <c r="W46" s="48"/>
      <c r="X46" s="46">
        <v>669</v>
      </c>
      <c r="Y46" s="46" t="s">
        <v>184</v>
      </c>
    </row>
    <row r="47" spans="1:25" ht="13.5">
      <c r="A47" s="46">
        <v>6811</v>
      </c>
      <c r="B47" s="46" t="s">
        <v>185</v>
      </c>
      <c r="C47" s="47"/>
      <c r="D47" s="47"/>
      <c r="E47" s="47"/>
      <c r="F47" s="47"/>
      <c r="G47" s="47"/>
      <c r="H47" s="47"/>
      <c r="I47" s="47">
        <f t="shared" si="4"/>
        <v>0</v>
      </c>
      <c r="J47" s="47"/>
      <c r="K47" s="189">
        <f t="shared" si="1"/>
        <v>0</v>
      </c>
      <c r="L47" s="190"/>
      <c r="M47" s="191"/>
      <c r="N47" s="192">
        <f t="shared" si="2"/>
        <v>0</v>
      </c>
      <c r="O47" s="47"/>
      <c r="P47" s="47">
        <f t="shared" si="5"/>
        <v>0</v>
      </c>
      <c r="Q47" s="47"/>
      <c r="R47" s="47"/>
      <c r="S47" s="47"/>
      <c r="T47" s="47"/>
      <c r="U47" s="47"/>
      <c r="V47" s="47"/>
      <c r="W47" s="48"/>
      <c r="X47" s="46">
        <v>6811</v>
      </c>
      <c r="Y47" s="46" t="s">
        <v>185</v>
      </c>
    </row>
    <row r="48" spans="1:25" ht="13.5">
      <c r="A48" s="46">
        <v>69</v>
      </c>
      <c r="B48" s="46" t="s">
        <v>106</v>
      </c>
      <c r="C48" s="47"/>
      <c r="D48" s="47"/>
      <c r="E48" s="47"/>
      <c r="F48" s="47"/>
      <c r="G48" s="47"/>
      <c r="H48" s="47"/>
      <c r="I48" s="47">
        <f t="shared" si="4"/>
        <v>0</v>
      </c>
      <c r="J48" s="47"/>
      <c r="K48" s="189">
        <f t="shared" si="1"/>
        <v>0</v>
      </c>
      <c r="L48" s="190"/>
      <c r="M48" s="191"/>
      <c r="N48" s="192">
        <f t="shared" si="2"/>
        <v>0</v>
      </c>
      <c r="O48" s="47"/>
      <c r="P48" s="47">
        <f t="shared" si="5"/>
        <v>0</v>
      </c>
      <c r="Q48" s="47"/>
      <c r="R48" s="47"/>
      <c r="S48" s="47"/>
      <c r="T48" s="47"/>
      <c r="U48" s="47"/>
      <c r="V48" s="47"/>
      <c r="W48" s="48"/>
      <c r="X48" s="46">
        <v>69</v>
      </c>
      <c r="Y48" s="46" t="s">
        <v>106</v>
      </c>
    </row>
    <row r="49" spans="1:25" ht="13.5">
      <c r="A49" s="46">
        <v>701</v>
      </c>
      <c r="B49" s="46" t="s">
        <v>186</v>
      </c>
      <c r="C49" s="47"/>
      <c r="D49" s="47"/>
      <c r="E49" s="47"/>
      <c r="F49" s="47"/>
      <c r="G49" s="47"/>
      <c r="H49" s="47"/>
      <c r="I49" s="47">
        <f t="shared" si="4"/>
        <v>0</v>
      </c>
      <c r="J49" s="47"/>
      <c r="K49" s="189">
        <f t="shared" si="1"/>
        <v>0</v>
      </c>
      <c r="L49" s="190"/>
      <c r="M49" s="191"/>
      <c r="N49" s="192">
        <f t="shared" si="2"/>
        <v>0</v>
      </c>
      <c r="O49" s="47"/>
      <c r="P49" s="47">
        <f t="shared" si="5"/>
        <v>0</v>
      </c>
      <c r="Q49" s="47"/>
      <c r="R49" s="47"/>
      <c r="S49" s="47"/>
      <c r="T49" s="47"/>
      <c r="U49" s="47"/>
      <c r="V49" s="47"/>
      <c r="W49" s="48"/>
      <c r="X49" s="46">
        <v>701</v>
      </c>
      <c r="Y49" s="46" t="s">
        <v>186</v>
      </c>
    </row>
    <row r="50" spans="1:25" ht="13.5">
      <c r="A50" s="46">
        <v>767</v>
      </c>
      <c r="B50" s="46" t="s">
        <v>188</v>
      </c>
      <c r="C50" s="47"/>
      <c r="D50" s="47"/>
      <c r="E50" s="47"/>
      <c r="F50" s="47"/>
      <c r="G50" s="47"/>
      <c r="H50" s="47"/>
      <c r="I50" s="47">
        <f t="shared" si="4"/>
        <v>0</v>
      </c>
      <c r="J50" s="47"/>
      <c r="K50" s="189">
        <f t="shared" si="1"/>
        <v>0</v>
      </c>
      <c r="L50" s="190"/>
      <c r="M50" s="191"/>
      <c r="N50" s="192">
        <f t="shared" si="2"/>
        <v>0</v>
      </c>
      <c r="O50" s="47"/>
      <c r="P50" s="47">
        <f t="shared" si="5"/>
        <v>0</v>
      </c>
      <c r="Q50" s="47"/>
      <c r="R50" s="47"/>
      <c r="S50" s="47"/>
      <c r="T50" s="47"/>
      <c r="U50" s="47"/>
      <c r="V50" s="47"/>
      <c r="W50" s="48"/>
      <c r="X50" s="46">
        <v>767</v>
      </c>
      <c r="Y50" s="46" t="s">
        <v>188</v>
      </c>
    </row>
    <row r="51" spans="1:25" ht="13.5">
      <c r="A51" s="46">
        <v>768</v>
      </c>
      <c r="B51" s="46" t="s">
        <v>189</v>
      </c>
      <c r="C51" s="47"/>
      <c r="D51" s="47"/>
      <c r="E51" s="47"/>
      <c r="F51" s="47"/>
      <c r="G51" s="47"/>
      <c r="H51" s="47"/>
      <c r="I51" s="47">
        <f>C51+D51+E51+F51+G51+H51</f>
        <v>0</v>
      </c>
      <c r="J51" s="47"/>
      <c r="K51" s="189">
        <f>(I51+J51)-(O51+P51)</f>
        <v>0</v>
      </c>
      <c r="L51" s="190"/>
      <c r="M51" s="191"/>
      <c r="N51" s="192">
        <f>(O51+P51)-(I51+J51)</f>
        <v>0</v>
      </c>
      <c r="O51" s="47"/>
      <c r="P51" s="47">
        <f>Q51+R51+S51+T51+U51+V51</f>
        <v>0</v>
      </c>
      <c r="Q51" s="47"/>
      <c r="R51" s="47"/>
      <c r="S51" s="47"/>
      <c r="T51" s="47"/>
      <c r="U51" s="47"/>
      <c r="V51" s="47"/>
      <c r="W51" s="48"/>
      <c r="X51" s="46"/>
      <c r="Y51" s="46"/>
    </row>
    <row r="52" spans="1:25" ht="13.5">
      <c r="A52" s="46">
        <v>769</v>
      </c>
      <c r="B52" s="46" t="s">
        <v>187</v>
      </c>
      <c r="C52" s="47"/>
      <c r="D52" s="47"/>
      <c r="E52" s="47"/>
      <c r="F52" s="47"/>
      <c r="G52" s="47"/>
      <c r="H52" s="47"/>
      <c r="I52" s="47">
        <f>C52+D52+E52+F52+G52+H52</f>
        <v>0</v>
      </c>
      <c r="J52" s="47"/>
      <c r="K52" s="189">
        <f>(I52+J52)-(O52+P52)</f>
        <v>0</v>
      </c>
      <c r="L52" s="190"/>
      <c r="M52" s="191"/>
      <c r="N52" s="192">
        <f>(O52+P52)-(I52+J52)</f>
        <v>0</v>
      </c>
      <c r="O52" s="47"/>
      <c r="P52" s="47">
        <f>Q52+R52+S52+T52+U52+V52</f>
        <v>0</v>
      </c>
      <c r="Q52" s="47"/>
      <c r="R52" s="47"/>
      <c r="S52" s="47"/>
      <c r="T52" s="47"/>
      <c r="U52" s="47"/>
      <c r="V52" s="47"/>
      <c r="W52" s="48"/>
      <c r="X52" s="46"/>
      <c r="Y52" s="46"/>
    </row>
    <row r="53" spans="1:25" ht="14.25" thickBot="1">
      <c r="A53" s="46"/>
      <c r="B53" s="46" t="s">
        <v>190</v>
      </c>
      <c r="C53" s="47">
        <f aca="true" t="shared" si="6" ref="C53:H53">SUM(C3:C52)</f>
        <v>0</v>
      </c>
      <c r="D53" s="47">
        <f t="shared" si="6"/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  <c r="H53" s="47">
        <f t="shared" si="6"/>
        <v>0</v>
      </c>
      <c r="I53" s="47">
        <f t="shared" si="4"/>
        <v>0</v>
      </c>
      <c r="J53" s="47">
        <f aca="true" t="shared" si="7" ref="J53:O53">SUM(J3:J52)</f>
        <v>0</v>
      </c>
      <c r="K53" s="47">
        <f t="shared" si="7"/>
        <v>0</v>
      </c>
      <c r="L53" s="49">
        <f t="shared" si="7"/>
        <v>0</v>
      </c>
      <c r="M53" s="50">
        <f t="shared" si="7"/>
        <v>0</v>
      </c>
      <c r="N53" s="47">
        <f t="shared" si="7"/>
        <v>0</v>
      </c>
      <c r="O53" s="47">
        <f t="shared" si="7"/>
        <v>0</v>
      </c>
      <c r="P53" s="47">
        <f t="shared" si="5"/>
        <v>0</v>
      </c>
      <c r="Q53" s="47">
        <f aca="true" t="shared" si="8" ref="Q53:V53">SUM(Q3:Q52)</f>
        <v>0</v>
      </c>
      <c r="R53" s="47">
        <f t="shared" si="8"/>
        <v>0</v>
      </c>
      <c r="S53" s="47">
        <f t="shared" si="8"/>
        <v>0</v>
      </c>
      <c r="T53" s="47">
        <f t="shared" si="8"/>
        <v>0</v>
      </c>
      <c r="U53" s="47">
        <f t="shared" si="8"/>
        <v>0</v>
      </c>
      <c r="V53" s="47">
        <f t="shared" si="8"/>
        <v>0</v>
      </c>
      <c r="W53" s="48"/>
      <c r="X53" s="46"/>
      <c r="Y53" s="46" t="s">
        <v>190</v>
      </c>
    </row>
    <row r="54" spans="3:15" s="51" customFormat="1" ht="12.75">
      <c r="C54" s="52">
        <f>C53-V53</f>
        <v>0</v>
      </c>
      <c r="D54" s="52">
        <f>D53-U53</f>
        <v>0</v>
      </c>
      <c r="E54" s="52">
        <f>E53-T53</f>
        <v>0</v>
      </c>
      <c r="F54" s="52">
        <f>F53-S53</f>
        <v>0</v>
      </c>
      <c r="G54" s="52">
        <f>G53-R53</f>
        <v>0</v>
      </c>
      <c r="H54" s="52">
        <f>H53-Q53</f>
        <v>0</v>
      </c>
      <c r="I54" s="52">
        <f>I53-P53</f>
        <v>0</v>
      </c>
      <c r="J54" s="52">
        <f>J53-O53</f>
        <v>0</v>
      </c>
      <c r="N54" s="53"/>
      <c r="O54" s="52"/>
    </row>
    <row r="55" spans="11:15" ht="13.5">
      <c r="K55" s="54"/>
      <c r="M55" s="52">
        <f>M53-L53</f>
        <v>0</v>
      </c>
      <c r="N55" s="52"/>
      <c r="O55" s="52"/>
    </row>
    <row r="56" spans="9:14" ht="12.75">
      <c r="I56" s="55"/>
      <c r="K56" s="56"/>
      <c r="N56" s="57"/>
    </row>
    <row r="57" spans="9:14" ht="12.75">
      <c r="I57" s="55"/>
      <c r="N57" s="57"/>
    </row>
    <row r="58" spans="9:14" ht="12.75">
      <c r="I58" s="55"/>
      <c r="L58" s="57"/>
      <c r="M58" s="57"/>
      <c r="N58" s="57"/>
    </row>
    <row r="59" ht="12.75">
      <c r="N59" s="57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74"/>
  <sheetViews>
    <sheetView zoomScalePageLayoutView="0" workbookViewId="0" topLeftCell="A46">
      <selection activeCell="G49" sqref="G49"/>
    </sheetView>
  </sheetViews>
  <sheetFormatPr defaultColWidth="9.140625" defaultRowHeight="12.75"/>
  <cols>
    <col min="1" max="1" width="9.140625" style="72" customWidth="1"/>
    <col min="2" max="2" width="6.7109375" style="72" customWidth="1"/>
    <col min="3" max="3" width="29.140625" style="72" customWidth="1"/>
    <col min="4" max="4" width="11.28125" style="72" customWidth="1"/>
    <col min="5" max="5" width="11.7109375" style="72" customWidth="1"/>
    <col min="6" max="6" width="10.8515625" style="72" customWidth="1"/>
    <col min="7" max="7" width="14.8515625" style="72" customWidth="1"/>
    <col min="8" max="9" width="9.421875" style="72" customWidth="1"/>
    <col min="10" max="10" width="9.7109375" style="72" customWidth="1"/>
    <col min="11" max="11" width="10.421875" style="72" customWidth="1"/>
    <col min="12" max="16384" width="9.140625" style="72" customWidth="1"/>
  </cols>
  <sheetData>
    <row r="1" spans="2:12" ht="24" customHeight="1">
      <c r="B1" s="67"/>
      <c r="C1" s="213" t="s">
        <v>233</v>
      </c>
      <c r="D1" s="67"/>
      <c r="E1" s="67"/>
      <c r="F1" s="67"/>
      <c r="G1" s="67"/>
      <c r="H1" s="67"/>
      <c r="I1" s="67"/>
      <c r="J1" s="67"/>
      <c r="K1" s="67"/>
      <c r="L1" s="67"/>
    </row>
    <row r="2" spans="2:12" ht="13.5" customHeight="1" thickBot="1">
      <c r="B2" s="67"/>
      <c r="C2" s="67"/>
      <c r="D2" s="201"/>
      <c r="E2" s="67"/>
      <c r="F2" s="67"/>
      <c r="G2" s="67"/>
      <c r="H2" s="67"/>
      <c r="I2" s="67"/>
      <c r="J2" s="67"/>
      <c r="K2" s="67"/>
      <c r="L2" s="67"/>
    </row>
    <row r="3" spans="2:12" ht="39" customHeight="1" thickBot="1">
      <c r="B3" s="214" t="s">
        <v>2</v>
      </c>
      <c r="C3" s="215" t="s">
        <v>221</v>
      </c>
      <c r="D3" s="215" t="s">
        <v>234</v>
      </c>
      <c r="E3" s="215" t="s">
        <v>235</v>
      </c>
      <c r="F3" s="215" t="s">
        <v>236</v>
      </c>
      <c r="G3" s="216" t="s">
        <v>237</v>
      </c>
      <c r="H3" s="67"/>
      <c r="I3" s="67"/>
      <c r="J3" s="67"/>
      <c r="K3" s="67"/>
      <c r="L3" s="67"/>
    </row>
    <row r="4" spans="2:12" ht="14.25" customHeight="1">
      <c r="B4" s="247"/>
      <c r="C4" s="245" t="s">
        <v>296</v>
      </c>
      <c r="D4" s="245" t="s">
        <v>373</v>
      </c>
      <c r="E4" s="285">
        <v>8039</v>
      </c>
      <c r="F4" s="246">
        <v>132.43</v>
      </c>
      <c r="G4" s="266">
        <v>1064567.05</v>
      </c>
      <c r="H4" s="203"/>
      <c r="I4" s="79"/>
      <c r="J4" s="79"/>
      <c r="K4" s="203"/>
      <c r="L4" s="67"/>
    </row>
    <row r="5" spans="2:12" ht="14.25" customHeight="1">
      <c r="B5" s="248"/>
      <c r="C5" s="245" t="s">
        <v>374</v>
      </c>
      <c r="D5" s="245" t="s">
        <v>278</v>
      </c>
      <c r="E5" s="285"/>
      <c r="F5" s="245"/>
      <c r="G5" s="266">
        <v>595991.31</v>
      </c>
      <c r="H5" s="203"/>
      <c r="I5" s="204"/>
      <c r="J5" s="79"/>
      <c r="K5" s="203"/>
      <c r="L5" s="67"/>
    </row>
    <row r="6" spans="2:12" ht="14.25" customHeight="1">
      <c r="B6" s="248"/>
      <c r="C6" s="245" t="s">
        <v>314</v>
      </c>
      <c r="D6" s="245" t="s">
        <v>278</v>
      </c>
      <c r="E6" s="285"/>
      <c r="F6" s="245"/>
      <c r="G6" s="266">
        <v>1035638.25</v>
      </c>
      <c r="H6" s="205"/>
      <c r="I6" s="206"/>
      <c r="J6" s="206"/>
      <c r="K6" s="206"/>
      <c r="L6" s="67"/>
    </row>
    <row r="7" spans="2:12" ht="14.25" customHeight="1">
      <c r="B7" s="248"/>
      <c r="C7" s="245" t="s">
        <v>312</v>
      </c>
      <c r="D7" s="245" t="s">
        <v>278</v>
      </c>
      <c r="E7" s="285"/>
      <c r="F7" s="245"/>
      <c r="G7" s="266">
        <v>122600</v>
      </c>
      <c r="H7" s="205"/>
      <c r="I7" s="206"/>
      <c r="J7" s="206"/>
      <c r="K7" s="206"/>
      <c r="L7" s="67"/>
    </row>
    <row r="8" spans="2:12" ht="14.25" customHeight="1">
      <c r="B8" s="248"/>
      <c r="C8" s="245" t="s">
        <v>313</v>
      </c>
      <c r="D8" s="245" t="s">
        <v>239</v>
      </c>
      <c r="E8" s="285">
        <v>11280</v>
      </c>
      <c r="F8" s="245">
        <v>21.94</v>
      </c>
      <c r="G8" s="266">
        <v>247515.84</v>
      </c>
      <c r="H8" s="205"/>
      <c r="I8" s="206"/>
      <c r="J8" s="206"/>
      <c r="K8" s="206"/>
      <c r="L8" s="67"/>
    </row>
    <row r="9" spans="2:12" ht="14.25" customHeight="1">
      <c r="B9" s="248"/>
      <c r="C9" s="245" t="s">
        <v>323</v>
      </c>
      <c r="D9" s="245" t="s">
        <v>242</v>
      </c>
      <c r="E9" s="285">
        <v>439.5</v>
      </c>
      <c r="F9" s="245">
        <v>718.22</v>
      </c>
      <c r="G9" s="266">
        <v>315656.48</v>
      </c>
      <c r="H9" s="205"/>
      <c r="I9" s="206"/>
      <c r="J9" s="206"/>
      <c r="K9" s="206"/>
      <c r="L9" s="67"/>
    </row>
    <row r="10" spans="2:12" s="195" customFormat="1" ht="14.25" customHeight="1">
      <c r="B10" s="248"/>
      <c r="C10" s="245" t="s">
        <v>375</v>
      </c>
      <c r="D10" s="245" t="s">
        <v>278</v>
      </c>
      <c r="E10" s="285"/>
      <c r="F10" s="245"/>
      <c r="G10" s="286">
        <v>696808.34</v>
      </c>
      <c r="H10" s="208"/>
      <c r="I10" s="207"/>
      <c r="J10" s="207"/>
      <c r="K10" s="207"/>
      <c r="L10" s="202"/>
    </row>
    <row r="11" spans="2:12" s="195" customFormat="1" ht="14.25" customHeight="1">
      <c r="B11" s="248"/>
      <c r="C11" s="245" t="s">
        <v>376</v>
      </c>
      <c r="D11" s="245" t="s">
        <v>310</v>
      </c>
      <c r="E11" s="245">
        <v>4170</v>
      </c>
      <c r="F11" s="246">
        <v>796.9</v>
      </c>
      <c r="G11" s="249">
        <v>3322991</v>
      </c>
      <c r="H11" s="206"/>
      <c r="I11" s="207"/>
      <c r="J11" s="207"/>
      <c r="K11" s="206"/>
      <c r="L11" s="202"/>
    </row>
    <row r="12" spans="2:12" s="195" customFormat="1" ht="14.25" customHeight="1">
      <c r="B12" s="248"/>
      <c r="C12" s="245" t="s">
        <v>311</v>
      </c>
      <c r="D12" s="245" t="s">
        <v>241</v>
      </c>
      <c r="E12" s="245">
        <v>1</v>
      </c>
      <c r="F12" s="246">
        <v>700</v>
      </c>
      <c r="G12" s="249">
        <v>700</v>
      </c>
      <c r="H12" s="206"/>
      <c r="I12" s="207"/>
      <c r="J12" s="207"/>
      <c r="K12" s="206"/>
      <c r="L12" s="202"/>
    </row>
    <row r="13" spans="2:12" ht="14.25" customHeight="1">
      <c r="B13" s="248"/>
      <c r="C13" s="245"/>
      <c r="D13" s="245"/>
      <c r="E13" s="245"/>
      <c r="F13" s="245"/>
      <c r="G13" s="267">
        <f>SUM(G4:G12)</f>
        <v>7402468.27</v>
      </c>
      <c r="H13" s="206"/>
      <c r="I13" s="206"/>
      <c r="J13" s="206"/>
      <c r="K13" s="206"/>
      <c r="L13" s="67"/>
    </row>
    <row r="14" spans="2:12" ht="14.25" customHeight="1">
      <c r="B14" s="248"/>
      <c r="C14" s="245" t="s">
        <v>238</v>
      </c>
      <c r="D14" s="245" t="s">
        <v>239</v>
      </c>
      <c r="E14" s="285">
        <v>8860</v>
      </c>
      <c r="F14" s="246">
        <v>71.85</v>
      </c>
      <c r="G14" s="266">
        <v>636661</v>
      </c>
      <c r="H14" s="206"/>
      <c r="I14" s="206"/>
      <c r="J14" s="206"/>
      <c r="K14" s="206"/>
      <c r="L14" s="67"/>
    </row>
    <row r="15" spans="2:12" ht="14.25" customHeight="1">
      <c r="B15" s="248"/>
      <c r="C15" s="245" t="s">
        <v>240</v>
      </c>
      <c r="D15" s="245" t="s">
        <v>241</v>
      </c>
      <c r="E15" s="285">
        <v>187</v>
      </c>
      <c r="F15" s="287">
        <v>1871.89</v>
      </c>
      <c r="G15" s="266">
        <v>350043</v>
      </c>
      <c r="H15" s="206"/>
      <c r="I15" s="206"/>
      <c r="J15" s="206"/>
      <c r="K15" s="206"/>
      <c r="L15" s="67"/>
    </row>
    <row r="16" spans="2:12" ht="14.25" customHeight="1">
      <c r="B16" s="248"/>
      <c r="C16" s="245" t="s">
        <v>315</v>
      </c>
      <c r="D16" s="245" t="s">
        <v>242</v>
      </c>
      <c r="E16" s="285">
        <v>1075.22</v>
      </c>
      <c r="F16" s="287">
        <v>1949.46</v>
      </c>
      <c r="G16" s="266">
        <v>2096097.53</v>
      </c>
      <c r="H16" s="206"/>
      <c r="I16" s="206"/>
      <c r="J16" s="206"/>
      <c r="K16" s="206"/>
      <c r="L16" s="67"/>
    </row>
    <row r="17" spans="2:12" ht="14.25" customHeight="1">
      <c r="B17" s="248"/>
      <c r="C17" s="245" t="s">
        <v>377</v>
      </c>
      <c r="D17" s="245" t="s">
        <v>278</v>
      </c>
      <c r="E17" s="285"/>
      <c r="F17" s="246"/>
      <c r="G17" s="266">
        <v>316534</v>
      </c>
      <c r="H17" s="206"/>
      <c r="I17" s="206"/>
      <c r="J17" s="206"/>
      <c r="K17" s="206"/>
      <c r="L17" s="67"/>
    </row>
    <row r="18" spans="2:12" ht="14.25" customHeight="1">
      <c r="B18" s="248"/>
      <c r="C18" s="245" t="s">
        <v>313</v>
      </c>
      <c r="D18" s="245" t="s">
        <v>239</v>
      </c>
      <c r="E18" s="285">
        <v>3265</v>
      </c>
      <c r="F18" s="246">
        <v>40.86</v>
      </c>
      <c r="G18" s="266">
        <v>133420</v>
      </c>
      <c r="H18" s="206"/>
      <c r="I18" s="206"/>
      <c r="J18" s="206"/>
      <c r="K18" s="206"/>
      <c r="L18" s="67"/>
    </row>
    <row r="19" spans="2:12" ht="14.25" customHeight="1">
      <c r="B19" s="248"/>
      <c r="C19" s="260" t="s">
        <v>323</v>
      </c>
      <c r="D19" s="260" t="s">
        <v>242</v>
      </c>
      <c r="E19" s="289">
        <v>2751.64</v>
      </c>
      <c r="F19" s="261">
        <v>766.73</v>
      </c>
      <c r="G19" s="288">
        <v>2109777.39</v>
      </c>
      <c r="H19" s="206"/>
      <c r="I19" s="206"/>
      <c r="J19" s="206"/>
      <c r="K19" s="206"/>
      <c r="L19" s="67"/>
    </row>
    <row r="20" spans="2:12" ht="14.25" customHeight="1">
      <c r="B20" s="248"/>
      <c r="C20" s="260" t="s">
        <v>375</v>
      </c>
      <c r="D20" s="260" t="s">
        <v>278</v>
      </c>
      <c r="E20" s="289"/>
      <c r="F20" s="261"/>
      <c r="G20" s="288">
        <v>693443.72</v>
      </c>
      <c r="H20" s="206"/>
      <c r="I20" s="206"/>
      <c r="J20" s="206"/>
      <c r="K20" s="206"/>
      <c r="L20" s="67"/>
    </row>
    <row r="21" spans="2:12" ht="14.25" customHeight="1">
      <c r="B21" s="248"/>
      <c r="C21" s="260" t="s">
        <v>331</v>
      </c>
      <c r="D21" s="260" t="s">
        <v>243</v>
      </c>
      <c r="E21" s="289">
        <v>1635</v>
      </c>
      <c r="F21" s="261">
        <v>110.32</v>
      </c>
      <c r="G21" s="288">
        <v>180369</v>
      </c>
      <c r="H21" s="206"/>
      <c r="I21" s="206"/>
      <c r="J21" s="206"/>
      <c r="K21" s="206"/>
      <c r="L21" s="67"/>
    </row>
    <row r="22" spans="2:12" ht="14.25" customHeight="1">
      <c r="B22" s="248"/>
      <c r="C22" s="260" t="s">
        <v>324</v>
      </c>
      <c r="D22" s="260" t="s">
        <v>242</v>
      </c>
      <c r="E22" s="289">
        <v>727.7</v>
      </c>
      <c r="F22" s="261">
        <v>754.39</v>
      </c>
      <c r="G22" s="288">
        <v>548966.67</v>
      </c>
      <c r="H22" s="206"/>
      <c r="I22" s="206"/>
      <c r="J22" s="206"/>
      <c r="K22" s="206"/>
      <c r="L22" s="67"/>
    </row>
    <row r="23" spans="2:12" ht="14.25" customHeight="1">
      <c r="B23" s="248"/>
      <c r="C23" s="260" t="s">
        <v>332</v>
      </c>
      <c r="D23" s="260" t="s">
        <v>278</v>
      </c>
      <c r="E23" s="289"/>
      <c r="F23" s="261"/>
      <c r="G23" s="288">
        <v>90720</v>
      </c>
      <c r="H23" s="206"/>
      <c r="I23" s="206"/>
      <c r="J23" s="206"/>
      <c r="K23" s="206"/>
      <c r="L23" s="67"/>
    </row>
    <row r="24" spans="2:12" ht="16.5" customHeight="1">
      <c r="B24" s="248"/>
      <c r="C24" s="271" t="s">
        <v>322</v>
      </c>
      <c r="D24" s="272" t="s">
        <v>278</v>
      </c>
      <c r="E24" s="273"/>
      <c r="F24" s="273"/>
      <c r="G24" s="290">
        <v>1358521.51</v>
      </c>
      <c r="H24" s="206"/>
      <c r="I24" s="206"/>
      <c r="J24" s="206"/>
      <c r="K24" s="206"/>
      <c r="L24" s="67"/>
    </row>
    <row r="25" spans="2:12" ht="16.5" customHeight="1">
      <c r="B25" s="248"/>
      <c r="C25" s="271" t="s">
        <v>314</v>
      </c>
      <c r="D25" s="272" t="s">
        <v>278</v>
      </c>
      <c r="E25" s="273"/>
      <c r="F25" s="273"/>
      <c r="G25" s="290">
        <v>1604551</v>
      </c>
      <c r="H25" s="206"/>
      <c r="I25" s="206"/>
      <c r="J25" s="206"/>
      <c r="K25" s="206"/>
      <c r="L25" s="67"/>
    </row>
    <row r="26" spans="2:12" ht="16.5" customHeight="1">
      <c r="B26" s="248"/>
      <c r="C26" s="271" t="s">
        <v>378</v>
      </c>
      <c r="D26" s="272" t="s">
        <v>278</v>
      </c>
      <c r="E26" s="273"/>
      <c r="F26" s="273"/>
      <c r="G26" s="290">
        <v>1601013.6</v>
      </c>
      <c r="H26" s="206"/>
      <c r="I26" s="206"/>
      <c r="J26" s="206"/>
      <c r="K26" s="206"/>
      <c r="L26" s="67"/>
    </row>
    <row r="27" spans="2:12" ht="16.5" customHeight="1">
      <c r="B27" s="248"/>
      <c r="C27" s="271" t="s">
        <v>297</v>
      </c>
      <c r="D27" s="272" t="s">
        <v>239</v>
      </c>
      <c r="E27" s="273">
        <v>217400</v>
      </c>
      <c r="F27" s="273">
        <v>6.68</v>
      </c>
      <c r="G27" s="290">
        <v>1452314.66</v>
      </c>
      <c r="H27" s="206"/>
      <c r="I27" s="206"/>
      <c r="J27" s="206"/>
      <c r="K27" s="206"/>
      <c r="L27" s="67"/>
    </row>
    <row r="28" spans="2:12" ht="16.5" customHeight="1">
      <c r="B28" s="248"/>
      <c r="C28" s="271" t="s">
        <v>311</v>
      </c>
      <c r="D28" s="272" t="s">
        <v>241</v>
      </c>
      <c r="E28" s="273">
        <v>407</v>
      </c>
      <c r="F28" s="273">
        <v>825.54</v>
      </c>
      <c r="G28" s="290">
        <v>335995.61</v>
      </c>
      <c r="H28" s="206"/>
      <c r="I28" s="206"/>
      <c r="J28" s="206"/>
      <c r="K28" s="206"/>
      <c r="L28" s="67"/>
    </row>
    <row r="29" spans="2:12" ht="16.5" customHeight="1">
      <c r="B29" s="248"/>
      <c r="C29" s="271" t="s">
        <v>379</v>
      </c>
      <c r="D29" s="272" t="s">
        <v>243</v>
      </c>
      <c r="E29" s="273">
        <v>22739</v>
      </c>
      <c r="F29" s="273">
        <v>13.99</v>
      </c>
      <c r="G29" s="290">
        <v>318080.49</v>
      </c>
      <c r="H29" s="206"/>
      <c r="I29" s="206"/>
      <c r="J29" s="206"/>
      <c r="K29" s="206"/>
      <c r="L29" s="67"/>
    </row>
    <row r="30" spans="2:12" ht="16.5" customHeight="1">
      <c r="B30" s="248"/>
      <c r="C30" s="271" t="s">
        <v>380</v>
      </c>
      <c r="D30" s="272" t="s">
        <v>243</v>
      </c>
      <c r="E30" s="273">
        <v>6500</v>
      </c>
      <c r="F30" s="273">
        <v>14</v>
      </c>
      <c r="G30" s="290">
        <v>90999.97</v>
      </c>
      <c r="H30" s="206"/>
      <c r="I30" s="206"/>
      <c r="J30" s="206"/>
      <c r="K30" s="206"/>
      <c r="L30" s="67"/>
    </row>
    <row r="31" spans="2:12" ht="16.5" customHeight="1">
      <c r="B31" s="248"/>
      <c r="C31" s="271" t="s">
        <v>309</v>
      </c>
      <c r="D31" s="272" t="s">
        <v>310</v>
      </c>
      <c r="E31" s="273">
        <v>1184</v>
      </c>
      <c r="F31" s="273">
        <v>719.96</v>
      </c>
      <c r="G31" s="290">
        <v>852432.29</v>
      </c>
      <c r="H31" s="206"/>
      <c r="I31" s="206"/>
      <c r="J31" s="206"/>
      <c r="K31" s="206"/>
      <c r="L31" s="67"/>
    </row>
    <row r="32" spans="2:12" ht="16.5" customHeight="1">
      <c r="B32" s="248"/>
      <c r="C32" s="271" t="s">
        <v>325</v>
      </c>
      <c r="D32" s="272" t="s">
        <v>239</v>
      </c>
      <c r="E32" s="273">
        <v>4300</v>
      </c>
      <c r="F32" s="273">
        <v>11.66</v>
      </c>
      <c r="G32" s="290">
        <v>50152.1</v>
      </c>
      <c r="H32" s="206"/>
      <c r="I32" s="206"/>
      <c r="J32" s="206"/>
      <c r="K32" s="206"/>
      <c r="L32" s="67"/>
    </row>
    <row r="33" spans="2:12" ht="16.5" customHeight="1">
      <c r="B33" s="248"/>
      <c r="C33" s="271" t="s">
        <v>381</v>
      </c>
      <c r="D33" s="272" t="s">
        <v>278</v>
      </c>
      <c r="E33" s="273"/>
      <c r="F33" s="273"/>
      <c r="G33" s="290">
        <v>1008598.33</v>
      </c>
      <c r="H33" s="206"/>
      <c r="I33" s="206"/>
      <c r="J33" s="206"/>
      <c r="K33" s="206"/>
      <c r="L33" s="67"/>
    </row>
    <row r="34" spans="2:12" ht="16.5" customHeight="1">
      <c r="B34" s="248"/>
      <c r="C34" s="271"/>
      <c r="D34" s="272"/>
      <c r="E34" s="273"/>
      <c r="F34" s="273"/>
      <c r="G34" s="291">
        <f>SUM(G14:G33)</f>
        <v>15828691.870000001</v>
      </c>
      <c r="H34" s="206"/>
      <c r="I34" s="206"/>
      <c r="J34" s="206"/>
      <c r="K34" s="206"/>
      <c r="L34" s="67"/>
    </row>
    <row r="35" spans="2:12" ht="16.5" customHeight="1">
      <c r="B35" s="248"/>
      <c r="C35" s="271" t="s">
        <v>309</v>
      </c>
      <c r="D35" s="272" t="s">
        <v>310</v>
      </c>
      <c r="E35" s="273">
        <v>600</v>
      </c>
      <c r="F35" s="273">
        <v>1000</v>
      </c>
      <c r="G35" s="290">
        <v>600000</v>
      </c>
      <c r="H35" s="206"/>
      <c r="I35" s="206"/>
      <c r="J35" s="206"/>
      <c r="K35" s="206"/>
      <c r="L35" s="67"/>
    </row>
    <row r="36" spans="2:12" ht="16.5" customHeight="1">
      <c r="B36" s="248"/>
      <c r="C36" s="271" t="s">
        <v>386</v>
      </c>
      <c r="D36" s="272" t="s">
        <v>239</v>
      </c>
      <c r="E36" s="273">
        <v>26083</v>
      </c>
      <c r="F36" s="273">
        <v>87.57</v>
      </c>
      <c r="G36" s="290">
        <v>2284167</v>
      </c>
      <c r="H36" s="206"/>
      <c r="I36" s="206"/>
      <c r="J36" s="206"/>
      <c r="K36" s="206"/>
      <c r="L36" s="67"/>
    </row>
    <row r="37" spans="2:12" ht="16.5" customHeight="1">
      <c r="B37" s="248"/>
      <c r="C37" s="271" t="s">
        <v>387</v>
      </c>
      <c r="D37" s="272" t="s">
        <v>243</v>
      </c>
      <c r="E37" s="273">
        <v>18052</v>
      </c>
      <c r="F37" s="273">
        <v>19</v>
      </c>
      <c r="G37" s="290">
        <v>343168</v>
      </c>
      <c r="H37" s="206"/>
      <c r="I37" s="206"/>
      <c r="J37" s="206"/>
      <c r="K37" s="206"/>
      <c r="L37" s="67"/>
    </row>
    <row r="38" spans="2:12" ht="16.5" customHeight="1">
      <c r="B38" s="248"/>
      <c r="C38" s="271" t="s">
        <v>388</v>
      </c>
      <c r="D38" s="272" t="s">
        <v>239</v>
      </c>
      <c r="E38" s="273">
        <v>30000</v>
      </c>
      <c r="F38" s="273">
        <v>79</v>
      </c>
      <c r="G38" s="290">
        <v>2370000</v>
      </c>
      <c r="H38" s="206"/>
      <c r="I38" s="206"/>
      <c r="J38" s="206"/>
      <c r="K38" s="206"/>
      <c r="L38" s="67"/>
    </row>
    <row r="39" spans="2:12" ht="16.5" customHeight="1">
      <c r="B39" s="248"/>
      <c r="C39" s="271" t="s">
        <v>238</v>
      </c>
      <c r="D39" s="272" t="s">
        <v>239</v>
      </c>
      <c r="E39" s="273">
        <v>76700</v>
      </c>
      <c r="F39" s="273">
        <v>74.6</v>
      </c>
      <c r="G39" s="290">
        <v>5721100</v>
      </c>
      <c r="H39" s="206"/>
      <c r="I39" s="206"/>
      <c r="J39" s="206"/>
      <c r="K39" s="206"/>
      <c r="L39" s="67"/>
    </row>
    <row r="40" spans="2:12" ht="16.5" customHeight="1">
      <c r="B40" s="248"/>
      <c r="C40" s="271" t="s">
        <v>297</v>
      </c>
      <c r="D40" s="272" t="s">
        <v>239</v>
      </c>
      <c r="E40" s="273">
        <v>8000</v>
      </c>
      <c r="F40" s="273">
        <v>10</v>
      </c>
      <c r="G40" s="290">
        <v>80000</v>
      </c>
      <c r="H40" s="206"/>
      <c r="I40" s="206"/>
      <c r="J40" s="206"/>
      <c r="K40" s="206"/>
      <c r="L40" s="67"/>
    </row>
    <row r="41" spans="2:12" ht="16.5" customHeight="1">
      <c r="B41" s="248"/>
      <c r="C41" s="271" t="s">
        <v>322</v>
      </c>
      <c r="D41" s="272" t="s">
        <v>278</v>
      </c>
      <c r="E41" s="273"/>
      <c r="F41" s="273"/>
      <c r="G41" s="290">
        <v>356888</v>
      </c>
      <c r="H41" s="206"/>
      <c r="I41" s="206"/>
      <c r="J41" s="206"/>
      <c r="K41" s="206"/>
      <c r="L41" s="67"/>
    </row>
    <row r="42" spans="2:12" ht="16.5" customHeight="1">
      <c r="B42" s="248"/>
      <c r="C42" s="271" t="s">
        <v>312</v>
      </c>
      <c r="D42" s="272" t="s">
        <v>278</v>
      </c>
      <c r="E42" s="273"/>
      <c r="F42" s="273"/>
      <c r="G42" s="290">
        <v>3531150</v>
      </c>
      <c r="H42" s="206"/>
      <c r="I42" s="206"/>
      <c r="J42" s="206"/>
      <c r="K42" s="206"/>
      <c r="L42" s="67"/>
    </row>
    <row r="43" spans="2:12" ht="16.5" customHeight="1">
      <c r="B43" s="248"/>
      <c r="C43" s="271" t="s">
        <v>240</v>
      </c>
      <c r="D43" s="272" t="s">
        <v>242</v>
      </c>
      <c r="E43" s="273">
        <v>53</v>
      </c>
      <c r="F43" s="273">
        <v>4550</v>
      </c>
      <c r="G43" s="290">
        <v>241150</v>
      </c>
      <c r="H43" s="206"/>
      <c r="I43" s="206"/>
      <c r="J43" s="206"/>
      <c r="K43" s="206"/>
      <c r="L43" s="67"/>
    </row>
    <row r="44" spans="2:12" ht="16.5" customHeight="1">
      <c r="B44" s="248"/>
      <c r="C44" s="271" t="s">
        <v>331</v>
      </c>
      <c r="D44" s="272" t="s">
        <v>239</v>
      </c>
      <c r="E44" s="273">
        <v>51300</v>
      </c>
      <c r="F44" s="273">
        <v>99.75</v>
      </c>
      <c r="G44" s="290">
        <v>5117000</v>
      </c>
      <c r="H44" s="206"/>
      <c r="I44" s="206"/>
      <c r="J44" s="206"/>
      <c r="K44" s="206"/>
      <c r="L44" s="67"/>
    </row>
    <row r="45" spans="2:12" ht="16.5" customHeight="1">
      <c r="B45" s="248"/>
      <c r="C45" s="271" t="s">
        <v>389</v>
      </c>
      <c r="D45" s="272" t="s">
        <v>239</v>
      </c>
      <c r="E45" s="273">
        <v>300</v>
      </c>
      <c r="F45" s="273">
        <v>300</v>
      </c>
      <c r="G45" s="290">
        <v>90000</v>
      </c>
      <c r="H45" s="206"/>
      <c r="I45" s="206"/>
      <c r="J45" s="206"/>
      <c r="K45" s="206"/>
      <c r="L45" s="67"/>
    </row>
    <row r="46" spans="2:12" ht="16.5" customHeight="1">
      <c r="B46" s="248"/>
      <c r="C46" s="271" t="s">
        <v>390</v>
      </c>
      <c r="D46" s="272" t="s">
        <v>241</v>
      </c>
      <c r="E46" s="273">
        <v>4</v>
      </c>
      <c r="F46" s="273">
        <v>61667</v>
      </c>
      <c r="G46" s="290">
        <v>246667</v>
      </c>
      <c r="H46" s="206"/>
      <c r="I46" s="206"/>
      <c r="J46" s="206"/>
      <c r="K46" s="206"/>
      <c r="L46" s="67"/>
    </row>
    <row r="47" spans="2:12" ht="16.5" customHeight="1" thickBot="1">
      <c r="B47" s="292"/>
      <c r="C47" s="293"/>
      <c r="D47" s="294"/>
      <c r="E47" s="295"/>
      <c r="F47" s="295"/>
      <c r="G47" s="296">
        <f>SUM(G35:G46)</f>
        <v>20981290</v>
      </c>
      <c r="H47" s="206"/>
      <c r="I47" s="206"/>
      <c r="J47" s="206"/>
      <c r="K47" s="206"/>
      <c r="L47" s="67"/>
    </row>
    <row r="48" spans="2:12" ht="24.75" customHeight="1" thickBot="1">
      <c r="B48" s="217"/>
      <c r="C48" s="220" t="s">
        <v>244</v>
      </c>
      <c r="D48" s="218"/>
      <c r="E48" s="219"/>
      <c r="F48" s="219"/>
      <c r="G48" s="221">
        <f>G34+G13+G47</f>
        <v>44212450.14</v>
      </c>
      <c r="H48" s="206"/>
      <c r="I48" s="206"/>
      <c r="J48" s="206"/>
      <c r="K48" s="206"/>
      <c r="L48" s="67"/>
    </row>
    <row r="49" spans="2:12" ht="13.5" customHeight="1">
      <c r="B49" s="79"/>
      <c r="C49" s="209"/>
      <c r="D49" s="210"/>
      <c r="E49" s="211"/>
      <c r="F49" s="211"/>
      <c r="G49" s="206"/>
      <c r="H49" s="206"/>
      <c r="I49" s="206"/>
      <c r="J49" s="206"/>
      <c r="K49" s="206"/>
      <c r="L49" s="67"/>
    </row>
    <row r="50" spans="2:12" ht="13.5" customHeight="1">
      <c r="B50" s="79"/>
      <c r="C50" s="209"/>
      <c r="D50" s="210"/>
      <c r="E50" s="211"/>
      <c r="F50" s="211"/>
      <c r="G50" s="206"/>
      <c r="H50" s="206"/>
      <c r="I50" s="206"/>
      <c r="J50" s="206"/>
      <c r="K50" s="206"/>
      <c r="L50" s="67"/>
    </row>
    <row r="51" spans="2:12" ht="13.5" customHeight="1">
      <c r="B51" s="79"/>
      <c r="C51" s="209"/>
      <c r="D51" s="210"/>
      <c r="E51" s="211"/>
      <c r="F51" s="211"/>
      <c r="G51" s="206"/>
      <c r="H51" s="206"/>
      <c r="I51" s="206"/>
      <c r="J51" s="206"/>
      <c r="K51" s="206"/>
      <c r="L51" s="67"/>
    </row>
    <row r="52" spans="2:12" ht="23.25" customHeight="1">
      <c r="B52" s="79"/>
      <c r="C52" s="222" t="s">
        <v>245</v>
      </c>
      <c r="D52" s="210"/>
      <c r="E52" s="211"/>
      <c r="F52" s="211"/>
      <c r="G52" s="206"/>
      <c r="H52" s="206"/>
      <c r="I52" s="206"/>
      <c r="J52" s="206"/>
      <c r="K52" s="206"/>
      <c r="L52" s="67"/>
    </row>
    <row r="53" spans="2:12" s="195" customFormat="1" ht="13.5" customHeight="1">
      <c r="B53" s="202"/>
      <c r="C53" s="202"/>
      <c r="D53" s="202"/>
      <c r="E53" s="212"/>
      <c r="F53" s="212"/>
      <c r="G53" s="212"/>
      <c r="H53" s="212"/>
      <c r="I53" s="212"/>
      <c r="J53" s="212"/>
      <c r="K53" s="212"/>
      <c r="L53" s="202"/>
    </row>
    <row r="54" spans="2:12" ht="13.5" customHeight="1" thickBot="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 ht="34.5" customHeight="1" thickBot="1">
      <c r="B55" s="214" t="s">
        <v>2</v>
      </c>
      <c r="C55" s="215" t="s">
        <v>221</v>
      </c>
      <c r="D55" s="223" t="s">
        <v>246</v>
      </c>
      <c r="E55" s="224" t="s">
        <v>247</v>
      </c>
      <c r="F55" s="67"/>
      <c r="G55" s="67"/>
      <c r="H55" s="67"/>
      <c r="I55" s="67"/>
      <c r="J55" s="67"/>
      <c r="K55" s="206"/>
      <c r="L55" s="67"/>
    </row>
    <row r="56" spans="2:12" ht="14.25" customHeight="1">
      <c r="B56" s="225">
        <v>1</v>
      </c>
      <c r="C56" s="226" t="s">
        <v>248</v>
      </c>
      <c r="D56" s="226">
        <v>5851.26</v>
      </c>
      <c r="E56" s="227"/>
      <c r="F56" s="67"/>
      <c r="G56" s="67"/>
      <c r="H56" s="67"/>
      <c r="I56" s="67"/>
      <c r="J56" s="67"/>
      <c r="K56" s="67"/>
      <c r="L56" s="67"/>
    </row>
    <row r="57" spans="2:12" ht="14.25" customHeight="1">
      <c r="B57" s="228">
        <v>2</v>
      </c>
      <c r="C57" s="229" t="s">
        <v>248</v>
      </c>
      <c r="D57" s="229">
        <v>8489.09</v>
      </c>
      <c r="E57" s="230"/>
      <c r="F57" s="67"/>
      <c r="G57" s="67"/>
      <c r="H57" s="67"/>
      <c r="I57" s="67"/>
      <c r="J57" s="67"/>
      <c r="K57" s="67"/>
      <c r="L57" s="67"/>
    </row>
    <row r="58" spans="2:12" ht="14.25" customHeight="1">
      <c r="B58" s="225">
        <v>3</v>
      </c>
      <c r="C58" s="229" t="s">
        <v>316</v>
      </c>
      <c r="D58" s="229">
        <v>20003.03</v>
      </c>
      <c r="E58" s="230"/>
      <c r="F58" s="67"/>
      <c r="G58" s="67"/>
      <c r="H58" s="67"/>
      <c r="I58" s="67"/>
      <c r="J58" s="67"/>
      <c r="K58" s="67"/>
      <c r="L58" s="67"/>
    </row>
    <row r="59" spans="2:12" ht="14.25" customHeight="1">
      <c r="B59" s="228">
        <v>4</v>
      </c>
      <c r="C59" s="229" t="s">
        <v>249</v>
      </c>
      <c r="D59" s="229">
        <v>52727.3</v>
      </c>
      <c r="E59" s="230"/>
      <c r="F59" s="67"/>
      <c r="G59" s="67"/>
      <c r="H59" s="67"/>
      <c r="I59" s="67"/>
      <c r="J59" s="67"/>
      <c r="K59" s="67"/>
      <c r="L59" s="67"/>
    </row>
    <row r="60" spans="2:12" ht="14.25" customHeight="1">
      <c r="B60" s="225">
        <v>5</v>
      </c>
      <c r="C60" s="229" t="s">
        <v>250</v>
      </c>
      <c r="D60" s="229">
        <v>2810.4</v>
      </c>
      <c r="E60" s="230"/>
      <c r="F60" s="67"/>
      <c r="G60" s="67"/>
      <c r="H60" s="67"/>
      <c r="I60" s="67"/>
      <c r="J60" s="67"/>
      <c r="K60" s="67"/>
      <c r="L60" s="67"/>
    </row>
    <row r="61" spans="2:12" ht="14.25" customHeight="1">
      <c r="B61" s="228">
        <v>6</v>
      </c>
      <c r="C61" s="229" t="s">
        <v>251</v>
      </c>
      <c r="D61" s="229">
        <v>0</v>
      </c>
      <c r="E61" s="230"/>
      <c r="F61" s="67"/>
      <c r="G61" s="67"/>
      <c r="H61" s="67"/>
      <c r="I61" s="67"/>
      <c r="J61" s="67"/>
      <c r="K61" s="67"/>
      <c r="L61" s="67"/>
    </row>
    <row r="62" spans="2:12" ht="14.25" customHeight="1">
      <c r="B62" s="225">
        <v>7</v>
      </c>
      <c r="C62" s="229" t="s">
        <v>252</v>
      </c>
      <c r="D62" s="229">
        <v>7650.6</v>
      </c>
      <c r="E62" s="230"/>
      <c r="F62" s="67"/>
      <c r="G62" s="67"/>
      <c r="H62" s="67"/>
      <c r="I62" s="67"/>
      <c r="J62" s="67"/>
      <c r="K62" s="67"/>
      <c r="L62" s="67"/>
    </row>
    <row r="63" spans="2:5" ht="14.25" customHeight="1">
      <c r="B63" s="228">
        <v>8</v>
      </c>
      <c r="C63" s="229" t="s">
        <v>253</v>
      </c>
      <c r="D63" s="229">
        <v>9652.65</v>
      </c>
      <c r="E63" s="230"/>
    </row>
    <row r="64" spans="2:5" ht="14.25" customHeight="1">
      <c r="B64" s="225">
        <v>9</v>
      </c>
      <c r="C64" s="229" t="s">
        <v>254</v>
      </c>
      <c r="D64" s="229">
        <v>68459.07</v>
      </c>
      <c r="E64" s="230"/>
    </row>
    <row r="65" spans="2:5" ht="14.25" customHeight="1">
      <c r="B65" s="228">
        <v>10</v>
      </c>
      <c r="C65" s="229" t="s">
        <v>371</v>
      </c>
      <c r="D65" s="229">
        <v>334.88</v>
      </c>
      <c r="E65" s="230"/>
    </row>
    <row r="66" spans="2:5" ht="14.25" customHeight="1">
      <c r="B66" s="225">
        <v>11</v>
      </c>
      <c r="C66" s="229" t="s">
        <v>255</v>
      </c>
      <c r="D66" s="229">
        <v>833.83</v>
      </c>
      <c r="E66" s="230">
        <v>5.95</v>
      </c>
    </row>
    <row r="67" spans="2:5" ht="14.25" customHeight="1">
      <c r="B67" s="228">
        <v>12</v>
      </c>
      <c r="C67" s="229" t="s">
        <v>256</v>
      </c>
      <c r="D67" s="229">
        <v>-559.16</v>
      </c>
      <c r="E67" s="230">
        <v>3.99</v>
      </c>
    </row>
    <row r="68" spans="2:5" ht="14.25" customHeight="1">
      <c r="B68" s="225">
        <v>13</v>
      </c>
      <c r="C68" s="229" t="s">
        <v>257</v>
      </c>
      <c r="D68" s="229">
        <v>8792.39</v>
      </c>
      <c r="E68" s="230">
        <v>62.74</v>
      </c>
    </row>
    <row r="69" spans="2:5" ht="14.25" customHeight="1">
      <c r="B69" s="228">
        <v>14</v>
      </c>
      <c r="C69" s="229" t="s">
        <v>258</v>
      </c>
      <c r="D69" s="229"/>
      <c r="E69" s="230"/>
    </row>
    <row r="70" spans="2:5" ht="14.25" customHeight="1">
      <c r="B70" s="225">
        <v>15</v>
      </c>
      <c r="C70" s="229" t="s">
        <v>259</v>
      </c>
      <c r="D70" s="229">
        <v>10090.08</v>
      </c>
      <c r="E70" s="230">
        <v>72</v>
      </c>
    </row>
    <row r="71" spans="2:5" ht="14.25" customHeight="1">
      <c r="B71" s="228">
        <v>16</v>
      </c>
      <c r="C71" s="229" t="s">
        <v>260</v>
      </c>
      <c r="D71" s="229">
        <v>5885.88</v>
      </c>
      <c r="E71" s="230">
        <v>42</v>
      </c>
    </row>
    <row r="72" spans="2:5" ht="14.25" customHeight="1">
      <c r="B72" s="225">
        <v>17</v>
      </c>
      <c r="C72" s="262" t="s">
        <v>318</v>
      </c>
      <c r="D72" s="262">
        <v>144178.83</v>
      </c>
      <c r="E72" s="263">
        <v>1028.82</v>
      </c>
    </row>
    <row r="73" spans="2:5" ht="14.25" customHeight="1">
      <c r="B73" s="228">
        <v>18</v>
      </c>
      <c r="C73" s="262" t="s">
        <v>317</v>
      </c>
      <c r="D73" s="262">
        <v>2102.1</v>
      </c>
      <c r="E73" s="263">
        <v>15</v>
      </c>
    </row>
    <row r="74" spans="2:5" ht="14.25" customHeight="1" thickBot="1">
      <c r="B74" s="225">
        <v>19</v>
      </c>
      <c r="C74" s="231" t="s">
        <v>372</v>
      </c>
      <c r="D74" s="231">
        <v>3411.68</v>
      </c>
      <c r="E74" s="232">
        <v>24.33</v>
      </c>
    </row>
  </sheetData>
  <sheetProtection/>
  <printOptions horizontalCentered="1"/>
  <pageMargins left="0" right="0" top="0.5" bottom="0.15" header="0.5" footer="0.1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6">
      <selection activeCell="G37" sqref="G37"/>
    </sheetView>
  </sheetViews>
  <sheetFormatPr defaultColWidth="9.140625" defaultRowHeight="12.75"/>
  <cols>
    <col min="1" max="1" width="6.7109375" style="0" customWidth="1"/>
    <col min="2" max="7" width="8.7109375" style="0" customWidth="1"/>
    <col min="8" max="8" width="10.28125" style="0" customWidth="1"/>
    <col min="9" max="9" width="10.421875" style="0" customWidth="1"/>
    <col min="10" max="10" width="10.851562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347" t="s">
        <v>226</v>
      </c>
      <c r="C4" s="348"/>
      <c r="D4" s="348"/>
      <c r="E4" s="348"/>
      <c r="F4" s="348"/>
      <c r="G4" s="348"/>
      <c r="H4" s="348"/>
      <c r="I4" s="348"/>
      <c r="J4" s="348"/>
      <c r="K4" s="349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26"/>
      <c r="E6" s="5"/>
      <c r="F6" s="5"/>
      <c r="G6" s="5"/>
      <c r="H6" s="5"/>
      <c r="I6" s="5"/>
      <c r="J6" s="5"/>
      <c r="K6" s="6"/>
    </row>
    <row r="7" spans="2:11" ht="12.75">
      <c r="B7" s="4"/>
      <c r="C7" s="5" t="s">
        <v>382</v>
      </c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 t="s">
        <v>383</v>
      </c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 t="s">
        <v>384</v>
      </c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241" t="s">
        <v>385</v>
      </c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241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241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241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241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241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30" customFormat="1" ht="15">
      <c r="B50" s="27"/>
      <c r="C50" s="28"/>
      <c r="D50" s="26"/>
      <c r="E50" s="28"/>
      <c r="F50" s="28"/>
      <c r="G50" s="28"/>
      <c r="H50" s="28"/>
      <c r="I50" s="28"/>
      <c r="J50" s="28"/>
      <c r="K50" s="29"/>
    </row>
    <row r="51" spans="2:11" s="30" customFormat="1" ht="15">
      <c r="B51" s="27"/>
      <c r="C51" s="10"/>
      <c r="E51" s="10"/>
      <c r="F51" s="10"/>
      <c r="G51" s="10"/>
      <c r="H51" s="10"/>
      <c r="I51" s="10"/>
      <c r="J51" s="28"/>
      <c r="K51" s="29"/>
    </row>
    <row r="52" spans="2:11" s="30" customFormat="1" ht="15">
      <c r="B52" s="27"/>
      <c r="C52" s="242" t="s">
        <v>293</v>
      </c>
      <c r="D52" s="10"/>
      <c r="E52" s="10"/>
      <c r="F52" s="10"/>
      <c r="G52" s="10"/>
      <c r="H52" s="10"/>
      <c r="I52" s="242" t="s">
        <v>76</v>
      </c>
      <c r="J52" s="28"/>
      <c r="K52" s="29"/>
    </row>
    <row r="53" spans="2:11" s="30" customFormat="1" ht="15.75">
      <c r="B53" s="27"/>
      <c r="C53" s="243" t="s">
        <v>354</v>
      </c>
      <c r="D53" s="10"/>
      <c r="E53" s="10"/>
      <c r="F53" s="10"/>
      <c r="G53" s="10"/>
      <c r="H53" s="10"/>
      <c r="I53" s="243" t="s">
        <v>326</v>
      </c>
      <c r="J53" s="28"/>
      <c r="K53" s="29"/>
    </row>
    <row r="54" spans="2:11" ht="15.75">
      <c r="B54" s="4"/>
      <c r="C54" s="31"/>
      <c r="D54" s="31"/>
      <c r="E54" s="31"/>
      <c r="F54" s="31"/>
      <c r="G54" s="31"/>
      <c r="H54" s="31"/>
      <c r="I54" s="31"/>
      <c r="J54" s="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35.28125" style="0" customWidth="1"/>
    <col min="3" max="3" width="12.57421875" style="0" customWidth="1"/>
  </cols>
  <sheetData>
    <row r="2" ht="15">
      <c r="A2" s="251" t="s">
        <v>303</v>
      </c>
    </row>
    <row r="3" ht="12.75">
      <c r="A3" s="250" t="s">
        <v>304</v>
      </c>
    </row>
    <row r="6" ht="15.75">
      <c r="B6" s="274" t="s">
        <v>333</v>
      </c>
    </row>
    <row r="8" spans="1:3" ht="44.25" customHeight="1">
      <c r="A8" s="270" t="s">
        <v>334</v>
      </c>
      <c r="B8" s="270" t="s">
        <v>335</v>
      </c>
      <c r="C8" s="270" t="s">
        <v>336</v>
      </c>
    </row>
    <row r="9" spans="1:3" ht="12.75">
      <c r="A9" s="233">
        <v>1</v>
      </c>
      <c r="B9" s="275" t="s">
        <v>337</v>
      </c>
      <c r="C9" s="275" t="s">
        <v>338</v>
      </c>
    </row>
    <row r="10" spans="1:3" ht="12.75">
      <c r="A10" s="233">
        <v>2</v>
      </c>
      <c r="B10" s="275" t="s">
        <v>337</v>
      </c>
      <c r="C10" s="275" t="s">
        <v>339</v>
      </c>
    </row>
    <row r="11" spans="1:3" ht="12.75">
      <c r="A11" s="233">
        <v>3</v>
      </c>
      <c r="B11" s="275" t="s">
        <v>340</v>
      </c>
      <c r="C11" s="275" t="s">
        <v>341</v>
      </c>
    </row>
    <row r="12" spans="1:3" ht="12.75">
      <c r="A12" s="233">
        <v>4</v>
      </c>
      <c r="B12" s="275" t="s">
        <v>340</v>
      </c>
      <c r="C12" s="275" t="s">
        <v>342</v>
      </c>
    </row>
    <row r="13" spans="1:3" ht="12.75">
      <c r="A13" s="233">
        <v>5</v>
      </c>
      <c r="B13" s="275" t="s">
        <v>340</v>
      </c>
      <c r="C13" s="275" t="s">
        <v>343</v>
      </c>
    </row>
    <row r="14" spans="1:3" ht="12.75">
      <c r="A14" s="233">
        <v>6</v>
      </c>
      <c r="B14" s="275" t="s">
        <v>340</v>
      </c>
      <c r="C14" s="275" t="s">
        <v>344</v>
      </c>
    </row>
    <row r="15" spans="1:3" ht="12.75">
      <c r="A15" s="233">
        <v>7</v>
      </c>
      <c r="B15" s="275" t="s">
        <v>340</v>
      </c>
      <c r="C15" s="275" t="s">
        <v>345</v>
      </c>
    </row>
    <row r="16" spans="1:3" ht="12.75">
      <c r="A16" s="233">
        <v>8</v>
      </c>
      <c r="B16" s="275" t="s">
        <v>337</v>
      </c>
      <c r="C16" s="275" t="s">
        <v>346</v>
      </c>
    </row>
    <row r="17" spans="1:3" ht="12.75">
      <c r="A17" s="233">
        <v>9</v>
      </c>
      <c r="B17" s="275" t="s">
        <v>337</v>
      </c>
      <c r="C17" s="275" t="s">
        <v>347</v>
      </c>
    </row>
    <row r="18" spans="1:3" ht="12.75">
      <c r="A18" s="233">
        <v>10</v>
      </c>
      <c r="B18" s="275" t="s">
        <v>348</v>
      </c>
      <c r="C18" s="275" t="s">
        <v>349</v>
      </c>
    </row>
    <row r="19" spans="1:3" ht="12.75">
      <c r="A19" s="233">
        <v>11</v>
      </c>
      <c r="B19" s="275" t="s">
        <v>350</v>
      </c>
      <c r="C19" s="275" t="s">
        <v>351</v>
      </c>
    </row>
    <row r="20" spans="1:3" ht="12.75">
      <c r="A20" s="233">
        <v>12</v>
      </c>
      <c r="B20" s="275" t="s">
        <v>352</v>
      </c>
      <c r="C20" s="275" t="s">
        <v>353</v>
      </c>
    </row>
    <row r="24" ht="12.75">
      <c r="C24" s="264" t="s">
        <v>298</v>
      </c>
    </row>
    <row r="25" ht="12.75">
      <c r="C25" t="s">
        <v>305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PageLayoutView="0" workbookViewId="0" topLeftCell="A76">
      <selection activeCell="E97" sqref="E97"/>
    </sheetView>
  </sheetViews>
  <sheetFormatPr defaultColWidth="9.140625" defaultRowHeight="12.75"/>
  <cols>
    <col min="2" max="2" width="17.28125" style="0" customWidth="1"/>
    <col min="4" max="4" width="12.8515625" style="0" customWidth="1"/>
    <col min="5" max="5" width="12.421875" style="0" customWidth="1"/>
    <col min="6" max="6" width="10.7109375" style="0" bestFit="1" customWidth="1"/>
    <col min="7" max="7" width="12.57421875" style="0" customWidth="1"/>
  </cols>
  <sheetData>
    <row r="1" ht="15">
      <c r="B1" s="251" t="s">
        <v>303</v>
      </c>
    </row>
    <row r="2" ht="12.75">
      <c r="B2" s="250" t="s">
        <v>304</v>
      </c>
    </row>
    <row r="3" ht="12.75">
      <c r="B3" s="250"/>
    </row>
    <row r="4" spans="2:7" ht="15.75">
      <c r="B4" s="297" t="s">
        <v>328</v>
      </c>
      <c r="C4" s="297"/>
      <c r="D4" s="297"/>
      <c r="E4" s="297"/>
      <c r="F4" s="297"/>
      <c r="G4" s="297"/>
    </row>
    <row r="6" spans="1:7" ht="12.75">
      <c r="A6" s="298" t="s">
        <v>2</v>
      </c>
      <c r="B6" s="300" t="s">
        <v>221</v>
      </c>
      <c r="C6" s="298" t="s">
        <v>235</v>
      </c>
      <c r="D6" s="252" t="s">
        <v>299</v>
      </c>
      <c r="E6" s="298" t="s">
        <v>300</v>
      </c>
      <c r="F6" s="298" t="s">
        <v>301</v>
      </c>
      <c r="G6" s="252" t="s">
        <v>299</v>
      </c>
    </row>
    <row r="7" spans="1:7" ht="12.75">
      <c r="A7" s="299"/>
      <c r="B7" s="301"/>
      <c r="C7" s="299"/>
      <c r="D7" s="253">
        <v>41275</v>
      </c>
      <c r="E7" s="299"/>
      <c r="F7" s="299"/>
      <c r="G7" s="253">
        <v>41639</v>
      </c>
    </row>
    <row r="8" spans="1:7" ht="12.75">
      <c r="A8" s="254">
        <v>1</v>
      </c>
      <c r="B8" s="238" t="s">
        <v>261</v>
      </c>
      <c r="C8" s="238">
        <v>2</v>
      </c>
      <c r="D8" s="238">
        <f>Sheet1!E7</f>
        <v>1620000</v>
      </c>
      <c r="E8" s="238">
        <f>Sheet1!F7</f>
        <v>0</v>
      </c>
      <c r="F8" s="255">
        <f>Sheet1!G7</f>
        <v>0</v>
      </c>
      <c r="G8" s="255">
        <f aca="true" t="shared" si="0" ref="G8:G37">D8+E8-F8</f>
        <v>1620000</v>
      </c>
    </row>
    <row r="9" spans="1:7" ht="12.75">
      <c r="A9" s="254">
        <v>2</v>
      </c>
      <c r="B9" s="233" t="s">
        <v>262</v>
      </c>
      <c r="C9" s="233">
        <v>2</v>
      </c>
      <c r="D9" s="238">
        <f>Sheet1!E8</f>
        <v>867634</v>
      </c>
      <c r="E9" s="238">
        <f>Sheet1!F8</f>
        <v>917995</v>
      </c>
      <c r="F9" s="255">
        <f>Sheet1!G8</f>
        <v>0</v>
      </c>
      <c r="G9" s="255">
        <f t="shared" si="0"/>
        <v>1785629</v>
      </c>
    </row>
    <row r="10" spans="1:7" ht="12.75">
      <c r="A10" s="254">
        <v>3</v>
      </c>
      <c r="B10" s="233" t="s">
        <v>263</v>
      </c>
      <c r="C10" s="233">
        <v>3</v>
      </c>
      <c r="D10" s="238">
        <f>Sheet1!E9</f>
        <v>2434752</v>
      </c>
      <c r="E10" s="238">
        <f>Sheet1!F9</f>
        <v>0</v>
      </c>
      <c r="F10" s="255">
        <f>Sheet1!G9</f>
        <v>0</v>
      </c>
      <c r="G10" s="255">
        <f t="shared" si="0"/>
        <v>2434752</v>
      </c>
    </row>
    <row r="11" spans="1:7" ht="12.75">
      <c r="A11" s="254">
        <v>4</v>
      </c>
      <c r="B11" s="233" t="s">
        <v>264</v>
      </c>
      <c r="C11" s="233">
        <v>11</v>
      </c>
      <c r="D11" s="238">
        <f>Sheet1!E10</f>
        <v>39060766</v>
      </c>
      <c r="E11" s="238">
        <f>Sheet1!F10</f>
        <v>0</v>
      </c>
      <c r="F11" s="255">
        <f>Sheet1!G10</f>
        <v>0</v>
      </c>
      <c r="G11" s="255">
        <f t="shared" si="0"/>
        <v>39060766</v>
      </c>
    </row>
    <row r="12" spans="1:7" ht="12.75">
      <c r="A12" s="254">
        <v>5</v>
      </c>
      <c r="B12" s="233" t="s">
        <v>265</v>
      </c>
      <c r="C12" s="233">
        <v>1</v>
      </c>
      <c r="D12" s="238">
        <f>Sheet1!E11</f>
        <v>2136289</v>
      </c>
      <c r="E12" s="238">
        <f>Sheet1!F11</f>
        <v>0</v>
      </c>
      <c r="F12" s="255">
        <f>Sheet1!G11</f>
        <v>0</v>
      </c>
      <c r="G12" s="255">
        <f t="shared" si="0"/>
        <v>2136289</v>
      </c>
    </row>
    <row r="13" spans="1:7" ht="12.75">
      <c r="A13" s="254">
        <v>6</v>
      </c>
      <c r="B13" s="233" t="s">
        <v>266</v>
      </c>
      <c r="C13" s="233">
        <v>2</v>
      </c>
      <c r="D13" s="238">
        <f>Sheet1!E12</f>
        <v>988711</v>
      </c>
      <c r="E13" s="238">
        <f>Sheet1!F12</f>
        <v>0</v>
      </c>
      <c r="F13" s="255">
        <f>Sheet1!G12</f>
        <v>0</v>
      </c>
      <c r="G13" s="255">
        <f t="shared" si="0"/>
        <v>988711</v>
      </c>
    </row>
    <row r="14" spans="1:7" ht="12.75">
      <c r="A14" s="254">
        <v>7</v>
      </c>
      <c r="B14" s="233" t="s">
        <v>267</v>
      </c>
      <c r="C14" s="233">
        <v>1</v>
      </c>
      <c r="D14" s="238">
        <f>Sheet1!E13</f>
        <v>256072</v>
      </c>
      <c r="E14" s="238">
        <f>Sheet1!F13</f>
        <v>0</v>
      </c>
      <c r="F14" s="255">
        <f>Sheet1!G13</f>
        <v>0</v>
      </c>
      <c r="G14" s="255">
        <f t="shared" si="0"/>
        <v>256072</v>
      </c>
    </row>
    <row r="15" spans="1:7" ht="12.75">
      <c r="A15" s="254">
        <v>8</v>
      </c>
      <c r="B15" s="233" t="s">
        <v>268</v>
      </c>
      <c r="C15" s="233">
        <v>1</v>
      </c>
      <c r="D15" s="238">
        <f>Sheet1!E14</f>
        <v>594738</v>
      </c>
      <c r="E15" s="238">
        <f>Sheet1!F14</f>
        <v>0</v>
      </c>
      <c r="F15" s="255">
        <f>Sheet1!G14</f>
        <v>0</v>
      </c>
      <c r="G15" s="255">
        <f t="shared" si="0"/>
        <v>594738</v>
      </c>
    </row>
    <row r="16" spans="1:7" ht="12.75">
      <c r="A16" s="254">
        <v>9</v>
      </c>
      <c r="B16" s="233" t="s">
        <v>269</v>
      </c>
      <c r="C16" s="233">
        <v>1</v>
      </c>
      <c r="D16" s="238">
        <f>Sheet1!E15</f>
        <v>333420</v>
      </c>
      <c r="E16" s="238">
        <f>Sheet1!F15</f>
        <v>0</v>
      </c>
      <c r="F16" s="255">
        <f>Sheet1!G15</f>
        <v>0</v>
      </c>
      <c r="G16" s="255">
        <f t="shared" si="0"/>
        <v>333420</v>
      </c>
    </row>
    <row r="17" spans="1:7" ht="12.75">
      <c r="A17" s="254">
        <v>10</v>
      </c>
      <c r="B17" s="233" t="s">
        <v>270</v>
      </c>
      <c r="C17" s="233">
        <v>1</v>
      </c>
      <c r="D17" s="238">
        <f>Sheet1!E16</f>
        <v>131389</v>
      </c>
      <c r="E17" s="238">
        <f>Sheet1!F16</f>
        <v>0</v>
      </c>
      <c r="F17" s="255">
        <f>Sheet1!G16</f>
        <v>0</v>
      </c>
      <c r="G17" s="255">
        <f t="shared" si="0"/>
        <v>131389</v>
      </c>
    </row>
    <row r="18" spans="1:7" ht="12.75">
      <c r="A18" s="254">
        <v>11</v>
      </c>
      <c r="B18" s="233" t="s">
        <v>271</v>
      </c>
      <c r="C18" s="233">
        <v>4</v>
      </c>
      <c r="D18" s="238">
        <f>Sheet1!E17</f>
        <v>81720535</v>
      </c>
      <c r="E18" s="238">
        <f>Sheet1!F17</f>
        <v>0</v>
      </c>
      <c r="F18" s="255">
        <f>Sheet1!G17</f>
        <v>0</v>
      </c>
      <c r="G18" s="255">
        <f t="shared" si="0"/>
        <v>81720535</v>
      </c>
    </row>
    <row r="19" spans="1:7" ht="12.75">
      <c r="A19" s="254">
        <v>12</v>
      </c>
      <c r="B19" s="233" t="s">
        <v>272</v>
      </c>
      <c r="C19" s="233">
        <v>1</v>
      </c>
      <c r="D19" s="238">
        <f>Sheet1!E18</f>
        <v>113208</v>
      </c>
      <c r="E19" s="238">
        <f>Sheet1!F18</f>
        <v>208333</v>
      </c>
      <c r="F19" s="255">
        <f>Sheet1!G18</f>
        <v>0</v>
      </c>
      <c r="G19" s="255">
        <f t="shared" si="0"/>
        <v>321541</v>
      </c>
    </row>
    <row r="20" spans="1:7" ht="12.75">
      <c r="A20" s="254">
        <v>13</v>
      </c>
      <c r="B20" s="233" t="s">
        <v>273</v>
      </c>
      <c r="C20" s="233">
        <v>1</v>
      </c>
      <c r="D20" s="238">
        <f>Sheet1!E19</f>
        <v>5660869</v>
      </c>
      <c r="E20" s="238">
        <f>Sheet1!F19</f>
        <v>0</v>
      </c>
      <c r="F20" s="255">
        <f>Sheet1!G19</f>
        <v>0</v>
      </c>
      <c r="G20" s="255">
        <f t="shared" si="0"/>
        <v>5660869</v>
      </c>
    </row>
    <row r="21" spans="1:7" ht="12.75">
      <c r="A21" s="254">
        <v>14</v>
      </c>
      <c r="B21" s="233" t="s">
        <v>274</v>
      </c>
      <c r="C21" s="233">
        <v>3</v>
      </c>
      <c r="D21" s="238">
        <f>Sheet1!E20</f>
        <v>10434645</v>
      </c>
      <c r="E21" s="238">
        <f>Sheet1!F20</f>
        <v>0</v>
      </c>
      <c r="F21" s="255">
        <f>Sheet1!G20</f>
        <v>0</v>
      </c>
      <c r="G21" s="255">
        <f t="shared" si="0"/>
        <v>10434645</v>
      </c>
    </row>
    <row r="22" spans="1:7" ht="12.75">
      <c r="A22" s="254">
        <v>15</v>
      </c>
      <c r="B22" s="233" t="s">
        <v>275</v>
      </c>
      <c r="C22" s="233">
        <v>1</v>
      </c>
      <c r="D22" s="238">
        <f>Sheet1!E21</f>
        <v>2000000</v>
      </c>
      <c r="E22" s="238">
        <f>Sheet1!F21</f>
        <v>0</v>
      </c>
      <c r="F22" s="255">
        <f>Sheet1!G21</f>
        <v>0</v>
      </c>
      <c r="G22" s="255">
        <f t="shared" si="0"/>
        <v>2000000</v>
      </c>
    </row>
    <row r="23" spans="1:7" ht="12.75">
      <c r="A23" s="254">
        <v>16</v>
      </c>
      <c r="B23" s="233" t="s">
        <v>276</v>
      </c>
      <c r="C23" s="233">
        <v>1</v>
      </c>
      <c r="D23" s="238">
        <f>Sheet1!E22</f>
        <v>7399840</v>
      </c>
      <c r="E23" s="238">
        <f>Sheet1!F22</f>
        <v>0</v>
      </c>
      <c r="F23" s="255">
        <f>Sheet1!G22</f>
        <v>650000</v>
      </c>
      <c r="G23" s="255">
        <f t="shared" si="0"/>
        <v>6749840</v>
      </c>
    </row>
    <row r="24" spans="1:7" ht="12.75">
      <c r="A24" s="254">
        <v>17</v>
      </c>
      <c r="B24" s="233" t="s">
        <v>277</v>
      </c>
      <c r="C24" s="233"/>
      <c r="D24" s="238">
        <f>Sheet1!E23</f>
        <v>4360000</v>
      </c>
      <c r="E24" s="238">
        <f>Sheet1!F23</f>
        <v>0</v>
      </c>
      <c r="F24" s="255">
        <f>Sheet1!G23</f>
        <v>0</v>
      </c>
      <c r="G24" s="255">
        <f t="shared" si="0"/>
        <v>4360000</v>
      </c>
    </row>
    <row r="25" spans="1:7" ht="12.75">
      <c r="A25" s="254">
        <v>18</v>
      </c>
      <c r="B25" s="233" t="s">
        <v>279</v>
      </c>
      <c r="C25" s="233"/>
      <c r="D25" s="238">
        <f>Sheet1!E24</f>
        <v>4853716</v>
      </c>
      <c r="E25" s="238">
        <f>Sheet1!F24</f>
        <v>0</v>
      </c>
      <c r="F25" s="255">
        <f>Sheet1!G24</f>
        <v>0</v>
      </c>
      <c r="G25" s="255">
        <f t="shared" si="0"/>
        <v>4853716</v>
      </c>
    </row>
    <row r="26" spans="1:7" ht="12.75">
      <c r="A26" s="254">
        <v>19</v>
      </c>
      <c r="B26" s="233" t="s">
        <v>280</v>
      </c>
      <c r="C26" s="233"/>
      <c r="D26" s="238">
        <f>Sheet1!E25</f>
        <v>54821717</v>
      </c>
      <c r="E26" s="238">
        <f>Sheet1!F25</f>
        <v>0</v>
      </c>
      <c r="F26" s="255">
        <f>Sheet1!G25</f>
        <v>0</v>
      </c>
      <c r="G26" s="255">
        <f t="shared" si="0"/>
        <v>54821717</v>
      </c>
    </row>
    <row r="27" spans="1:7" ht="12.75">
      <c r="A27" s="254">
        <v>20</v>
      </c>
      <c r="B27" s="233" t="s">
        <v>281</v>
      </c>
      <c r="C27" s="233"/>
      <c r="D27" s="238">
        <f>Sheet1!E26</f>
        <v>110950</v>
      </c>
      <c r="E27" s="238">
        <f>Sheet1!F26</f>
        <v>0</v>
      </c>
      <c r="F27" s="255">
        <f>Sheet1!G26</f>
        <v>0</v>
      </c>
      <c r="G27" s="255">
        <f t="shared" si="0"/>
        <v>110950</v>
      </c>
    </row>
    <row r="28" spans="1:7" ht="12.75">
      <c r="A28" s="254">
        <v>21</v>
      </c>
      <c r="B28" s="233" t="s">
        <v>282</v>
      </c>
      <c r="C28" s="233"/>
      <c r="D28" s="238">
        <f>Sheet1!E27</f>
        <v>181608</v>
      </c>
      <c r="E28" s="238">
        <f>Sheet1!F27</f>
        <v>0</v>
      </c>
      <c r="F28" s="255">
        <f>Sheet1!G27</f>
        <v>0</v>
      </c>
      <c r="G28" s="255">
        <f t="shared" si="0"/>
        <v>181608</v>
      </c>
    </row>
    <row r="29" spans="1:7" ht="12.75">
      <c r="A29" s="254">
        <v>22</v>
      </c>
      <c r="B29" s="233" t="s">
        <v>283</v>
      </c>
      <c r="C29" s="233">
        <v>1</v>
      </c>
      <c r="D29" s="238">
        <f>Sheet1!E28</f>
        <v>2500000</v>
      </c>
      <c r="E29" s="238">
        <f>Sheet1!F28</f>
        <v>0</v>
      </c>
      <c r="F29" s="255">
        <f>Sheet1!G28</f>
        <v>0</v>
      </c>
      <c r="G29" s="255">
        <f t="shared" si="0"/>
        <v>2500000</v>
      </c>
    </row>
    <row r="30" spans="1:7" ht="12.75">
      <c r="A30" s="254">
        <v>23</v>
      </c>
      <c r="B30" s="240" t="s">
        <v>295</v>
      </c>
      <c r="C30" s="240">
        <v>1</v>
      </c>
      <c r="D30" s="238">
        <f>Sheet1!E29</f>
        <v>52700</v>
      </c>
      <c r="E30" s="238">
        <f>Sheet1!F29</f>
        <v>0</v>
      </c>
      <c r="F30" s="255">
        <f>Sheet1!G29</f>
        <v>0</v>
      </c>
      <c r="G30" s="255">
        <f t="shared" si="0"/>
        <v>52700</v>
      </c>
    </row>
    <row r="31" spans="1:7" ht="12.75">
      <c r="A31" s="254">
        <v>24</v>
      </c>
      <c r="B31" s="233" t="s">
        <v>308</v>
      </c>
      <c r="C31" s="233">
        <v>1</v>
      </c>
      <c r="D31" s="238">
        <f>Sheet1!E30</f>
        <v>36723916</v>
      </c>
      <c r="E31" s="238">
        <f>Sheet1!F30</f>
        <v>0</v>
      </c>
      <c r="F31" s="255">
        <f>Sheet1!G30</f>
        <v>0</v>
      </c>
      <c r="G31" s="255">
        <f t="shared" si="0"/>
        <v>36723916</v>
      </c>
    </row>
    <row r="32" spans="1:7" ht="12.75">
      <c r="A32" s="254">
        <v>25</v>
      </c>
      <c r="B32" s="240" t="s">
        <v>359</v>
      </c>
      <c r="C32" s="233"/>
      <c r="D32" s="238">
        <f>Sheet1!E31</f>
        <v>200000</v>
      </c>
      <c r="E32" s="238"/>
      <c r="F32" s="255"/>
      <c r="G32" s="255">
        <f t="shared" si="0"/>
        <v>200000</v>
      </c>
    </row>
    <row r="33" spans="1:7" ht="12.75">
      <c r="A33" s="254">
        <v>26</v>
      </c>
      <c r="B33" s="233" t="s">
        <v>307</v>
      </c>
      <c r="C33" s="233">
        <v>1</v>
      </c>
      <c r="D33" s="238">
        <f>Sheet1!E32</f>
        <v>306120</v>
      </c>
      <c r="E33" s="238">
        <f>Sheet1!F32</f>
        <v>0</v>
      </c>
      <c r="F33" s="255">
        <f>Sheet1!G32</f>
        <v>0</v>
      </c>
      <c r="G33" s="255">
        <f t="shared" si="0"/>
        <v>306120</v>
      </c>
    </row>
    <row r="34" spans="1:7" ht="12.75">
      <c r="A34" s="254">
        <v>27</v>
      </c>
      <c r="B34" s="275" t="s">
        <v>358</v>
      </c>
      <c r="C34" s="233">
        <v>3</v>
      </c>
      <c r="D34" s="233"/>
      <c r="E34" s="233">
        <v>15000</v>
      </c>
      <c r="F34" s="255"/>
      <c r="G34" s="255">
        <f t="shared" si="0"/>
        <v>15000</v>
      </c>
    </row>
    <row r="35" spans="1:7" ht="12.75">
      <c r="A35" s="254">
        <v>28</v>
      </c>
      <c r="B35" s="275" t="s">
        <v>357</v>
      </c>
      <c r="C35" s="233">
        <v>34</v>
      </c>
      <c r="D35" s="233"/>
      <c r="E35" s="233">
        <v>1239354</v>
      </c>
      <c r="F35" s="255"/>
      <c r="G35" s="255">
        <f t="shared" si="0"/>
        <v>1239354</v>
      </c>
    </row>
    <row r="36" spans="1:7" ht="12.75">
      <c r="A36" s="254">
        <v>29</v>
      </c>
      <c r="B36" s="275" t="s">
        <v>356</v>
      </c>
      <c r="C36" s="233">
        <v>1</v>
      </c>
      <c r="D36" s="233"/>
      <c r="E36" s="233">
        <v>58333</v>
      </c>
      <c r="F36" s="255"/>
      <c r="G36" s="255">
        <f t="shared" si="0"/>
        <v>58333</v>
      </c>
    </row>
    <row r="37" spans="1:7" ht="12.75">
      <c r="A37" s="254">
        <v>30</v>
      </c>
      <c r="B37" s="233" t="s">
        <v>355</v>
      </c>
      <c r="C37" s="233">
        <v>1</v>
      </c>
      <c r="D37" s="233"/>
      <c r="E37" s="233">
        <v>4925579</v>
      </c>
      <c r="F37" s="255"/>
      <c r="G37" s="255">
        <f t="shared" si="0"/>
        <v>4925579</v>
      </c>
    </row>
    <row r="38" spans="1:7" ht="12.75">
      <c r="A38" s="280"/>
      <c r="B38" s="281" t="s">
        <v>302</v>
      </c>
      <c r="C38" s="282"/>
      <c r="D38" s="283">
        <f>SUM(D8:D37)</f>
        <v>259863595</v>
      </c>
      <c r="E38" s="283">
        <f>SUM(E8:E37)</f>
        <v>7364594</v>
      </c>
      <c r="F38" s="283">
        <f>SUM(F8:F37)</f>
        <v>650000</v>
      </c>
      <c r="G38" s="283">
        <f>SUM(G8:G37)</f>
        <v>266578189</v>
      </c>
    </row>
    <row r="41" spans="2:7" ht="15.75">
      <c r="B41" s="297" t="s">
        <v>329</v>
      </c>
      <c r="C41" s="297"/>
      <c r="D41" s="297"/>
      <c r="E41" s="297"/>
      <c r="F41" s="297"/>
      <c r="G41" s="297"/>
    </row>
    <row r="43" spans="1:7" ht="12.75">
      <c r="A43" s="298" t="s">
        <v>2</v>
      </c>
      <c r="B43" s="300" t="s">
        <v>221</v>
      </c>
      <c r="C43" s="298" t="s">
        <v>235</v>
      </c>
      <c r="D43" s="252" t="s">
        <v>299</v>
      </c>
      <c r="E43" s="298" t="s">
        <v>300</v>
      </c>
      <c r="F43" s="298" t="s">
        <v>301</v>
      </c>
      <c r="G43" s="252" t="s">
        <v>299</v>
      </c>
    </row>
    <row r="44" spans="1:7" ht="12.75">
      <c r="A44" s="299"/>
      <c r="B44" s="301"/>
      <c r="C44" s="299"/>
      <c r="D44" s="253">
        <v>41275</v>
      </c>
      <c r="E44" s="299"/>
      <c r="F44" s="299"/>
      <c r="G44" s="253">
        <v>41639</v>
      </c>
    </row>
    <row r="45" spans="1:7" ht="12.75">
      <c r="A45" s="254">
        <v>1</v>
      </c>
      <c r="B45" s="238" t="s">
        <v>261</v>
      </c>
      <c r="C45" s="238">
        <v>2</v>
      </c>
      <c r="D45" s="238">
        <f>Sheet1!I7</f>
        <v>1331642</v>
      </c>
      <c r="E45" s="233">
        <f>Sheet1!K7</f>
        <v>0</v>
      </c>
      <c r="F45" s="255"/>
      <c r="G45" s="255">
        <f>D45+E45-F45</f>
        <v>1331642</v>
      </c>
    </row>
    <row r="46" spans="1:7" ht="12.75">
      <c r="A46" s="254">
        <v>2</v>
      </c>
      <c r="B46" s="233" t="s">
        <v>262</v>
      </c>
      <c r="C46" s="233">
        <v>2</v>
      </c>
      <c r="D46" s="238">
        <f>Sheet1!I8</f>
        <v>746054</v>
      </c>
      <c r="E46" s="233">
        <f>Sheet1!K8</f>
        <v>0</v>
      </c>
      <c r="F46" s="255"/>
      <c r="G46" s="255">
        <f aca="true" t="shared" si="1" ref="G46:G74">D46+E46-F46</f>
        <v>746054</v>
      </c>
    </row>
    <row r="47" spans="1:7" ht="12.75">
      <c r="A47" s="254">
        <v>3</v>
      </c>
      <c r="B47" s="233" t="s">
        <v>263</v>
      </c>
      <c r="C47" s="233">
        <v>5</v>
      </c>
      <c r="D47" s="238">
        <f>Sheet1!I9</f>
        <v>1231487</v>
      </c>
      <c r="E47" s="233">
        <f>Sheet1!K9</f>
        <v>0</v>
      </c>
      <c r="F47" s="255"/>
      <c r="G47" s="255">
        <f t="shared" si="1"/>
        <v>1231487</v>
      </c>
    </row>
    <row r="48" spans="1:7" ht="12.75">
      <c r="A48" s="254">
        <v>4</v>
      </c>
      <c r="B48" s="233" t="s">
        <v>264</v>
      </c>
      <c r="C48" s="233">
        <v>11</v>
      </c>
      <c r="D48" s="238">
        <f>Sheet1!I10</f>
        <v>23196396</v>
      </c>
      <c r="E48" s="233">
        <f>Sheet1!K10</f>
        <v>540650</v>
      </c>
      <c r="F48" s="255"/>
      <c r="G48" s="255">
        <f t="shared" si="1"/>
        <v>23737046</v>
      </c>
    </row>
    <row r="49" spans="1:7" ht="12.75">
      <c r="A49" s="254">
        <v>5</v>
      </c>
      <c r="B49" s="233" t="s">
        <v>265</v>
      </c>
      <c r="C49" s="233">
        <v>1</v>
      </c>
      <c r="D49" s="238">
        <f>Sheet1!I11</f>
        <v>1721987</v>
      </c>
      <c r="E49" s="233">
        <f>Sheet1!K11</f>
        <v>41430</v>
      </c>
      <c r="F49" s="255"/>
      <c r="G49" s="255">
        <f t="shared" si="1"/>
        <v>1763417</v>
      </c>
    </row>
    <row r="50" spans="1:7" ht="12.75">
      <c r="A50" s="254">
        <v>6</v>
      </c>
      <c r="B50" s="233" t="s">
        <v>266</v>
      </c>
      <c r="C50" s="233">
        <v>2</v>
      </c>
      <c r="D50" s="238">
        <f>Sheet1!I12</f>
        <v>816726</v>
      </c>
      <c r="E50" s="233">
        <f>Sheet1!K12</f>
        <v>17198</v>
      </c>
      <c r="F50" s="255"/>
      <c r="G50" s="255">
        <f t="shared" si="1"/>
        <v>833924</v>
      </c>
    </row>
    <row r="51" spans="1:7" ht="12.75">
      <c r="A51" s="254">
        <v>7</v>
      </c>
      <c r="B51" s="233" t="s">
        <v>267</v>
      </c>
      <c r="C51" s="233">
        <v>1</v>
      </c>
      <c r="D51" s="238">
        <f>Sheet1!I13</f>
        <v>220325</v>
      </c>
      <c r="E51" s="233">
        <f>Sheet1!K13</f>
        <v>3575</v>
      </c>
      <c r="F51" s="255"/>
      <c r="G51" s="255">
        <f t="shared" si="1"/>
        <v>223900</v>
      </c>
    </row>
    <row r="52" spans="1:7" ht="12.75">
      <c r="A52" s="254">
        <v>8</v>
      </c>
      <c r="B52" s="233" t="s">
        <v>268</v>
      </c>
      <c r="C52" s="233">
        <v>1</v>
      </c>
      <c r="D52" s="238">
        <f>Sheet1!I14</f>
        <v>511974</v>
      </c>
      <c r="E52" s="233">
        <f>Sheet1!K14</f>
        <v>8276</v>
      </c>
      <c r="F52" s="255"/>
      <c r="G52" s="255">
        <f t="shared" si="1"/>
        <v>520250</v>
      </c>
    </row>
    <row r="53" spans="1:7" ht="12.75">
      <c r="A53" s="254">
        <v>9</v>
      </c>
      <c r="B53" s="233" t="s">
        <v>269</v>
      </c>
      <c r="C53" s="233">
        <v>1</v>
      </c>
      <c r="D53" s="238">
        <f>Sheet1!I15</f>
        <v>268503</v>
      </c>
      <c r="E53" s="233">
        <f>Sheet1!K15</f>
        <v>6492</v>
      </c>
      <c r="F53" s="255"/>
      <c r="G53" s="255">
        <f t="shared" si="1"/>
        <v>274995</v>
      </c>
    </row>
    <row r="54" spans="1:7" ht="12.75">
      <c r="A54" s="254">
        <v>10</v>
      </c>
      <c r="B54" s="233" t="s">
        <v>270</v>
      </c>
      <c r="C54" s="233">
        <v>1</v>
      </c>
      <c r="D54" s="238">
        <f>Sheet1!I16</f>
        <v>110581</v>
      </c>
      <c r="E54" s="233">
        <f>Sheet1!K16</f>
        <v>2081</v>
      </c>
      <c r="F54" s="255"/>
      <c r="G54" s="255">
        <f t="shared" si="1"/>
        <v>112662</v>
      </c>
    </row>
    <row r="55" spans="1:7" ht="12.75">
      <c r="A55" s="254">
        <v>11</v>
      </c>
      <c r="B55" s="233" t="s">
        <v>271</v>
      </c>
      <c r="C55" s="233">
        <v>3</v>
      </c>
      <c r="D55" s="238">
        <f>Sheet1!I17</f>
        <v>47523114</v>
      </c>
      <c r="E55" s="233">
        <f>Sheet1!K17</f>
        <v>852400</v>
      </c>
      <c r="F55" s="255"/>
      <c r="G55" s="255">
        <f t="shared" si="1"/>
        <v>48375514</v>
      </c>
    </row>
    <row r="56" spans="1:7" ht="12.75">
      <c r="A56" s="254">
        <v>12</v>
      </c>
      <c r="B56" s="233" t="s">
        <v>272</v>
      </c>
      <c r="C56" s="233">
        <v>1</v>
      </c>
      <c r="D56" s="238">
        <f>Sheet1!I18</f>
        <v>79443</v>
      </c>
      <c r="E56" s="233">
        <f>Sheet1!K18</f>
        <v>24210</v>
      </c>
      <c r="F56" s="255"/>
      <c r="G56" s="255">
        <f t="shared" si="1"/>
        <v>103653</v>
      </c>
    </row>
    <row r="57" spans="1:7" ht="12.75">
      <c r="A57" s="254">
        <v>13</v>
      </c>
      <c r="B57" s="233" t="s">
        <v>273</v>
      </c>
      <c r="C57" s="233">
        <v>1</v>
      </c>
      <c r="D57" s="238">
        <f>Sheet1!I19</f>
        <v>3761375</v>
      </c>
      <c r="E57" s="233">
        <f>Sheet1!K19</f>
        <v>0</v>
      </c>
      <c r="F57" s="255"/>
      <c r="G57" s="255">
        <f t="shared" si="1"/>
        <v>3761375</v>
      </c>
    </row>
    <row r="58" spans="1:7" ht="12.75">
      <c r="A58" s="254">
        <v>14</v>
      </c>
      <c r="B58" s="233" t="s">
        <v>274</v>
      </c>
      <c r="C58" s="233">
        <v>1</v>
      </c>
      <c r="D58" s="238">
        <f>Sheet1!I20</f>
        <v>3356708</v>
      </c>
      <c r="E58" s="233">
        <f>Sheet1!K20</f>
        <v>0</v>
      </c>
      <c r="F58" s="255"/>
      <c r="G58" s="255">
        <f t="shared" si="1"/>
        <v>3356708</v>
      </c>
    </row>
    <row r="59" spans="1:7" ht="12.75">
      <c r="A59" s="254">
        <v>15</v>
      </c>
      <c r="B59" s="233" t="s">
        <v>275</v>
      </c>
      <c r="C59" s="233">
        <v>1</v>
      </c>
      <c r="D59" s="238">
        <f>Sheet1!I21</f>
        <v>1328901</v>
      </c>
      <c r="E59" s="233">
        <f>Sheet1!K21</f>
        <v>0</v>
      </c>
      <c r="F59" s="255"/>
      <c r="G59" s="255">
        <f t="shared" si="1"/>
        <v>1328901</v>
      </c>
    </row>
    <row r="60" spans="1:7" ht="12.75">
      <c r="A60" s="254">
        <v>16</v>
      </c>
      <c r="B60" s="233" t="s">
        <v>276</v>
      </c>
      <c r="C60" s="233">
        <v>1</v>
      </c>
      <c r="D60" s="238">
        <f>Sheet1!I22</f>
        <v>3070175</v>
      </c>
      <c r="E60" s="233">
        <f>Sheet1!K22</f>
        <v>0</v>
      </c>
      <c r="F60" s="255"/>
      <c r="G60" s="255">
        <f t="shared" si="1"/>
        <v>3070175</v>
      </c>
    </row>
    <row r="61" spans="1:7" ht="12.75">
      <c r="A61" s="254">
        <v>17</v>
      </c>
      <c r="B61" s="233" t="s">
        <v>277</v>
      </c>
      <c r="C61" s="233"/>
      <c r="D61" s="238">
        <f>Sheet1!I23</f>
        <v>1046400</v>
      </c>
      <c r="E61" s="233">
        <f>Sheet1!K23</f>
        <v>218000</v>
      </c>
      <c r="F61" s="255"/>
      <c r="G61" s="255">
        <f t="shared" si="1"/>
        <v>1264400</v>
      </c>
    </row>
    <row r="62" spans="1:7" ht="12.75">
      <c r="A62" s="254">
        <v>18</v>
      </c>
      <c r="B62" s="233" t="s">
        <v>279</v>
      </c>
      <c r="C62" s="233"/>
      <c r="D62" s="238">
        <f>Sheet1!I24</f>
        <v>138550</v>
      </c>
      <c r="E62" s="233">
        <f>Sheet1!K24</f>
        <v>0</v>
      </c>
      <c r="F62" s="255"/>
      <c r="G62" s="255">
        <f t="shared" si="1"/>
        <v>138550</v>
      </c>
    </row>
    <row r="63" spans="1:7" ht="12.75">
      <c r="A63" s="254">
        <v>19</v>
      </c>
      <c r="B63" s="233" t="s">
        <v>280</v>
      </c>
      <c r="C63" s="233"/>
      <c r="D63" s="238">
        <f>Sheet1!I25</f>
        <v>5526160</v>
      </c>
      <c r="E63" s="233">
        <f>Sheet1!K25</f>
        <v>2741086</v>
      </c>
      <c r="F63" s="255"/>
      <c r="G63" s="255">
        <f t="shared" si="1"/>
        <v>8267246</v>
      </c>
    </row>
    <row r="64" spans="1:7" ht="12.75">
      <c r="A64" s="254">
        <v>20</v>
      </c>
      <c r="B64" s="233" t="s">
        <v>281</v>
      </c>
      <c r="C64" s="233"/>
      <c r="D64" s="238">
        <f>Sheet1!I26</f>
        <v>75844</v>
      </c>
      <c r="E64" s="233">
        <f>Sheet1!K26</f>
        <v>3511</v>
      </c>
      <c r="F64" s="255"/>
      <c r="G64" s="255">
        <f t="shared" si="1"/>
        <v>79355</v>
      </c>
    </row>
    <row r="65" spans="1:7" ht="12.75">
      <c r="A65" s="254">
        <v>21</v>
      </c>
      <c r="B65" s="233" t="s">
        <v>282</v>
      </c>
      <c r="C65" s="233"/>
      <c r="D65" s="238">
        <f>Sheet1!I27</f>
        <v>45573</v>
      </c>
      <c r="E65" s="233">
        <f>Sheet1!K27</f>
        <v>13603</v>
      </c>
      <c r="F65" s="256"/>
      <c r="G65" s="255">
        <f t="shared" si="1"/>
        <v>59176</v>
      </c>
    </row>
    <row r="66" spans="1:7" ht="12.75">
      <c r="A66" s="254">
        <v>22</v>
      </c>
      <c r="B66" s="233" t="s">
        <v>283</v>
      </c>
      <c r="C66" s="233">
        <v>1</v>
      </c>
      <c r="D66" s="238">
        <f>Sheet1!I28</f>
        <v>1160800</v>
      </c>
      <c r="E66" s="233">
        <f>Sheet1!K28</f>
        <v>0</v>
      </c>
      <c r="F66" s="256"/>
      <c r="G66" s="255">
        <f t="shared" si="1"/>
        <v>1160800</v>
      </c>
    </row>
    <row r="67" spans="1:7" ht="12.75">
      <c r="A67" s="254">
        <v>23</v>
      </c>
      <c r="B67" s="233" t="s">
        <v>295</v>
      </c>
      <c r="C67" s="233">
        <v>1</v>
      </c>
      <c r="D67" s="238">
        <f>Sheet1!I29</f>
        <v>30467</v>
      </c>
      <c r="E67" s="233">
        <f>Sheet1!K29</f>
        <v>2223</v>
      </c>
      <c r="F67" s="255"/>
      <c r="G67" s="255">
        <f t="shared" si="1"/>
        <v>32690</v>
      </c>
    </row>
    <row r="68" spans="1:7" ht="12.75">
      <c r="A68" s="254">
        <v>24</v>
      </c>
      <c r="B68" s="233" t="s">
        <v>308</v>
      </c>
      <c r="C68" s="233">
        <v>1</v>
      </c>
      <c r="D68" s="238">
        <f>Sheet1!I30</f>
        <v>6618557</v>
      </c>
      <c r="E68" s="233">
        <f>Sheet1!K30</f>
        <v>1505268</v>
      </c>
      <c r="F68" s="255"/>
      <c r="G68" s="255">
        <f t="shared" si="1"/>
        <v>8123825</v>
      </c>
    </row>
    <row r="69" spans="1:7" ht="12.75">
      <c r="A69" s="254">
        <v>25</v>
      </c>
      <c r="B69" s="240" t="s">
        <v>359</v>
      </c>
      <c r="C69" s="233"/>
      <c r="D69" s="238">
        <f>Sheet1!I31</f>
        <v>0</v>
      </c>
      <c r="E69" s="233">
        <f>Sheet1!K31</f>
        <v>20000</v>
      </c>
      <c r="F69" s="255"/>
      <c r="G69" s="255">
        <f t="shared" si="1"/>
        <v>20000</v>
      </c>
    </row>
    <row r="70" spans="1:7" ht="12.75">
      <c r="A70" s="254">
        <v>26</v>
      </c>
      <c r="B70" s="233" t="s">
        <v>307</v>
      </c>
      <c r="C70" s="233">
        <v>1</v>
      </c>
      <c r="D70" s="238">
        <f>Sheet1!I32</f>
        <v>85714</v>
      </c>
      <c r="E70" s="233">
        <f>Sheet1!K32</f>
        <v>22041</v>
      </c>
      <c r="F70" s="255"/>
      <c r="G70" s="255">
        <f t="shared" si="1"/>
        <v>107755</v>
      </c>
    </row>
    <row r="71" spans="1:7" ht="12.75">
      <c r="A71" s="254">
        <v>27</v>
      </c>
      <c r="B71" s="275" t="s">
        <v>358</v>
      </c>
      <c r="C71" s="233">
        <v>3</v>
      </c>
      <c r="D71" s="233"/>
      <c r="E71" s="233">
        <f>Sheet1!K33</f>
        <v>0</v>
      </c>
      <c r="F71" s="255"/>
      <c r="G71" s="255">
        <f t="shared" si="1"/>
        <v>0</v>
      </c>
    </row>
    <row r="72" spans="1:7" ht="12.75">
      <c r="A72" s="254">
        <v>28</v>
      </c>
      <c r="B72" s="275" t="s">
        <v>357</v>
      </c>
      <c r="C72" s="233">
        <v>34</v>
      </c>
      <c r="D72" s="233"/>
      <c r="E72" s="233">
        <f>Sheet1!K34</f>
        <v>0</v>
      </c>
      <c r="F72" s="255"/>
      <c r="G72" s="255">
        <f t="shared" si="1"/>
        <v>0</v>
      </c>
    </row>
    <row r="73" spans="1:7" ht="12.75">
      <c r="A73" s="254">
        <v>29</v>
      </c>
      <c r="B73" s="275" t="s">
        <v>356</v>
      </c>
      <c r="C73" s="233">
        <v>1</v>
      </c>
      <c r="D73" s="233"/>
      <c r="E73" s="233">
        <f>Sheet1!K35</f>
        <v>0</v>
      </c>
      <c r="F73" s="255"/>
      <c r="G73" s="255">
        <f t="shared" si="1"/>
        <v>0</v>
      </c>
    </row>
    <row r="74" spans="1:7" ht="12.75">
      <c r="A74" s="254">
        <v>30</v>
      </c>
      <c r="B74" s="233" t="s">
        <v>355</v>
      </c>
      <c r="C74" s="233">
        <v>1</v>
      </c>
      <c r="D74" s="233"/>
      <c r="E74" s="233">
        <f>Sheet1!K36</f>
        <v>0</v>
      </c>
      <c r="F74" s="255"/>
      <c r="G74" s="255">
        <f t="shared" si="1"/>
        <v>0</v>
      </c>
    </row>
    <row r="75" spans="1:7" ht="12.75">
      <c r="A75" s="280"/>
      <c r="B75" s="281" t="s">
        <v>302</v>
      </c>
      <c r="C75" s="282"/>
      <c r="D75" s="283">
        <f>SUM(D45:D74)</f>
        <v>104003456</v>
      </c>
      <c r="E75" s="283">
        <f>SUM(E45:E74)</f>
        <v>6022044</v>
      </c>
      <c r="F75" s="283">
        <f>SUM(F45:F74)</f>
        <v>0</v>
      </c>
      <c r="G75" s="283">
        <f>SUM(G45:G74)</f>
        <v>110025500</v>
      </c>
    </row>
    <row r="77" spans="2:7" ht="15.75">
      <c r="B77" s="297" t="s">
        <v>330</v>
      </c>
      <c r="C77" s="297"/>
      <c r="D77" s="297"/>
      <c r="E77" s="297"/>
      <c r="F77" s="297"/>
      <c r="G77" s="297"/>
    </row>
    <row r="79" spans="1:7" ht="12.75">
      <c r="A79" s="298" t="s">
        <v>2</v>
      </c>
      <c r="B79" s="300" t="s">
        <v>221</v>
      </c>
      <c r="C79" s="298" t="s">
        <v>235</v>
      </c>
      <c r="D79" s="252" t="s">
        <v>299</v>
      </c>
      <c r="E79" s="298" t="s">
        <v>300</v>
      </c>
      <c r="F79" s="298" t="s">
        <v>301</v>
      </c>
      <c r="G79" s="252" t="s">
        <v>299</v>
      </c>
    </row>
    <row r="80" spans="1:7" ht="12.75">
      <c r="A80" s="299"/>
      <c r="B80" s="301"/>
      <c r="C80" s="299"/>
      <c r="D80" s="253">
        <v>41275</v>
      </c>
      <c r="E80" s="299"/>
      <c r="F80" s="299"/>
      <c r="G80" s="253">
        <v>41639</v>
      </c>
    </row>
    <row r="81" spans="1:7" ht="12.75">
      <c r="A81" s="254">
        <v>1</v>
      </c>
      <c r="B81" s="238" t="s">
        <v>261</v>
      </c>
      <c r="C81" s="238">
        <v>2</v>
      </c>
      <c r="D81" s="255">
        <f>Sheet1!H7-Sheet1!I7-Sheet1!F7+Sheet1!G7</f>
        <v>288358</v>
      </c>
      <c r="E81" s="255">
        <f>Sheet1!F7</f>
        <v>0</v>
      </c>
      <c r="F81" s="233">
        <f>Sheet1!K7</f>
        <v>0</v>
      </c>
      <c r="G81" s="255">
        <f aca="true" t="shared" si="2" ref="G81:G110">D81+E81-F81</f>
        <v>288358</v>
      </c>
    </row>
    <row r="82" spans="1:7" ht="12.75">
      <c r="A82" s="254">
        <v>2</v>
      </c>
      <c r="B82" s="233" t="s">
        <v>262</v>
      </c>
      <c r="C82" s="233">
        <v>2</v>
      </c>
      <c r="D82" s="255">
        <f>Sheet1!H8-Sheet1!I8-Sheet1!F8+Sheet1!G8</f>
        <v>121580</v>
      </c>
      <c r="E82" s="255">
        <f>Sheet1!F8</f>
        <v>917995</v>
      </c>
      <c r="F82" s="233">
        <f>Sheet1!K8</f>
        <v>0</v>
      </c>
      <c r="G82" s="255">
        <f t="shared" si="2"/>
        <v>1039575</v>
      </c>
    </row>
    <row r="83" spans="1:7" ht="12.75">
      <c r="A83" s="254">
        <v>3</v>
      </c>
      <c r="B83" s="233" t="s">
        <v>263</v>
      </c>
      <c r="C83" s="233">
        <v>5</v>
      </c>
      <c r="D83" s="255">
        <f>Sheet1!H9-Sheet1!I9-Sheet1!F9+Sheet1!G9</f>
        <v>1203265</v>
      </c>
      <c r="E83" s="255">
        <f>Sheet1!F9</f>
        <v>0</v>
      </c>
      <c r="F83" s="233">
        <f>Sheet1!K9</f>
        <v>0</v>
      </c>
      <c r="G83" s="255">
        <f t="shared" si="2"/>
        <v>1203265</v>
      </c>
    </row>
    <row r="84" spans="1:7" ht="12.75">
      <c r="A84" s="254">
        <v>4</v>
      </c>
      <c r="B84" s="233" t="s">
        <v>264</v>
      </c>
      <c r="C84" s="233">
        <v>11</v>
      </c>
      <c r="D84" s="255">
        <f>Sheet1!H10-Sheet1!I10-Sheet1!F10+Sheet1!G10</f>
        <v>15864370</v>
      </c>
      <c r="E84" s="255">
        <f>Sheet1!F10</f>
        <v>0</v>
      </c>
      <c r="F84" s="233">
        <f>Sheet1!K10</f>
        <v>540650</v>
      </c>
      <c r="G84" s="255">
        <f t="shared" si="2"/>
        <v>15323720</v>
      </c>
    </row>
    <row r="85" spans="1:7" ht="12.75">
      <c r="A85" s="254">
        <v>5</v>
      </c>
      <c r="B85" s="233" t="s">
        <v>265</v>
      </c>
      <c r="C85" s="233">
        <v>1</v>
      </c>
      <c r="D85" s="255">
        <f>Sheet1!H11-Sheet1!I11-Sheet1!F11+Sheet1!G11</f>
        <v>414302</v>
      </c>
      <c r="E85" s="255">
        <f>Sheet1!F11</f>
        <v>0</v>
      </c>
      <c r="F85" s="233">
        <f>Sheet1!K11</f>
        <v>41430</v>
      </c>
      <c r="G85" s="255">
        <f t="shared" si="2"/>
        <v>372872</v>
      </c>
    </row>
    <row r="86" spans="1:7" ht="12.75">
      <c r="A86" s="254">
        <v>6</v>
      </c>
      <c r="B86" s="233" t="s">
        <v>266</v>
      </c>
      <c r="C86" s="233">
        <v>2</v>
      </c>
      <c r="D86" s="255">
        <f>Sheet1!H12-Sheet1!I12-Sheet1!F12+Sheet1!G12</f>
        <v>171985</v>
      </c>
      <c r="E86" s="255">
        <f>Sheet1!F12</f>
        <v>0</v>
      </c>
      <c r="F86" s="233">
        <f>Sheet1!K12</f>
        <v>17198</v>
      </c>
      <c r="G86" s="255">
        <f t="shared" si="2"/>
        <v>154787</v>
      </c>
    </row>
    <row r="87" spans="1:7" ht="12.75">
      <c r="A87" s="254">
        <v>7</v>
      </c>
      <c r="B87" s="233" t="s">
        <v>267</v>
      </c>
      <c r="C87" s="233">
        <v>1</v>
      </c>
      <c r="D87" s="255">
        <f>Sheet1!H13-Sheet1!I13-Sheet1!F13+Sheet1!G13</f>
        <v>35747</v>
      </c>
      <c r="E87" s="255">
        <f>Sheet1!F13</f>
        <v>0</v>
      </c>
      <c r="F87" s="233">
        <f>Sheet1!K13</f>
        <v>3575</v>
      </c>
      <c r="G87" s="255">
        <f t="shared" si="2"/>
        <v>32172</v>
      </c>
    </row>
    <row r="88" spans="1:7" ht="12.75">
      <c r="A88" s="254">
        <v>8</v>
      </c>
      <c r="B88" s="233" t="s">
        <v>268</v>
      </c>
      <c r="C88" s="233">
        <v>1</v>
      </c>
      <c r="D88" s="255">
        <f>Sheet1!H14-Sheet1!I14-Sheet1!F14+Sheet1!G14</f>
        <v>82764</v>
      </c>
      <c r="E88" s="255">
        <f>Sheet1!F14</f>
        <v>0</v>
      </c>
      <c r="F88" s="233">
        <f>Sheet1!K14</f>
        <v>8276</v>
      </c>
      <c r="G88" s="255">
        <f t="shared" si="2"/>
        <v>74488</v>
      </c>
    </row>
    <row r="89" spans="1:7" ht="12.75">
      <c r="A89" s="254">
        <v>9</v>
      </c>
      <c r="B89" s="233" t="s">
        <v>269</v>
      </c>
      <c r="C89" s="233">
        <v>1</v>
      </c>
      <c r="D89" s="255">
        <f>Sheet1!H15-Sheet1!I15-Sheet1!F15+Sheet1!G15</f>
        <v>64917</v>
      </c>
      <c r="E89" s="255">
        <f>Sheet1!F15</f>
        <v>0</v>
      </c>
      <c r="F89" s="233">
        <f>Sheet1!K15</f>
        <v>6492</v>
      </c>
      <c r="G89" s="255">
        <f t="shared" si="2"/>
        <v>58425</v>
      </c>
    </row>
    <row r="90" spans="1:7" ht="12.75">
      <c r="A90" s="254">
        <v>10</v>
      </c>
      <c r="B90" s="233" t="s">
        <v>270</v>
      </c>
      <c r="C90" s="233">
        <v>1</v>
      </c>
      <c r="D90" s="255">
        <f>Sheet1!H16-Sheet1!I16-Sheet1!F16+Sheet1!G16</f>
        <v>20808</v>
      </c>
      <c r="E90" s="255">
        <f>Sheet1!F16</f>
        <v>0</v>
      </c>
      <c r="F90" s="233">
        <f>Sheet1!K16</f>
        <v>2081</v>
      </c>
      <c r="G90" s="255">
        <f t="shared" si="2"/>
        <v>18727</v>
      </c>
    </row>
    <row r="91" spans="1:7" ht="12.75">
      <c r="A91" s="254">
        <v>11</v>
      </c>
      <c r="B91" s="233" t="s">
        <v>271</v>
      </c>
      <c r="C91" s="233">
        <v>3</v>
      </c>
      <c r="D91" s="255">
        <f>Sheet1!H17-Sheet1!I17-Sheet1!F17+Sheet1!G17</f>
        <v>34197421</v>
      </c>
      <c r="E91" s="255">
        <f>Sheet1!F17</f>
        <v>0</v>
      </c>
      <c r="F91" s="233">
        <f>Sheet1!K17</f>
        <v>852400</v>
      </c>
      <c r="G91" s="255">
        <f t="shared" si="2"/>
        <v>33345021</v>
      </c>
    </row>
    <row r="92" spans="1:7" ht="12.75">
      <c r="A92" s="254">
        <v>12</v>
      </c>
      <c r="B92" s="233" t="s">
        <v>272</v>
      </c>
      <c r="C92" s="233">
        <v>1</v>
      </c>
      <c r="D92" s="255">
        <f>Sheet1!H18-Sheet1!I18-Sheet1!F18+Sheet1!G18</f>
        <v>33765</v>
      </c>
      <c r="E92" s="255">
        <f>Sheet1!F18</f>
        <v>208333</v>
      </c>
      <c r="F92" s="233">
        <f>Sheet1!K18</f>
        <v>24210</v>
      </c>
      <c r="G92" s="255">
        <f t="shared" si="2"/>
        <v>217888</v>
      </c>
    </row>
    <row r="93" spans="1:7" ht="12.75">
      <c r="A93" s="254">
        <v>13</v>
      </c>
      <c r="B93" s="233" t="s">
        <v>273</v>
      </c>
      <c r="C93" s="233">
        <v>1</v>
      </c>
      <c r="D93" s="255">
        <f>Sheet1!H19-Sheet1!I19-Sheet1!F19+Sheet1!G19</f>
        <v>1899494</v>
      </c>
      <c r="E93" s="255">
        <f>Sheet1!F19</f>
        <v>0</v>
      </c>
      <c r="F93" s="233">
        <f>Sheet1!K19</f>
        <v>0</v>
      </c>
      <c r="G93" s="255">
        <f t="shared" si="2"/>
        <v>1899494</v>
      </c>
    </row>
    <row r="94" spans="1:7" ht="12.75">
      <c r="A94" s="254">
        <v>14</v>
      </c>
      <c r="B94" s="233" t="s">
        <v>274</v>
      </c>
      <c r="C94" s="233">
        <v>1</v>
      </c>
      <c r="D94" s="255">
        <f>Sheet1!H20-Sheet1!I20-Sheet1!F20+Sheet1!G20</f>
        <v>7077937</v>
      </c>
      <c r="E94" s="255">
        <f>Sheet1!F20</f>
        <v>0</v>
      </c>
      <c r="F94" s="233">
        <f>Sheet1!K20</f>
        <v>0</v>
      </c>
      <c r="G94" s="255">
        <f t="shared" si="2"/>
        <v>7077937</v>
      </c>
    </row>
    <row r="95" spans="1:7" ht="12.75">
      <c r="A95" s="254">
        <v>15</v>
      </c>
      <c r="B95" s="233" t="s">
        <v>275</v>
      </c>
      <c r="C95" s="233">
        <v>1</v>
      </c>
      <c r="D95" s="255">
        <f>Sheet1!H21-Sheet1!I21-Sheet1!F21+Sheet1!G21</f>
        <v>671099</v>
      </c>
      <c r="E95" s="255">
        <f>Sheet1!F21</f>
        <v>0</v>
      </c>
      <c r="F95" s="233">
        <f>Sheet1!K21</f>
        <v>0</v>
      </c>
      <c r="G95" s="255">
        <f t="shared" si="2"/>
        <v>671099</v>
      </c>
    </row>
    <row r="96" spans="1:7" ht="12.75">
      <c r="A96" s="254">
        <v>16</v>
      </c>
      <c r="B96" s="233" t="s">
        <v>276</v>
      </c>
      <c r="C96" s="233">
        <v>1</v>
      </c>
      <c r="D96" s="255">
        <f>Sheet1!H22-Sheet1!I22-Sheet1!F22+Sheet1!G22</f>
        <v>4329665</v>
      </c>
      <c r="E96" s="255">
        <v>-650000</v>
      </c>
      <c r="F96" s="233">
        <f>Sheet1!K22</f>
        <v>0</v>
      </c>
      <c r="G96" s="255">
        <f t="shared" si="2"/>
        <v>3679665</v>
      </c>
    </row>
    <row r="97" spans="1:7" ht="12.75">
      <c r="A97" s="254">
        <v>17</v>
      </c>
      <c r="B97" s="233" t="s">
        <v>277</v>
      </c>
      <c r="C97" s="233"/>
      <c r="D97" s="255">
        <f>Sheet1!H23-Sheet1!I23-Sheet1!F23+Sheet1!G23</f>
        <v>3313600</v>
      </c>
      <c r="E97" s="255">
        <f>Sheet1!F23</f>
        <v>0</v>
      </c>
      <c r="F97" s="233">
        <f>Sheet1!K23</f>
        <v>218000</v>
      </c>
      <c r="G97" s="255">
        <f t="shared" si="2"/>
        <v>3095600</v>
      </c>
    </row>
    <row r="98" spans="1:7" ht="12.75">
      <c r="A98" s="254">
        <v>18</v>
      </c>
      <c r="B98" s="233" t="s">
        <v>279</v>
      </c>
      <c r="C98" s="233"/>
      <c r="D98" s="255">
        <f>Sheet1!H24-Sheet1!I24-Sheet1!F24+Sheet1!G24</f>
        <v>4715166</v>
      </c>
      <c r="E98" s="255">
        <f>Sheet1!F24</f>
        <v>0</v>
      </c>
      <c r="F98" s="233">
        <f>Sheet1!K24</f>
        <v>0</v>
      </c>
      <c r="G98" s="255">
        <f t="shared" si="2"/>
        <v>4715166</v>
      </c>
    </row>
    <row r="99" spans="1:7" ht="12.75">
      <c r="A99" s="254">
        <v>19</v>
      </c>
      <c r="B99" s="233" t="s">
        <v>280</v>
      </c>
      <c r="C99" s="233"/>
      <c r="D99" s="255">
        <f>Sheet1!H25-Sheet1!I25-Sheet1!F25+Sheet1!G25</f>
        <v>49295557</v>
      </c>
      <c r="E99" s="255">
        <f>Sheet1!F25</f>
        <v>0</v>
      </c>
      <c r="F99" s="233">
        <f>Sheet1!K25</f>
        <v>2741086</v>
      </c>
      <c r="G99" s="255">
        <f t="shared" si="2"/>
        <v>46554471</v>
      </c>
    </row>
    <row r="100" spans="1:7" ht="12.75">
      <c r="A100" s="254">
        <v>20</v>
      </c>
      <c r="B100" s="233" t="s">
        <v>281</v>
      </c>
      <c r="C100" s="233"/>
      <c r="D100" s="255">
        <f>Sheet1!H26-Sheet1!I26-Sheet1!F26+Sheet1!G26</f>
        <v>35106</v>
      </c>
      <c r="E100" s="255">
        <f>Sheet1!F26</f>
        <v>0</v>
      </c>
      <c r="F100" s="233">
        <f>Sheet1!K26</f>
        <v>3511</v>
      </c>
      <c r="G100" s="255">
        <f t="shared" si="2"/>
        <v>31595</v>
      </c>
    </row>
    <row r="101" spans="1:7" ht="12.75">
      <c r="A101" s="254">
        <v>21</v>
      </c>
      <c r="B101" s="233" t="s">
        <v>282</v>
      </c>
      <c r="C101" s="233"/>
      <c r="D101" s="255">
        <f>Sheet1!H27-Sheet1!I27-Sheet1!F27+Sheet1!G27</f>
        <v>136035</v>
      </c>
      <c r="E101" s="255">
        <f>Sheet1!F27</f>
        <v>0</v>
      </c>
      <c r="F101" s="233">
        <f>Sheet1!K27</f>
        <v>13603</v>
      </c>
      <c r="G101" s="255">
        <f t="shared" si="2"/>
        <v>122432</v>
      </c>
    </row>
    <row r="102" spans="1:7" ht="12.75">
      <c r="A102" s="254">
        <v>22</v>
      </c>
      <c r="B102" s="233" t="s">
        <v>283</v>
      </c>
      <c r="C102" s="233">
        <v>1</v>
      </c>
      <c r="D102" s="255">
        <f>Sheet1!H28-Sheet1!I28-Sheet1!F28+Sheet1!G28</f>
        <v>1339200</v>
      </c>
      <c r="E102" s="255">
        <f>Sheet1!F28</f>
        <v>0</v>
      </c>
      <c r="F102" s="233">
        <f>Sheet1!K28</f>
        <v>0</v>
      </c>
      <c r="G102" s="255">
        <f t="shared" si="2"/>
        <v>1339200</v>
      </c>
    </row>
    <row r="103" spans="1:7" ht="12.75">
      <c r="A103" s="254">
        <v>23</v>
      </c>
      <c r="B103" s="233" t="s">
        <v>295</v>
      </c>
      <c r="C103" s="233">
        <v>1</v>
      </c>
      <c r="D103" s="255">
        <f>Sheet1!H29-Sheet1!I29-Sheet1!F29+Sheet1!G29</f>
        <v>22233</v>
      </c>
      <c r="E103" s="255">
        <f>Sheet1!F29</f>
        <v>0</v>
      </c>
      <c r="F103" s="233">
        <f>Sheet1!K29</f>
        <v>2223</v>
      </c>
      <c r="G103" s="255">
        <f t="shared" si="2"/>
        <v>20010</v>
      </c>
    </row>
    <row r="104" spans="1:7" ht="12.75">
      <c r="A104" s="254">
        <v>24</v>
      </c>
      <c r="B104" s="233" t="s">
        <v>308</v>
      </c>
      <c r="C104" s="233">
        <v>1</v>
      </c>
      <c r="D104" s="255">
        <f>Sheet1!H30-Sheet1!I30-Sheet1!F30+Sheet1!G30</f>
        <v>30105359</v>
      </c>
      <c r="E104" s="255">
        <f>Sheet1!F30</f>
        <v>0</v>
      </c>
      <c r="F104" s="233">
        <f>Sheet1!K30</f>
        <v>1505268</v>
      </c>
      <c r="G104" s="255">
        <f t="shared" si="2"/>
        <v>28600091</v>
      </c>
    </row>
    <row r="105" spans="1:7" ht="12.75">
      <c r="A105" s="254">
        <v>25</v>
      </c>
      <c r="B105" s="240" t="s">
        <v>359</v>
      </c>
      <c r="C105" s="233"/>
      <c r="D105" s="255">
        <f>Sheet1!H31-Sheet1!I31-Sheet1!F31+Sheet1!G31</f>
        <v>200000</v>
      </c>
      <c r="E105" s="255">
        <f>Sheet1!F31</f>
        <v>0</v>
      </c>
      <c r="F105" s="233">
        <f>Sheet1!K31</f>
        <v>20000</v>
      </c>
      <c r="G105" s="255">
        <f t="shared" si="2"/>
        <v>180000</v>
      </c>
    </row>
    <row r="106" spans="1:7" ht="12.75">
      <c r="A106" s="254">
        <v>26</v>
      </c>
      <c r="B106" s="233" t="s">
        <v>307</v>
      </c>
      <c r="C106" s="233">
        <v>1</v>
      </c>
      <c r="D106" s="255">
        <f>Sheet1!H32-Sheet1!I32-Sheet1!F32+Sheet1!G32</f>
        <v>220406</v>
      </c>
      <c r="E106" s="255">
        <f>Sheet1!F32</f>
        <v>0</v>
      </c>
      <c r="F106" s="233">
        <f>Sheet1!K32</f>
        <v>22041</v>
      </c>
      <c r="G106" s="255">
        <f t="shared" si="2"/>
        <v>198365</v>
      </c>
    </row>
    <row r="107" spans="1:7" ht="12.75">
      <c r="A107" s="254">
        <v>27</v>
      </c>
      <c r="B107" s="275" t="s">
        <v>358</v>
      </c>
      <c r="C107" s="233">
        <v>3</v>
      </c>
      <c r="D107" s="233"/>
      <c r="E107" s="233">
        <v>15000</v>
      </c>
      <c r="F107" s="233">
        <f>Sheet1!K33</f>
        <v>0</v>
      </c>
      <c r="G107" s="255">
        <f t="shared" si="2"/>
        <v>15000</v>
      </c>
    </row>
    <row r="108" spans="1:7" ht="12.75">
      <c r="A108" s="254">
        <v>28</v>
      </c>
      <c r="B108" s="275" t="s">
        <v>357</v>
      </c>
      <c r="C108" s="233">
        <v>34</v>
      </c>
      <c r="D108" s="233"/>
      <c r="E108" s="233">
        <v>1239354</v>
      </c>
      <c r="F108" s="233">
        <f>Sheet1!K34</f>
        <v>0</v>
      </c>
      <c r="G108" s="255">
        <f t="shared" si="2"/>
        <v>1239354</v>
      </c>
    </row>
    <row r="109" spans="1:7" ht="12.75">
      <c r="A109" s="254">
        <v>29</v>
      </c>
      <c r="B109" s="275" t="s">
        <v>356</v>
      </c>
      <c r="C109" s="233">
        <v>1</v>
      </c>
      <c r="D109" s="233"/>
      <c r="E109" s="233">
        <v>58333</v>
      </c>
      <c r="F109" s="233">
        <f>Sheet1!K35</f>
        <v>0</v>
      </c>
      <c r="G109" s="255">
        <f t="shared" si="2"/>
        <v>58333</v>
      </c>
    </row>
    <row r="110" spans="1:7" ht="12.75">
      <c r="A110" s="254">
        <v>30</v>
      </c>
      <c r="B110" s="233" t="s">
        <v>355</v>
      </c>
      <c r="C110" s="233">
        <v>1</v>
      </c>
      <c r="D110" s="233"/>
      <c r="E110" s="233">
        <v>4925579</v>
      </c>
      <c r="F110" s="233">
        <f>Sheet1!K36</f>
        <v>0</v>
      </c>
      <c r="G110" s="255">
        <f t="shared" si="2"/>
        <v>4925579</v>
      </c>
    </row>
    <row r="111" spans="1:7" ht="12.75">
      <c r="A111" s="280"/>
      <c r="B111" s="281" t="s">
        <v>302</v>
      </c>
      <c r="C111" s="282"/>
      <c r="D111" s="283">
        <f>SUM(D81:D110)</f>
        <v>155860139</v>
      </c>
      <c r="E111" s="283">
        <f>SUM(E81:E110)</f>
        <v>6714594</v>
      </c>
      <c r="F111" s="283">
        <f>SUM(F81:F110)</f>
        <v>6022044</v>
      </c>
      <c r="G111" s="283">
        <f>SUM(G81:G110)</f>
        <v>156552689</v>
      </c>
    </row>
    <row r="112" spans="1:7" ht="12.75">
      <c r="A112" s="5"/>
      <c r="B112" s="5"/>
      <c r="C112" s="5"/>
      <c r="D112" s="5"/>
      <c r="E112" s="5"/>
      <c r="F112" s="257"/>
      <c r="G112" s="258"/>
    </row>
    <row r="113" spans="4:7" ht="12.75">
      <c r="D113" s="259"/>
      <c r="G113" s="259"/>
    </row>
    <row r="114" spans="4:7" ht="12.75">
      <c r="D114" s="259"/>
      <c r="G114" s="259"/>
    </row>
    <row r="115" spans="5:7" ht="15.75">
      <c r="E115" s="302" t="s">
        <v>298</v>
      </c>
      <c r="F115" s="302"/>
      <c r="G115" s="302"/>
    </row>
    <row r="116" spans="5:7" ht="12.75">
      <c r="E116" s="303" t="s">
        <v>305</v>
      </c>
      <c r="F116" s="303"/>
      <c r="G116" s="303"/>
    </row>
  </sheetData>
  <sheetProtection/>
  <mergeCells count="20">
    <mergeCell ref="E115:G115"/>
    <mergeCell ref="E116:G116"/>
    <mergeCell ref="B77:G77"/>
    <mergeCell ref="A79:A80"/>
    <mergeCell ref="B79:B80"/>
    <mergeCell ref="C79:C80"/>
    <mergeCell ref="E79:E80"/>
    <mergeCell ref="F79:F80"/>
    <mergeCell ref="B41:G41"/>
    <mergeCell ref="A43:A44"/>
    <mergeCell ref="B43:B44"/>
    <mergeCell ref="C43:C44"/>
    <mergeCell ref="E43:E44"/>
    <mergeCell ref="F43:F44"/>
    <mergeCell ref="B4:G4"/>
    <mergeCell ref="A6:A7"/>
    <mergeCell ref="B6:B7"/>
    <mergeCell ref="C6:C7"/>
    <mergeCell ref="E6:E7"/>
    <mergeCell ref="F6:F7"/>
  </mergeCells>
  <printOptions/>
  <pageMargins left="0.75" right="0.75" top="0.16" bottom="0.17" header="0.16" footer="0.14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28">
      <selection activeCell="G37" sqref="G37"/>
    </sheetView>
  </sheetViews>
  <sheetFormatPr defaultColWidth="9.140625" defaultRowHeight="12.75"/>
  <cols>
    <col min="1" max="2" width="9.140625" style="98" customWidth="1"/>
    <col min="3" max="3" width="9.28125" style="98" customWidth="1"/>
    <col min="4" max="4" width="11.421875" style="98" customWidth="1"/>
    <col min="5" max="5" width="12.8515625" style="98" customWidth="1"/>
    <col min="6" max="6" width="5.421875" style="98" customWidth="1"/>
    <col min="7" max="8" width="9.140625" style="98" customWidth="1"/>
    <col min="9" max="9" width="3.140625" style="98" customWidth="1"/>
    <col min="10" max="10" width="9.140625" style="98" customWidth="1"/>
    <col min="11" max="11" width="1.8515625" style="98" customWidth="1"/>
    <col min="12" max="16384" width="9.140625" style="98" customWidth="1"/>
  </cols>
  <sheetData>
    <row r="1" s="62" customFormat="1" ht="6.75" customHeight="1"/>
    <row r="2" spans="1:10" s="62" customFormat="1" ht="12.75">
      <c r="A2" s="63"/>
      <c r="B2" s="64"/>
      <c r="C2" s="64"/>
      <c r="D2" s="64"/>
      <c r="E2" s="64"/>
      <c r="F2" s="64"/>
      <c r="G2" s="64"/>
      <c r="H2" s="64"/>
      <c r="I2" s="64"/>
      <c r="J2" s="65"/>
    </row>
    <row r="3" spans="1:10" s="72" customFormat="1" ht="21" customHeight="1">
      <c r="A3" s="66"/>
      <c r="B3" s="67" t="s">
        <v>217</v>
      </c>
      <c r="C3" s="67"/>
      <c r="D3" s="67"/>
      <c r="E3" s="194" t="s">
        <v>228</v>
      </c>
      <c r="F3" s="69"/>
      <c r="G3" s="70"/>
      <c r="H3" s="68"/>
      <c r="I3" s="67"/>
      <c r="J3" s="71"/>
    </row>
    <row r="4" spans="1:10" s="72" customFormat="1" ht="13.5" customHeight="1">
      <c r="A4" s="66"/>
      <c r="B4" s="67" t="s">
        <v>93</v>
      </c>
      <c r="C4" s="67"/>
      <c r="D4" s="67"/>
      <c r="E4" s="68" t="s">
        <v>229</v>
      </c>
      <c r="F4" s="73"/>
      <c r="G4" s="74"/>
      <c r="H4" s="75"/>
      <c r="I4" s="75"/>
      <c r="J4" s="71"/>
    </row>
    <row r="5" spans="1:10" s="72" customFormat="1" ht="13.5" customHeight="1">
      <c r="A5" s="66"/>
      <c r="B5" s="67" t="s">
        <v>6</v>
      </c>
      <c r="C5" s="67"/>
      <c r="D5" s="67"/>
      <c r="E5" s="76"/>
      <c r="F5" s="68"/>
      <c r="G5" s="68"/>
      <c r="H5" s="68"/>
      <c r="I5" s="68"/>
      <c r="J5" s="71"/>
    </row>
    <row r="6" spans="1:10" s="72" customFormat="1" ht="13.5" customHeight="1">
      <c r="A6" s="66"/>
      <c r="B6" s="67"/>
      <c r="C6" s="67"/>
      <c r="D6" s="67"/>
      <c r="E6" s="67"/>
      <c r="F6" s="67"/>
      <c r="G6" s="77"/>
      <c r="H6" s="77"/>
      <c r="I6" s="75"/>
      <c r="J6" s="71"/>
    </row>
    <row r="7" spans="1:10" s="72" customFormat="1" ht="13.5" customHeight="1">
      <c r="A7" s="66"/>
      <c r="B7" s="67" t="s">
        <v>0</v>
      </c>
      <c r="C7" s="67"/>
      <c r="D7" s="67"/>
      <c r="E7" s="244">
        <v>37954</v>
      </c>
      <c r="F7" s="78"/>
      <c r="G7" s="67"/>
      <c r="H7" s="67"/>
      <c r="I7" s="67"/>
      <c r="J7" s="71"/>
    </row>
    <row r="8" spans="1:10" s="72" customFormat="1" ht="13.5" customHeight="1">
      <c r="A8" s="66"/>
      <c r="B8" s="67" t="s">
        <v>1</v>
      </c>
      <c r="C8" s="67"/>
      <c r="D8" s="67"/>
      <c r="E8" s="76" t="s">
        <v>294</v>
      </c>
      <c r="F8" s="79"/>
      <c r="G8" s="67"/>
      <c r="H8" s="67"/>
      <c r="I8" s="67"/>
      <c r="J8" s="71"/>
    </row>
    <row r="9" spans="1:10" s="72" customFormat="1" ht="13.5" customHeight="1">
      <c r="A9" s="66"/>
      <c r="B9" s="67"/>
      <c r="C9" s="67"/>
      <c r="D9" s="67"/>
      <c r="E9" s="67"/>
      <c r="F9" s="67"/>
      <c r="G9" s="67"/>
      <c r="H9" s="67"/>
      <c r="I9" s="67"/>
      <c r="J9" s="71"/>
    </row>
    <row r="10" spans="1:10" s="72" customFormat="1" ht="13.5" customHeight="1">
      <c r="A10" s="66"/>
      <c r="B10" s="67" t="s">
        <v>32</v>
      </c>
      <c r="C10" s="67"/>
      <c r="D10" s="67"/>
      <c r="E10" s="68" t="s">
        <v>230</v>
      </c>
      <c r="F10" s="68"/>
      <c r="G10" s="68"/>
      <c r="H10" s="68"/>
      <c r="I10" s="68"/>
      <c r="J10" s="71"/>
    </row>
    <row r="11" spans="1:10" s="72" customFormat="1" ht="13.5" customHeight="1">
      <c r="A11" s="66"/>
      <c r="B11" s="67"/>
      <c r="C11" s="67"/>
      <c r="D11" s="67"/>
      <c r="E11" s="76"/>
      <c r="F11" s="76"/>
      <c r="G11" s="76"/>
      <c r="H11" s="76"/>
      <c r="I11" s="76"/>
      <c r="J11" s="71"/>
    </row>
    <row r="12" spans="1:10" s="72" customFormat="1" ht="13.5" customHeight="1">
      <c r="A12" s="66"/>
      <c r="B12" s="67"/>
      <c r="C12" s="67"/>
      <c r="D12" s="67"/>
      <c r="E12" s="76"/>
      <c r="F12" s="76"/>
      <c r="G12" s="76"/>
      <c r="H12" s="76"/>
      <c r="I12" s="76"/>
      <c r="J12" s="71"/>
    </row>
    <row r="13" spans="1:10" s="83" customFormat="1" ht="12.75">
      <c r="A13" s="80"/>
      <c r="B13" s="81"/>
      <c r="C13" s="81"/>
      <c r="D13" s="81"/>
      <c r="E13" s="81"/>
      <c r="F13" s="81"/>
      <c r="G13" s="81"/>
      <c r="H13" s="81"/>
      <c r="I13" s="81"/>
      <c r="J13" s="82"/>
    </row>
    <row r="14" spans="1:10" s="83" customFormat="1" ht="12.75">
      <c r="A14" s="80"/>
      <c r="B14" s="81"/>
      <c r="C14" s="81"/>
      <c r="D14" s="81"/>
      <c r="E14" s="81"/>
      <c r="F14" s="81"/>
      <c r="G14" s="81"/>
      <c r="H14" s="81"/>
      <c r="I14" s="81"/>
      <c r="J14" s="82"/>
    </row>
    <row r="15" spans="1:10" s="83" customFormat="1" ht="12.75">
      <c r="A15" s="80"/>
      <c r="B15" s="81"/>
      <c r="C15" s="81"/>
      <c r="D15" s="81"/>
      <c r="E15" s="81"/>
      <c r="F15" s="81"/>
      <c r="G15" s="81"/>
      <c r="H15" s="81"/>
      <c r="I15" s="81"/>
      <c r="J15" s="82"/>
    </row>
    <row r="16" spans="1:10" s="83" customFormat="1" ht="12.75">
      <c r="A16" s="80"/>
      <c r="B16" s="81"/>
      <c r="C16" s="81"/>
      <c r="D16" s="81"/>
      <c r="E16" s="81"/>
      <c r="F16" s="81"/>
      <c r="G16" s="81"/>
      <c r="H16" s="81"/>
      <c r="I16" s="81"/>
      <c r="J16" s="82"/>
    </row>
    <row r="17" spans="1:10" s="83" customFormat="1" ht="12.75">
      <c r="A17" s="80"/>
      <c r="B17" s="81"/>
      <c r="C17" s="81"/>
      <c r="D17" s="81"/>
      <c r="E17" s="81"/>
      <c r="F17" s="81"/>
      <c r="G17" s="81"/>
      <c r="H17" s="81"/>
      <c r="I17" s="81"/>
      <c r="J17" s="82"/>
    </row>
    <row r="18" spans="1:10" s="83" customFormat="1" ht="12.75">
      <c r="A18" s="80"/>
      <c r="B18" s="81"/>
      <c r="C18" s="81"/>
      <c r="D18" s="81"/>
      <c r="E18" s="81"/>
      <c r="F18" s="81"/>
      <c r="G18" s="81"/>
      <c r="H18" s="81"/>
      <c r="I18" s="81"/>
      <c r="J18" s="82"/>
    </row>
    <row r="19" spans="1:10" s="83" customFormat="1" ht="12.75">
      <c r="A19" s="80"/>
      <c r="B19" s="81"/>
      <c r="C19" s="81"/>
      <c r="D19" s="81"/>
      <c r="E19" s="81"/>
      <c r="F19" s="81"/>
      <c r="G19" s="81"/>
      <c r="H19" s="81"/>
      <c r="I19" s="81"/>
      <c r="J19" s="82"/>
    </row>
    <row r="20" spans="1:10" s="83" customFormat="1" ht="12.75">
      <c r="A20" s="80"/>
      <c r="B20" s="81"/>
      <c r="C20" s="81"/>
      <c r="D20" s="81"/>
      <c r="E20" s="81"/>
      <c r="F20" s="81"/>
      <c r="G20" s="81"/>
      <c r="H20" s="81"/>
      <c r="I20" s="81"/>
      <c r="J20" s="82"/>
    </row>
    <row r="21" spans="1:10" s="83" customFormat="1" ht="12.75">
      <c r="A21" s="80"/>
      <c r="C21" s="81"/>
      <c r="D21" s="81"/>
      <c r="E21" s="81"/>
      <c r="F21" s="81"/>
      <c r="G21" s="81"/>
      <c r="H21" s="81"/>
      <c r="I21" s="81"/>
      <c r="J21" s="82"/>
    </row>
    <row r="22" spans="1:10" s="83" customFormat="1" ht="12.75">
      <c r="A22" s="80"/>
      <c r="B22" s="81"/>
      <c r="C22" s="81"/>
      <c r="D22" s="81"/>
      <c r="E22" s="81"/>
      <c r="F22" s="81"/>
      <c r="G22" s="81"/>
      <c r="H22" s="81"/>
      <c r="I22" s="81"/>
      <c r="J22" s="82"/>
    </row>
    <row r="23" spans="1:10" s="83" customFormat="1" ht="12.75">
      <c r="A23" s="80"/>
      <c r="B23" s="81"/>
      <c r="C23" s="81"/>
      <c r="D23" s="81"/>
      <c r="E23" s="81"/>
      <c r="F23" s="81"/>
      <c r="G23" s="81"/>
      <c r="H23" s="81"/>
      <c r="I23" s="81"/>
      <c r="J23" s="82"/>
    </row>
    <row r="24" spans="1:10" s="83" customFormat="1" ht="12.75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s="84" customFormat="1" ht="33.75">
      <c r="A25" s="306" t="s">
        <v>7</v>
      </c>
      <c r="B25" s="307"/>
      <c r="C25" s="307"/>
      <c r="D25" s="307"/>
      <c r="E25" s="307"/>
      <c r="F25" s="307"/>
      <c r="G25" s="307"/>
      <c r="H25" s="307"/>
      <c r="I25" s="307"/>
      <c r="J25" s="308"/>
    </row>
    <row r="26" spans="1:10" s="83" customFormat="1" ht="12.75">
      <c r="A26" s="85"/>
      <c r="B26" s="309" t="s">
        <v>225</v>
      </c>
      <c r="C26" s="309"/>
      <c r="D26" s="309"/>
      <c r="E26" s="309"/>
      <c r="F26" s="309"/>
      <c r="G26" s="309"/>
      <c r="H26" s="309"/>
      <c r="I26" s="309"/>
      <c r="J26" s="82"/>
    </row>
    <row r="27" spans="1:10" s="83" customFormat="1" ht="12.75">
      <c r="A27" s="80"/>
      <c r="B27" s="309" t="s">
        <v>77</v>
      </c>
      <c r="C27" s="309"/>
      <c r="D27" s="309"/>
      <c r="E27" s="309"/>
      <c r="F27" s="309"/>
      <c r="G27" s="309"/>
      <c r="H27" s="309"/>
      <c r="I27" s="309"/>
      <c r="J27" s="82"/>
    </row>
    <row r="28" spans="1:10" s="83" customFormat="1" ht="12.75">
      <c r="A28" s="80"/>
      <c r="B28" s="81"/>
      <c r="C28" s="81"/>
      <c r="D28" s="81"/>
      <c r="E28" s="81"/>
      <c r="F28" s="81"/>
      <c r="G28" s="81"/>
      <c r="H28" s="81"/>
      <c r="I28" s="81"/>
      <c r="J28" s="82"/>
    </row>
    <row r="29" spans="1:10" s="83" customFormat="1" ht="12.75">
      <c r="A29" s="80"/>
      <c r="B29" s="81"/>
      <c r="C29" s="81"/>
      <c r="D29" s="81"/>
      <c r="E29" s="81"/>
      <c r="F29" s="81"/>
      <c r="G29" s="81"/>
      <c r="H29" s="81"/>
      <c r="I29" s="81"/>
      <c r="J29" s="82"/>
    </row>
    <row r="30" spans="1:10" s="89" customFormat="1" ht="33.75">
      <c r="A30" s="80"/>
      <c r="B30" s="81"/>
      <c r="C30" s="81"/>
      <c r="D30" s="81"/>
      <c r="E30" s="86" t="s">
        <v>360</v>
      </c>
      <c r="F30" s="87"/>
      <c r="G30" s="87"/>
      <c r="H30" s="87"/>
      <c r="I30" s="87"/>
      <c r="J30" s="88"/>
    </row>
    <row r="31" spans="1:10" s="89" customFormat="1" ht="12.75">
      <c r="A31" s="90"/>
      <c r="B31" s="87"/>
      <c r="C31" s="87"/>
      <c r="D31" s="87"/>
      <c r="E31" s="87"/>
      <c r="F31" s="87"/>
      <c r="G31" s="87"/>
      <c r="H31" s="87"/>
      <c r="I31" s="87"/>
      <c r="J31" s="88"/>
    </row>
    <row r="32" spans="1:10" s="89" customFormat="1" ht="12.75">
      <c r="A32" s="90"/>
      <c r="B32" s="87"/>
      <c r="C32" s="87"/>
      <c r="D32" s="87"/>
      <c r="E32" s="87"/>
      <c r="F32" s="87"/>
      <c r="G32" s="87"/>
      <c r="H32" s="87"/>
      <c r="I32" s="87"/>
      <c r="J32" s="88"/>
    </row>
    <row r="33" spans="1:10" s="89" customFormat="1" ht="12.75">
      <c r="A33" s="90"/>
      <c r="B33" s="87"/>
      <c r="C33" s="87"/>
      <c r="D33" s="87"/>
      <c r="E33" s="87"/>
      <c r="F33" s="87"/>
      <c r="G33" s="87"/>
      <c r="H33" s="87"/>
      <c r="I33" s="87"/>
      <c r="J33" s="88"/>
    </row>
    <row r="34" spans="1:10" s="89" customFormat="1" ht="12.75">
      <c r="A34" s="90"/>
      <c r="B34" s="87"/>
      <c r="C34" s="87"/>
      <c r="D34" s="87"/>
      <c r="E34" s="87"/>
      <c r="F34" s="87"/>
      <c r="G34" s="87"/>
      <c r="H34" s="87"/>
      <c r="I34" s="87"/>
      <c r="J34" s="88"/>
    </row>
    <row r="35" spans="1:10" s="89" customFormat="1" ht="12.75">
      <c r="A35" s="90"/>
      <c r="B35" s="87"/>
      <c r="C35" s="87"/>
      <c r="D35" s="87"/>
      <c r="E35" s="87"/>
      <c r="F35" s="87"/>
      <c r="G35" s="87"/>
      <c r="H35" s="87"/>
      <c r="I35" s="87"/>
      <c r="J35" s="88"/>
    </row>
    <row r="36" spans="1:10" s="89" customFormat="1" ht="12.75">
      <c r="A36" s="90"/>
      <c r="B36" s="87"/>
      <c r="C36" s="87"/>
      <c r="D36" s="87"/>
      <c r="E36" s="87"/>
      <c r="F36" s="87"/>
      <c r="G36" s="87"/>
      <c r="H36" s="87"/>
      <c r="I36" s="87"/>
      <c r="J36" s="88"/>
    </row>
    <row r="37" spans="1:10" s="89" customFormat="1" ht="12.75">
      <c r="A37" s="90"/>
      <c r="B37" s="87"/>
      <c r="C37" s="87"/>
      <c r="D37" s="87"/>
      <c r="E37" s="87"/>
      <c r="F37" s="87"/>
      <c r="G37" s="87"/>
      <c r="H37" s="87"/>
      <c r="I37" s="87"/>
      <c r="J37" s="88"/>
    </row>
    <row r="38" spans="1:10" s="89" customFormat="1" ht="12.75">
      <c r="A38" s="90"/>
      <c r="B38" s="87"/>
      <c r="C38" s="87"/>
      <c r="D38" s="87"/>
      <c r="E38" s="87"/>
      <c r="F38" s="87"/>
      <c r="G38" s="87"/>
      <c r="H38" s="87"/>
      <c r="I38" s="87"/>
      <c r="J38" s="88"/>
    </row>
    <row r="39" spans="1:10" s="89" customFormat="1" ht="12.75">
      <c r="A39" s="90"/>
      <c r="B39" s="87"/>
      <c r="C39" s="87"/>
      <c r="D39" s="87"/>
      <c r="E39" s="87"/>
      <c r="F39" s="87"/>
      <c r="G39" s="87"/>
      <c r="H39" s="87"/>
      <c r="I39" s="87"/>
      <c r="J39" s="88"/>
    </row>
    <row r="40" spans="1:10" s="89" customFormat="1" ht="12.75">
      <c r="A40" s="90"/>
      <c r="B40" s="87"/>
      <c r="C40" s="87"/>
      <c r="D40" s="87"/>
      <c r="E40" s="87"/>
      <c r="F40" s="87"/>
      <c r="G40" s="87"/>
      <c r="H40" s="87"/>
      <c r="I40" s="87"/>
      <c r="J40" s="88"/>
    </row>
    <row r="41" spans="1:10" s="89" customFormat="1" ht="12.75">
      <c r="A41" s="90"/>
      <c r="B41" s="87"/>
      <c r="C41" s="87"/>
      <c r="D41" s="87"/>
      <c r="E41" s="87"/>
      <c r="F41" s="87"/>
      <c r="G41" s="87"/>
      <c r="H41" s="87"/>
      <c r="I41" s="87"/>
      <c r="J41" s="88"/>
    </row>
    <row r="42" spans="1:10" s="89" customFormat="1" ht="12.75">
      <c r="A42" s="90"/>
      <c r="B42" s="87"/>
      <c r="C42" s="87"/>
      <c r="D42" s="87"/>
      <c r="E42" s="87"/>
      <c r="F42" s="87"/>
      <c r="G42" s="87"/>
      <c r="H42" s="87"/>
      <c r="I42" s="87"/>
      <c r="J42" s="88"/>
    </row>
    <row r="43" spans="1:10" s="89" customFormat="1" ht="12.75">
      <c r="A43" s="90"/>
      <c r="B43" s="87"/>
      <c r="C43" s="87"/>
      <c r="D43" s="87"/>
      <c r="E43" s="87"/>
      <c r="F43" s="87"/>
      <c r="G43" s="87"/>
      <c r="H43" s="87"/>
      <c r="I43" s="87"/>
      <c r="J43" s="88"/>
    </row>
    <row r="44" spans="1:10" s="89" customFormat="1" ht="9" customHeight="1">
      <c r="A44" s="90"/>
      <c r="B44" s="87"/>
      <c r="C44" s="87"/>
      <c r="D44" s="87"/>
      <c r="E44" s="87"/>
      <c r="F44" s="87"/>
      <c r="G44" s="87"/>
      <c r="H44" s="87"/>
      <c r="I44" s="87"/>
      <c r="J44" s="88"/>
    </row>
    <row r="45" spans="1:10" s="89" customFormat="1" ht="12.75">
      <c r="A45" s="90"/>
      <c r="B45" s="87"/>
      <c r="C45" s="87"/>
      <c r="D45" s="87"/>
      <c r="E45" s="87"/>
      <c r="F45" s="87"/>
      <c r="G45" s="87"/>
      <c r="H45" s="87"/>
      <c r="I45" s="87"/>
      <c r="J45" s="88"/>
    </row>
    <row r="46" spans="1:10" s="89" customFormat="1" ht="12.75">
      <c r="A46" s="90"/>
      <c r="B46" s="87"/>
      <c r="C46" s="87"/>
      <c r="D46" s="87"/>
      <c r="E46" s="87"/>
      <c r="F46" s="87"/>
      <c r="G46" s="87"/>
      <c r="H46" s="87"/>
      <c r="I46" s="87"/>
      <c r="J46" s="88"/>
    </row>
    <row r="47" spans="1:10" s="72" customFormat="1" ht="12.75" customHeight="1">
      <c r="A47" s="66"/>
      <c r="B47" s="67" t="s">
        <v>99</v>
      </c>
      <c r="C47" s="67"/>
      <c r="D47" s="67"/>
      <c r="E47" s="67"/>
      <c r="F47" s="67"/>
      <c r="G47" s="305" t="s">
        <v>218</v>
      </c>
      <c r="H47" s="305"/>
      <c r="I47" s="67"/>
      <c r="J47" s="71"/>
    </row>
    <row r="48" spans="1:10" s="72" customFormat="1" ht="12.75" customHeight="1">
      <c r="A48" s="66"/>
      <c r="B48" s="67" t="s">
        <v>100</v>
      </c>
      <c r="C48" s="67"/>
      <c r="D48" s="67"/>
      <c r="E48" s="67"/>
      <c r="F48" s="67"/>
      <c r="G48" s="304" t="s">
        <v>219</v>
      </c>
      <c r="H48" s="304"/>
      <c r="I48" s="67"/>
      <c r="J48" s="71"/>
    </row>
    <row r="49" spans="1:10" s="72" customFormat="1" ht="12.75" customHeight="1">
      <c r="A49" s="66"/>
      <c r="B49" s="67" t="s">
        <v>94</v>
      </c>
      <c r="C49" s="67"/>
      <c r="D49" s="67"/>
      <c r="E49" s="67"/>
      <c r="F49" s="67"/>
      <c r="G49" s="304" t="s">
        <v>101</v>
      </c>
      <c r="H49" s="304"/>
      <c r="I49" s="67"/>
      <c r="J49" s="71"/>
    </row>
    <row r="50" spans="1:10" s="72" customFormat="1" ht="12.75" customHeight="1">
      <c r="A50" s="66"/>
      <c r="B50" s="67" t="s">
        <v>95</v>
      </c>
      <c r="C50" s="67"/>
      <c r="D50" s="67"/>
      <c r="E50" s="67"/>
      <c r="F50" s="67"/>
      <c r="G50" s="304" t="s">
        <v>101</v>
      </c>
      <c r="H50" s="304"/>
      <c r="I50" s="67"/>
      <c r="J50" s="71"/>
    </row>
    <row r="51" spans="1:10" s="83" customFormat="1" ht="12.75">
      <c r="A51" s="80"/>
      <c r="B51" s="81"/>
      <c r="C51" s="81"/>
      <c r="D51" s="81"/>
      <c r="E51" s="81"/>
      <c r="F51" s="81"/>
      <c r="G51" s="81"/>
      <c r="H51" s="81"/>
      <c r="I51" s="81"/>
      <c r="J51" s="82"/>
    </row>
    <row r="52" spans="1:10" s="94" customFormat="1" ht="12.75" customHeight="1">
      <c r="A52" s="91"/>
      <c r="B52" s="67" t="s">
        <v>102</v>
      </c>
      <c r="C52" s="67"/>
      <c r="D52" s="67"/>
      <c r="E52" s="67"/>
      <c r="F52" s="79" t="s">
        <v>96</v>
      </c>
      <c r="G52" s="305" t="s">
        <v>361</v>
      </c>
      <c r="H52" s="305"/>
      <c r="I52" s="92"/>
      <c r="J52" s="93"/>
    </row>
    <row r="53" spans="1:10" s="94" customFormat="1" ht="12.75" customHeight="1">
      <c r="A53" s="91"/>
      <c r="B53" s="67"/>
      <c r="C53" s="67"/>
      <c r="D53" s="67"/>
      <c r="E53" s="67"/>
      <c r="F53" s="79" t="s">
        <v>97</v>
      </c>
      <c r="G53" s="304" t="s">
        <v>362</v>
      </c>
      <c r="H53" s="304"/>
      <c r="I53" s="92"/>
      <c r="J53" s="93"/>
    </row>
    <row r="54" spans="1:10" s="94" customFormat="1" ht="7.5" customHeight="1">
      <c r="A54" s="91"/>
      <c r="B54" s="67"/>
      <c r="C54" s="67"/>
      <c r="D54" s="67"/>
      <c r="E54" s="67"/>
      <c r="F54" s="79"/>
      <c r="G54" s="79"/>
      <c r="H54" s="79"/>
      <c r="I54" s="92"/>
      <c r="J54" s="93"/>
    </row>
    <row r="55" spans="1:10" s="94" customFormat="1" ht="12.75" customHeight="1">
      <c r="A55" s="91"/>
      <c r="B55" s="67" t="s">
        <v>98</v>
      </c>
      <c r="C55" s="67"/>
      <c r="D55" s="67"/>
      <c r="E55" s="79"/>
      <c r="F55" s="67"/>
      <c r="G55" s="68" t="s">
        <v>363</v>
      </c>
      <c r="H55" s="68"/>
      <c r="I55" s="92"/>
      <c r="J55" s="93"/>
    </row>
    <row r="56" spans="1:10" ht="22.5" customHeight="1">
      <c r="A56" s="95"/>
      <c r="B56" s="96"/>
      <c r="C56" s="96"/>
      <c r="D56" s="96"/>
      <c r="E56" s="96"/>
      <c r="F56" s="96"/>
      <c r="G56" s="96"/>
      <c r="H56" s="96"/>
      <c r="I56" s="96"/>
      <c r="J56" s="97"/>
    </row>
    <row r="57" ht="6.75" customHeight="1"/>
  </sheetData>
  <sheetProtection/>
  <mergeCells count="9">
    <mergeCell ref="G53:H53"/>
    <mergeCell ref="G48:H48"/>
    <mergeCell ref="G49:H49"/>
    <mergeCell ref="G50:H50"/>
    <mergeCell ref="G52:H52"/>
    <mergeCell ref="A25:J25"/>
    <mergeCell ref="B26:I26"/>
    <mergeCell ref="B27:I27"/>
    <mergeCell ref="G47:H4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zoomScale="85" zoomScaleNormal="85" zoomScalePageLayoutView="0" workbookViewId="0" topLeftCell="B1">
      <selection activeCell="J28" sqref="J28:K28"/>
    </sheetView>
  </sheetViews>
  <sheetFormatPr defaultColWidth="9.140625" defaultRowHeight="12.75"/>
  <cols>
    <col min="1" max="1" width="13.28125" style="137" customWidth="1"/>
    <col min="2" max="2" width="3.7109375" style="138" customWidth="1"/>
    <col min="3" max="3" width="2.7109375" style="138" customWidth="1"/>
    <col min="4" max="4" width="4.00390625" style="138" customWidth="1"/>
    <col min="5" max="5" width="40.57421875" style="137" customWidth="1"/>
    <col min="6" max="6" width="8.28125" style="137" customWidth="1"/>
    <col min="7" max="8" width="15.7109375" style="139" customWidth="1"/>
    <col min="9" max="9" width="1.421875" style="137" customWidth="1"/>
    <col min="10" max="16384" width="9.140625" style="137" customWidth="1"/>
  </cols>
  <sheetData>
    <row r="1" spans="2:8" s="62" customFormat="1" ht="17.25" customHeight="1">
      <c r="B1" s="99"/>
      <c r="C1" s="99"/>
      <c r="D1" s="99"/>
      <c r="G1" s="100"/>
      <c r="H1" s="100"/>
    </row>
    <row r="2" spans="2:8" s="104" customFormat="1" ht="18">
      <c r="B2" s="101" t="s">
        <v>231</v>
      </c>
      <c r="C2" s="102"/>
      <c r="D2" s="102"/>
      <c r="E2" s="103"/>
      <c r="H2" s="105" t="s">
        <v>220</v>
      </c>
    </row>
    <row r="3" spans="2:8" s="104" customFormat="1" ht="9" customHeight="1">
      <c r="B3" s="101"/>
      <c r="C3" s="102"/>
      <c r="D3" s="102"/>
      <c r="E3" s="103"/>
      <c r="G3" s="105"/>
      <c r="H3" s="105"/>
    </row>
    <row r="4" spans="2:8" s="106" customFormat="1" ht="18" customHeight="1">
      <c r="B4" s="310" t="s">
        <v>364</v>
      </c>
      <c r="C4" s="311"/>
      <c r="D4" s="311"/>
      <c r="E4" s="311"/>
      <c r="F4" s="311"/>
      <c r="G4" s="311"/>
      <c r="H4" s="311"/>
    </row>
    <row r="5" spans="2:8" s="83" customFormat="1" ht="6.75" customHeight="1">
      <c r="B5" s="107"/>
      <c r="C5" s="107"/>
      <c r="D5" s="107"/>
      <c r="G5" s="108"/>
      <c r="H5" s="108"/>
    </row>
    <row r="6" spans="2:8" s="83" customFormat="1" ht="12" customHeight="1">
      <c r="B6" s="315" t="s">
        <v>2</v>
      </c>
      <c r="C6" s="317" t="s">
        <v>8</v>
      </c>
      <c r="D6" s="318"/>
      <c r="E6" s="319"/>
      <c r="F6" s="315" t="s">
        <v>9</v>
      </c>
      <c r="G6" s="112" t="s">
        <v>137</v>
      </c>
      <c r="H6" s="112" t="s">
        <v>137</v>
      </c>
    </row>
    <row r="7" spans="2:8" s="83" customFormat="1" ht="12" customHeight="1">
      <c r="B7" s="316"/>
      <c r="C7" s="320"/>
      <c r="D7" s="321"/>
      <c r="E7" s="322"/>
      <c r="F7" s="316"/>
      <c r="G7" s="113" t="s">
        <v>138</v>
      </c>
      <c r="H7" s="114" t="s">
        <v>198</v>
      </c>
    </row>
    <row r="8" spans="2:8" s="119" customFormat="1" ht="24.75" customHeight="1">
      <c r="B8" s="115" t="s">
        <v>3</v>
      </c>
      <c r="C8" s="312" t="s">
        <v>199</v>
      </c>
      <c r="D8" s="313"/>
      <c r="E8" s="314"/>
      <c r="F8" s="117"/>
      <c r="G8" s="118">
        <f>G9+G12+G13+G21+G29+G30+G31</f>
        <v>312017098</v>
      </c>
      <c r="H8" s="118">
        <f>H9+H12+H13+H21+H29+H30+H31</f>
        <v>239310990</v>
      </c>
    </row>
    <row r="9" spans="2:8" s="119" customFormat="1" ht="16.5" customHeight="1">
      <c r="B9" s="120"/>
      <c r="C9" s="116">
        <v>1</v>
      </c>
      <c r="D9" s="111" t="s">
        <v>10</v>
      </c>
      <c r="E9" s="121"/>
      <c r="F9" s="122"/>
      <c r="G9" s="118">
        <f>G10+G11</f>
        <v>399374</v>
      </c>
      <c r="H9" s="118">
        <f>H10+H11</f>
        <v>296765</v>
      </c>
    </row>
    <row r="10" spans="2:8" s="127" customFormat="1" ht="16.5" customHeight="1">
      <c r="B10" s="120"/>
      <c r="C10" s="116"/>
      <c r="D10" s="123" t="s">
        <v>103</v>
      </c>
      <c r="E10" s="124" t="s">
        <v>29</v>
      </c>
      <c r="F10" s="125"/>
      <c r="G10" s="126">
        <v>350714</v>
      </c>
      <c r="H10" s="126">
        <v>292464</v>
      </c>
    </row>
    <row r="11" spans="2:8" s="127" customFormat="1" ht="16.5" customHeight="1">
      <c r="B11" s="128"/>
      <c r="C11" s="116"/>
      <c r="D11" s="123" t="s">
        <v>103</v>
      </c>
      <c r="E11" s="124" t="s">
        <v>30</v>
      </c>
      <c r="F11" s="125"/>
      <c r="G11" s="126">
        <v>48660</v>
      </c>
      <c r="H11" s="126">
        <v>4301</v>
      </c>
    </row>
    <row r="12" spans="2:8" s="119" customFormat="1" ht="16.5" customHeight="1">
      <c r="B12" s="128"/>
      <c r="C12" s="116">
        <v>2</v>
      </c>
      <c r="D12" s="111" t="s">
        <v>200</v>
      </c>
      <c r="E12" s="121"/>
      <c r="F12" s="122"/>
      <c r="G12" s="118"/>
      <c r="H12" s="118"/>
    </row>
    <row r="13" spans="2:8" s="119" customFormat="1" ht="16.5" customHeight="1">
      <c r="B13" s="120"/>
      <c r="C13" s="116">
        <v>3</v>
      </c>
      <c r="D13" s="111" t="s">
        <v>201</v>
      </c>
      <c r="E13" s="121"/>
      <c r="F13" s="122"/>
      <c r="G13" s="118">
        <f>G14+G15+G16+G17+G18+G19+G20</f>
        <v>143044980</v>
      </c>
      <c r="H13" s="118">
        <f>H14+H15+H16+H17+H18+H19+H20</f>
        <v>104916840</v>
      </c>
    </row>
    <row r="14" spans="2:8" s="127" customFormat="1" ht="16.5" customHeight="1">
      <c r="B14" s="120"/>
      <c r="C14" s="129"/>
      <c r="D14" s="123" t="s">
        <v>103</v>
      </c>
      <c r="E14" s="124" t="s">
        <v>104</v>
      </c>
      <c r="F14" s="125"/>
      <c r="G14" s="126">
        <v>142188062</v>
      </c>
      <c r="H14" s="126">
        <v>104858313</v>
      </c>
    </row>
    <row r="15" spans="2:8" s="127" customFormat="1" ht="16.5" customHeight="1">
      <c r="B15" s="128"/>
      <c r="C15" s="130"/>
      <c r="D15" s="131" t="s">
        <v>103</v>
      </c>
      <c r="E15" s="124" t="s">
        <v>105</v>
      </c>
      <c r="F15" s="125"/>
      <c r="G15" s="126"/>
      <c r="H15" s="126"/>
    </row>
    <row r="16" spans="2:8" s="127" customFormat="1" ht="16.5" customHeight="1">
      <c r="B16" s="128"/>
      <c r="C16" s="130"/>
      <c r="D16" s="131" t="s">
        <v>103</v>
      </c>
      <c r="E16" s="124" t="s">
        <v>106</v>
      </c>
      <c r="F16" s="125"/>
      <c r="G16" s="126">
        <v>756660</v>
      </c>
      <c r="H16" s="126">
        <v>58527</v>
      </c>
    </row>
    <row r="17" spans="2:8" s="127" customFormat="1" ht="16.5" customHeight="1">
      <c r="B17" s="128"/>
      <c r="C17" s="130"/>
      <c r="D17" s="131" t="s">
        <v>103</v>
      </c>
      <c r="E17" s="124" t="s">
        <v>107</v>
      </c>
      <c r="F17" s="125"/>
      <c r="G17" s="126">
        <v>100258</v>
      </c>
      <c r="H17" s="126"/>
    </row>
    <row r="18" spans="2:8" s="127" customFormat="1" ht="16.5" customHeight="1">
      <c r="B18" s="128"/>
      <c r="C18" s="130"/>
      <c r="D18" s="131" t="s">
        <v>103</v>
      </c>
      <c r="E18" s="124" t="s">
        <v>110</v>
      </c>
      <c r="F18" s="125"/>
      <c r="G18" s="126"/>
      <c r="H18" s="126"/>
    </row>
    <row r="19" spans="2:8" s="127" customFormat="1" ht="16.5" customHeight="1">
      <c r="B19" s="128"/>
      <c r="C19" s="130"/>
      <c r="D19" s="131" t="s">
        <v>103</v>
      </c>
      <c r="E19" s="124"/>
      <c r="F19" s="125"/>
      <c r="G19" s="126"/>
      <c r="H19" s="126"/>
    </row>
    <row r="20" spans="2:8" s="127" customFormat="1" ht="16.5" customHeight="1">
      <c r="B20" s="128"/>
      <c r="C20" s="130"/>
      <c r="D20" s="131" t="s">
        <v>103</v>
      </c>
      <c r="E20" s="124"/>
      <c r="F20" s="125"/>
      <c r="G20" s="126"/>
      <c r="H20" s="126"/>
    </row>
    <row r="21" spans="2:8" s="119" customFormat="1" ht="16.5" customHeight="1">
      <c r="B21" s="128"/>
      <c r="C21" s="116">
        <v>4</v>
      </c>
      <c r="D21" s="111" t="s">
        <v>11</v>
      </c>
      <c r="E21" s="121"/>
      <c r="F21" s="122"/>
      <c r="G21" s="118">
        <f>G22+G23+G24+G25+G26+G27+G28</f>
        <v>146223419</v>
      </c>
      <c r="H21" s="118">
        <f>H22+H23+H24+H25+H26+H27+H28</f>
        <v>111748060</v>
      </c>
    </row>
    <row r="22" spans="2:8" s="127" customFormat="1" ht="16.5" customHeight="1">
      <c r="B22" s="120"/>
      <c r="C22" s="129"/>
      <c r="D22" s="123" t="s">
        <v>103</v>
      </c>
      <c r="E22" s="124" t="s">
        <v>12</v>
      </c>
      <c r="F22" s="125"/>
      <c r="G22" s="126">
        <v>23231160</v>
      </c>
      <c r="H22" s="126">
        <v>17759305</v>
      </c>
    </row>
    <row r="23" spans="2:8" s="127" customFormat="1" ht="16.5" customHeight="1">
      <c r="B23" s="128"/>
      <c r="C23" s="130"/>
      <c r="D23" s="131" t="s">
        <v>103</v>
      </c>
      <c r="E23" s="124" t="s">
        <v>109</v>
      </c>
      <c r="F23" s="125"/>
      <c r="G23" s="126">
        <v>20981289</v>
      </c>
      <c r="H23" s="126"/>
    </row>
    <row r="24" spans="2:8" s="127" customFormat="1" ht="16.5" customHeight="1">
      <c r="B24" s="128"/>
      <c r="C24" s="130"/>
      <c r="D24" s="131" t="s">
        <v>103</v>
      </c>
      <c r="E24" s="124" t="s">
        <v>13</v>
      </c>
      <c r="F24" s="125"/>
      <c r="G24" s="126">
        <v>101173120</v>
      </c>
      <c r="H24" s="126">
        <v>93988755</v>
      </c>
    </row>
    <row r="25" spans="2:8" s="127" customFormat="1" ht="16.5" customHeight="1">
      <c r="B25" s="128"/>
      <c r="C25" s="130"/>
      <c r="D25" s="131" t="s">
        <v>103</v>
      </c>
      <c r="E25" s="124" t="s">
        <v>204</v>
      </c>
      <c r="F25" s="125"/>
      <c r="G25" s="126"/>
      <c r="H25" s="126"/>
    </row>
    <row r="26" spans="2:8" s="127" customFormat="1" ht="16.5" customHeight="1">
      <c r="B26" s="128"/>
      <c r="C26" s="130"/>
      <c r="D26" s="131" t="s">
        <v>103</v>
      </c>
      <c r="E26" s="124" t="s">
        <v>14</v>
      </c>
      <c r="F26" s="125"/>
      <c r="G26" s="126"/>
      <c r="H26" s="126"/>
    </row>
    <row r="27" spans="2:8" s="127" customFormat="1" ht="16.5" customHeight="1">
      <c r="B27" s="128"/>
      <c r="C27" s="130"/>
      <c r="D27" s="131" t="s">
        <v>103</v>
      </c>
      <c r="E27" s="124" t="s">
        <v>15</v>
      </c>
      <c r="F27" s="125"/>
      <c r="G27" s="126">
        <v>837850</v>
      </c>
      <c r="H27" s="126"/>
    </row>
    <row r="28" spans="2:8" s="127" customFormat="1" ht="16.5" customHeight="1">
      <c r="B28" s="128"/>
      <c r="C28" s="130"/>
      <c r="D28" s="131" t="s">
        <v>103</v>
      </c>
      <c r="E28" s="124"/>
      <c r="F28" s="125"/>
      <c r="G28" s="126"/>
      <c r="H28" s="126"/>
    </row>
    <row r="29" spans="2:8" s="119" customFormat="1" ht="16.5" customHeight="1">
      <c r="B29" s="128"/>
      <c r="C29" s="116">
        <v>5</v>
      </c>
      <c r="D29" s="111" t="s">
        <v>202</v>
      </c>
      <c r="E29" s="121"/>
      <c r="F29" s="122"/>
      <c r="G29" s="118"/>
      <c r="H29" s="118"/>
    </row>
    <row r="30" spans="2:8" s="119" customFormat="1" ht="16.5" customHeight="1">
      <c r="B30" s="120"/>
      <c r="C30" s="116">
        <v>6</v>
      </c>
      <c r="D30" s="111" t="s">
        <v>203</v>
      </c>
      <c r="E30" s="121"/>
      <c r="F30" s="122"/>
      <c r="G30" s="118"/>
      <c r="H30" s="118"/>
    </row>
    <row r="31" spans="2:8" s="119" customFormat="1" ht="16.5" customHeight="1">
      <c r="B31" s="120"/>
      <c r="C31" s="116">
        <v>7</v>
      </c>
      <c r="D31" s="111" t="s">
        <v>16</v>
      </c>
      <c r="E31" s="121"/>
      <c r="F31" s="122"/>
      <c r="G31" s="118">
        <f>G32+G33</f>
        <v>22349325</v>
      </c>
      <c r="H31" s="118">
        <f>H32+H33</f>
        <v>22349325</v>
      </c>
    </row>
    <row r="32" spans="2:8" s="119" customFormat="1" ht="16.5" customHeight="1">
      <c r="B32" s="120"/>
      <c r="C32" s="116"/>
      <c r="D32" s="123" t="s">
        <v>103</v>
      </c>
      <c r="E32" s="121" t="s">
        <v>205</v>
      </c>
      <c r="F32" s="122"/>
      <c r="G32" s="118">
        <v>22349325</v>
      </c>
      <c r="H32" s="118">
        <v>22349325</v>
      </c>
    </row>
    <row r="33" spans="2:8" s="119" customFormat="1" ht="16.5" customHeight="1">
      <c r="B33" s="120"/>
      <c r="C33" s="116"/>
      <c r="D33" s="123" t="s">
        <v>103</v>
      </c>
      <c r="E33" s="121"/>
      <c r="F33" s="122"/>
      <c r="G33" s="118"/>
      <c r="H33" s="118"/>
    </row>
    <row r="34" spans="2:8" s="119" customFormat="1" ht="24.75" customHeight="1">
      <c r="B34" s="132" t="s">
        <v>4</v>
      </c>
      <c r="C34" s="312" t="s">
        <v>17</v>
      </c>
      <c r="D34" s="313"/>
      <c r="E34" s="314"/>
      <c r="F34" s="122"/>
      <c r="G34" s="118">
        <f>G35+G36+G41+G42+G43+G44</f>
        <v>156552691</v>
      </c>
      <c r="H34" s="118">
        <f>H35+H36+H41+H42+H43+H44</f>
        <v>155860140</v>
      </c>
    </row>
    <row r="35" spans="2:8" s="119" customFormat="1" ht="16.5" customHeight="1">
      <c r="B35" s="120"/>
      <c r="C35" s="116">
        <v>1</v>
      </c>
      <c r="D35" s="111" t="s">
        <v>18</v>
      </c>
      <c r="E35" s="121"/>
      <c r="F35" s="122"/>
      <c r="G35" s="118"/>
      <c r="H35" s="118"/>
    </row>
    <row r="36" spans="2:8" s="119" customFormat="1" ht="16.5" customHeight="1">
      <c r="B36" s="120"/>
      <c r="C36" s="116">
        <v>2</v>
      </c>
      <c r="D36" s="111" t="s">
        <v>19</v>
      </c>
      <c r="E36" s="133"/>
      <c r="F36" s="122"/>
      <c r="G36" s="118">
        <f>G37+G38+G39+G40</f>
        <v>156552691</v>
      </c>
      <c r="H36" s="118">
        <f>H37+H38+H39+H40</f>
        <v>155860140</v>
      </c>
    </row>
    <row r="37" spans="2:8" s="127" customFormat="1" ht="16.5" customHeight="1">
      <c r="B37" s="120"/>
      <c r="C37" s="129"/>
      <c r="D37" s="123" t="s">
        <v>103</v>
      </c>
      <c r="E37" s="124" t="s">
        <v>24</v>
      </c>
      <c r="F37" s="125"/>
      <c r="G37" s="126">
        <f>'Centro 08'!L8</f>
        <v>0</v>
      </c>
      <c r="H37" s="126">
        <f>'Centro 08'!C8</f>
        <v>0</v>
      </c>
    </row>
    <row r="38" spans="2:8" s="127" customFormat="1" ht="16.5" customHeight="1">
      <c r="B38" s="128"/>
      <c r="C38" s="130"/>
      <c r="D38" s="131" t="s">
        <v>103</v>
      </c>
      <c r="E38" s="124" t="s">
        <v>5</v>
      </c>
      <c r="F38" s="125"/>
      <c r="G38" s="126">
        <v>54575650</v>
      </c>
      <c r="H38" s="126">
        <v>52609157</v>
      </c>
    </row>
    <row r="39" spans="2:8" s="127" customFormat="1" ht="16.5" customHeight="1">
      <c r="B39" s="128"/>
      <c r="C39" s="130"/>
      <c r="D39" s="131" t="s">
        <v>103</v>
      </c>
      <c r="E39" s="124" t="s">
        <v>108</v>
      </c>
      <c r="F39" s="125"/>
      <c r="G39" s="126">
        <v>65894908</v>
      </c>
      <c r="H39" s="126">
        <v>91087333</v>
      </c>
    </row>
    <row r="40" spans="2:8" s="127" customFormat="1" ht="16.5" customHeight="1">
      <c r="B40" s="128"/>
      <c r="C40" s="130"/>
      <c r="D40" s="131" t="s">
        <v>103</v>
      </c>
      <c r="E40" s="124" t="s">
        <v>116</v>
      </c>
      <c r="F40" s="125"/>
      <c r="G40" s="126">
        <v>36082133</v>
      </c>
      <c r="H40" s="126">
        <v>12163650</v>
      </c>
    </row>
    <row r="41" spans="2:8" s="119" customFormat="1" ht="16.5" customHeight="1">
      <c r="B41" s="128"/>
      <c r="C41" s="116">
        <v>3</v>
      </c>
      <c r="D41" s="111" t="s">
        <v>20</v>
      </c>
      <c r="E41" s="121"/>
      <c r="F41" s="122"/>
      <c r="G41" s="118"/>
      <c r="H41" s="118"/>
    </row>
    <row r="42" spans="2:8" s="119" customFormat="1" ht="16.5" customHeight="1">
      <c r="B42" s="120"/>
      <c r="C42" s="116">
        <v>4</v>
      </c>
      <c r="D42" s="111" t="s">
        <v>21</v>
      </c>
      <c r="E42" s="121"/>
      <c r="F42" s="122"/>
      <c r="G42" s="118"/>
      <c r="H42" s="118"/>
    </row>
    <row r="43" spans="2:8" s="119" customFormat="1" ht="16.5" customHeight="1">
      <c r="B43" s="120"/>
      <c r="C43" s="116">
        <v>5</v>
      </c>
      <c r="D43" s="111" t="s">
        <v>22</v>
      </c>
      <c r="E43" s="121"/>
      <c r="F43" s="122"/>
      <c r="G43" s="118"/>
      <c r="H43" s="118"/>
    </row>
    <row r="44" spans="2:8" s="119" customFormat="1" ht="16.5" customHeight="1">
      <c r="B44" s="120"/>
      <c r="C44" s="116">
        <v>6</v>
      </c>
      <c r="D44" s="111" t="s">
        <v>23</v>
      </c>
      <c r="E44" s="121"/>
      <c r="F44" s="122"/>
      <c r="G44" s="118"/>
      <c r="H44" s="118"/>
    </row>
    <row r="45" spans="2:8" s="119" customFormat="1" ht="30" customHeight="1">
      <c r="B45" s="122"/>
      <c r="C45" s="312" t="s">
        <v>54</v>
      </c>
      <c r="D45" s="313"/>
      <c r="E45" s="314"/>
      <c r="F45" s="122"/>
      <c r="G45" s="118">
        <f>G8+G34</f>
        <v>468569789</v>
      </c>
      <c r="H45" s="118">
        <f>H8+H34</f>
        <v>395171130</v>
      </c>
    </row>
    <row r="46" spans="2:8" s="119" customFormat="1" ht="9.75" customHeight="1">
      <c r="B46" s="134"/>
      <c r="C46" s="134"/>
      <c r="D46" s="134"/>
      <c r="E46" s="134"/>
      <c r="F46" s="135"/>
      <c r="G46" s="136"/>
      <c r="H46" s="136"/>
    </row>
    <row r="47" spans="2:8" s="119" customFormat="1" ht="15.75" customHeight="1">
      <c r="B47" s="134"/>
      <c r="C47" s="134"/>
      <c r="D47" s="134"/>
      <c r="E47" s="134"/>
      <c r="F47" s="135"/>
      <c r="G47" s="136">
        <f>G45-Pasivet!G45</f>
        <v>0</v>
      </c>
      <c r="H47" s="136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6"/>
  <sheetViews>
    <sheetView zoomScale="80" zoomScaleNormal="80" zoomScalePageLayoutView="0" workbookViewId="0" topLeftCell="A1">
      <selection activeCell="K15" sqref="K15"/>
    </sheetView>
  </sheetViews>
  <sheetFormatPr defaultColWidth="9.140625" defaultRowHeight="12.75"/>
  <cols>
    <col min="1" max="1" width="13.28125" style="137" customWidth="1"/>
    <col min="2" max="2" width="3.7109375" style="138" customWidth="1"/>
    <col min="3" max="3" width="2.7109375" style="138" customWidth="1"/>
    <col min="4" max="4" width="4.00390625" style="138" customWidth="1"/>
    <col min="5" max="5" width="40.57421875" style="137" customWidth="1"/>
    <col min="6" max="6" width="8.28125" style="137" customWidth="1"/>
    <col min="7" max="8" width="15.7109375" style="139" customWidth="1"/>
    <col min="9" max="9" width="1.421875" style="137" customWidth="1"/>
    <col min="10" max="16384" width="9.140625" style="137" customWidth="1"/>
  </cols>
  <sheetData>
    <row r="2" spans="2:8" s="104" customFormat="1" ht="18">
      <c r="B2" s="101" t="s">
        <v>231</v>
      </c>
      <c r="C2" s="102"/>
      <c r="D2" s="102"/>
      <c r="E2" s="103"/>
      <c r="H2" s="105" t="s">
        <v>220</v>
      </c>
    </row>
    <row r="3" spans="2:8" s="104" customFormat="1" ht="6" customHeight="1">
      <c r="B3" s="101"/>
      <c r="C3" s="102"/>
      <c r="D3" s="102"/>
      <c r="E3" s="103"/>
      <c r="G3" s="105"/>
      <c r="H3" s="105"/>
    </row>
    <row r="4" spans="2:8" s="106" customFormat="1" ht="18" customHeight="1">
      <c r="B4" s="310" t="s">
        <v>364</v>
      </c>
      <c r="C4" s="311"/>
      <c r="D4" s="311"/>
      <c r="E4" s="311"/>
      <c r="F4" s="311"/>
      <c r="G4" s="311"/>
      <c r="H4" s="311"/>
    </row>
    <row r="5" spans="2:8" s="83" customFormat="1" ht="6.75" customHeight="1">
      <c r="B5" s="107"/>
      <c r="C5" s="107"/>
      <c r="D5" s="107"/>
      <c r="G5" s="108"/>
      <c r="H5" s="108"/>
    </row>
    <row r="6" spans="2:8" s="106" customFormat="1" ht="15.75" customHeight="1">
      <c r="B6" s="315" t="s">
        <v>2</v>
      </c>
      <c r="C6" s="317" t="s">
        <v>49</v>
      </c>
      <c r="D6" s="318"/>
      <c r="E6" s="319"/>
      <c r="F6" s="315" t="s">
        <v>9</v>
      </c>
      <c r="G6" s="112" t="s">
        <v>137</v>
      </c>
      <c r="H6" s="112" t="s">
        <v>137</v>
      </c>
    </row>
    <row r="7" spans="2:8" s="106" customFormat="1" ht="15.75" customHeight="1">
      <c r="B7" s="316"/>
      <c r="C7" s="320"/>
      <c r="D7" s="321"/>
      <c r="E7" s="322"/>
      <c r="F7" s="316"/>
      <c r="G7" s="113" t="s">
        <v>138</v>
      </c>
      <c r="H7" s="114" t="s">
        <v>198</v>
      </c>
    </row>
    <row r="8" spans="2:8" s="119" customFormat="1" ht="24.75" customHeight="1">
      <c r="B8" s="132" t="s">
        <v>3</v>
      </c>
      <c r="C8" s="312" t="s">
        <v>50</v>
      </c>
      <c r="D8" s="313"/>
      <c r="E8" s="314"/>
      <c r="F8" s="122"/>
      <c r="G8" s="118">
        <f>G9+G10+G13+G24+G25</f>
        <v>322529332</v>
      </c>
      <c r="H8" s="118">
        <f>H9+H10+H13+H24+H25</f>
        <v>236267498</v>
      </c>
    </row>
    <row r="9" spans="2:8" s="119" customFormat="1" ht="15.75" customHeight="1">
      <c r="B9" s="120"/>
      <c r="C9" s="116">
        <v>1</v>
      </c>
      <c r="D9" s="111" t="s">
        <v>25</v>
      </c>
      <c r="E9" s="121"/>
      <c r="F9" s="122"/>
      <c r="G9" s="118"/>
      <c r="H9" s="118"/>
    </row>
    <row r="10" spans="2:8" s="119" customFormat="1" ht="15.75" customHeight="1">
      <c r="B10" s="120"/>
      <c r="C10" s="116">
        <v>2</v>
      </c>
      <c r="D10" s="111" t="s">
        <v>26</v>
      </c>
      <c r="E10" s="121"/>
      <c r="F10" s="122"/>
      <c r="G10" s="118">
        <f>G11+G12</f>
        <v>1983674</v>
      </c>
      <c r="H10" s="118">
        <f>H11+H12</f>
        <v>0</v>
      </c>
    </row>
    <row r="11" spans="2:8" s="127" customFormat="1" ht="15.75" customHeight="1">
      <c r="B11" s="120"/>
      <c r="C11" s="129"/>
      <c r="D11" s="123" t="s">
        <v>103</v>
      </c>
      <c r="E11" s="124" t="s">
        <v>111</v>
      </c>
      <c r="F11" s="125"/>
      <c r="G11" s="126">
        <v>1983674</v>
      </c>
      <c r="H11" s="126"/>
    </row>
    <row r="12" spans="2:8" s="127" customFormat="1" ht="15.75" customHeight="1">
      <c r="B12" s="128"/>
      <c r="C12" s="130"/>
      <c r="D12" s="131" t="s">
        <v>103</v>
      </c>
      <c r="E12" s="124" t="s">
        <v>206</v>
      </c>
      <c r="F12" s="125"/>
      <c r="G12" s="126">
        <f>'Centro 08'!M27</f>
        <v>0</v>
      </c>
      <c r="H12" s="126">
        <f>'Centro 08'!V27</f>
        <v>0</v>
      </c>
    </row>
    <row r="13" spans="2:8" s="119" customFormat="1" ht="15.75" customHeight="1">
      <c r="B13" s="128"/>
      <c r="C13" s="116">
        <v>3</v>
      </c>
      <c r="D13" s="111" t="s">
        <v>27</v>
      </c>
      <c r="E13" s="121"/>
      <c r="F13" s="122"/>
      <c r="G13" s="118">
        <f>G14+G15+G16+G17+G18+G19+G20+G21+G22+G23</f>
        <v>320545658</v>
      </c>
      <c r="H13" s="118">
        <f>H14+H15+H16+H17+H18+H19+H20+H21+H22+H23</f>
        <v>236267498</v>
      </c>
    </row>
    <row r="14" spans="2:8" s="127" customFormat="1" ht="15.75" customHeight="1">
      <c r="B14" s="120"/>
      <c r="C14" s="129"/>
      <c r="D14" s="123" t="s">
        <v>103</v>
      </c>
      <c r="E14" s="124" t="s">
        <v>33</v>
      </c>
      <c r="F14" s="125"/>
      <c r="G14" s="126">
        <v>96029602</v>
      </c>
      <c r="H14" s="126">
        <v>107468670</v>
      </c>
    </row>
    <row r="15" spans="2:8" s="127" customFormat="1" ht="15.75" customHeight="1">
      <c r="B15" s="128"/>
      <c r="C15" s="130"/>
      <c r="D15" s="131" t="s">
        <v>103</v>
      </c>
      <c r="E15" s="124" t="s">
        <v>64</v>
      </c>
      <c r="F15" s="125"/>
      <c r="G15" s="126">
        <v>175206</v>
      </c>
      <c r="H15" s="126">
        <v>418988</v>
      </c>
    </row>
    <row r="16" spans="2:8" s="127" customFormat="1" ht="15.75" customHeight="1">
      <c r="B16" s="128"/>
      <c r="C16" s="130"/>
      <c r="D16" s="131" t="s">
        <v>103</v>
      </c>
      <c r="E16" s="124" t="s">
        <v>112</v>
      </c>
      <c r="F16" s="125"/>
      <c r="G16" s="126">
        <v>378779</v>
      </c>
      <c r="H16" s="126">
        <v>171027</v>
      </c>
    </row>
    <row r="17" spans="2:8" s="127" customFormat="1" ht="15.75" customHeight="1">
      <c r="B17" s="128"/>
      <c r="C17" s="130"/>
      <c r="D17" s="131" t="s">
        <v>103</v>
      </c>
      <c r="E17" s="124" t="s">
        <v>113</v>
      </c>
      <c r="F17" s="125"/>
      <c r="G17" s="126">
        <v>5850</v>
      </c>
      <c r="H17" s="126">
        <v>6000</v>
      </c>
    </row>
    <row r="18" spans="2:8" s="127" customFormat="1" ht="15.75" customHeight="1">
      <c r="B18" s="128"/>
      <c r="C18" s="130"/>
      <c r="D18" s="131" t="s">
        <v>103</v>
      </c>
      <c r="E18" s="124" t="s">
        <v>114</v>
      </c>
      <c r="F18" s="125"/>
      <c r="G18" s="126"/>
      <c r="H18" s="126"/>
    </row>
    <row r="19" spans="2:8" s="127" customFormat="1" ht="15.75" customHeight="1">
      <c r="B19" s="128"/>
      <c r="C19" s="130"/>
      <c r="D19" s="131" t="s">
        <v>103</v>
      </c>
      <c r="E19" s="124" t="s">
        <v>115</v>
      </c>
      <c r="F19" s="125"/>
      <c r="G19" s="126"/>
      <c r="H19" s="126">
        <v>248709</v>
      </c>
    </row>
    <row r="20" spans="2:8" s="127" customFormat="1" ht="15.75" customHeight="1">
      <c r="B20" s="128"/>
      <c r="C20" s="130"/>
      <c r="D20" s="131" t="s">
        <v>103</v>
      </c>
      <c r="E20" s="124" t="s">
        <v>321</v>
      </c>
      <c r="F20" s="125"/>
      <c r="G20" s="126">
        <v>95117707</v>
      </c>
      <c r="H20" s="126">
        <v>28875210</v>
      </c>
    </row>
    <row r="21" spans="2:8" s="127" customFormat="1" ht="15.75" customHeight="1">
      <c r="B21" s="128"/>
      <c r="C21" s="130"/>
      <c r="D21" s="131" t="s">
        <v>103</v>
      </c>
      <c r="E21" s="124" t="s">
        <v>370</v>
      </c>
      <c r="F21" s="125"/>
      <c r="G21" s="126">
        <v>128838514</v>
      </c>
      <c r="H21" s="126">
        <v>99078894</v>
      </c>
    </row>
    <row r="22" spans="2:8" s="127" customFormat="1" ht="15.75" customHeight="1">
      <c r="B22" s="128"/>
      <c r="C22" s="130"/>
      <c r="D22" s="131" t="s">
        <v>103</v>
      </c>
      <c r="E22" s="124"/>
      <c r="F22" s="125"/>
      <c r="G22" s="126"/>
      <c r="H22" s="126"/>
    </row>
    <row r="23" spans="2:8" s="127" customFormat="1" ht="15.75" customHeight="1">
      <c r="B23" s="128"/>
      <c r="C23" s="130"/>
      <c r="D23" s="131" t="s">
        <v>103</v>
      </c>
      <c r="E23" s="124"/>
      <c r="F23" s="125"/>
      <c r="G23" s="126"/>
      <c r="H23" s="126"/>
    </row>
    <row r="24" spans="2:8" s="119" customFormat="1" ht="15.75" customHeight="1">
      <c r="B24" s="128"/>
      <c r="C24" s="116">
        <v>4</v>
      </c>
      <c r="D24" s="111" t="s">
        <v>28</v>
      </c>
      <c r="E24" s="121"/>
      <c r="F24" s="122"/>
      <c r="G24" s="118"/>
      <c r="H24" s="118"/>
    </row>
    <row r="25" spans="2:8" s="119" customFormat="1" ht="15.75" customHeight="1">
      <c r="B25" s="120"/>
      <c r="C25" s="116">
        <v>5</v>
      </c>
      <c r="D25" s="111" t="s">
        <v>207</v>
      </c>
      <c r="E25" s="121"/>
      <c r="F25" s="122"/>
      <c r="G25" s="118"/>
      <c r="H25" s="118"/>
    </row>
    <row r="26" spans="2:8" s="119" customFormat="1" ht="24.75" customHeight="1">
      <c r="B26" s="132" t="s">
        <v>4</v>
      </c>
      <c r="C26" s="312" t="s">
        <v>51</v>
      </c>
      <c r="D26" s="313"/>
      <c r="E26" s="314"/>
      <c r="F26" s="122"/>
      <c r="G26" s="118">
        <f>G27+G30+G31+G32</f>
        <v>6921464</v>
      </c>
      <c r="H26" s="118">
        <f>H27+H30+H31+H32</f>
        <v>10973155</v>
      </c>
    </row>
    <row r="27" spans="2:8" s="119" customFormat="1" ht="15.75" customHeight="1">
      <c r="B27" s="120"/>
      <c r="C27" s="116">
        <v>1</v>
      </c>
      <c r="D27" s="111" t="s">
        <v>34</v>
      </c>
      <c r="E27" s="133"/>
      <c r="F27" s="122"/>
      <c r="G27" s="118">
        <f>G28+G29</f>
        <v>6921464</v>
      </c>
      <c r="H27" s="118">
        <f>H28+H29</f>
        <v>10973155</v>
      </c>
    </row>
    <row r="28" spans="2:8" s="127" customFormat="1" ht="15.75" customHeight="1">
      <c r="B28" s="120"/>
      <c r="C28" s="129"/>
      <c r="D28" s="123" t="s">
        <v>103</v>
      </c>
      <c r="E28" s="124" t="s">
        <v>35</v>
      </c>
      <c r="F28" s="125"/>
      <c r="G28" s="126">
        <v>6921464</v>
      </c>
      <c r="H28" s="126">
        <v>10973155</v>
      </c>
    </row>
    <row r="29" spans="2:8" s="127" customFormat="1" ht="15.75" customHeight="1">
      <c r="B29" s="128"/>
      <c r="C29" s="130"/>
      <c r="D29" s="131" t="s">
        <v>103</v>
      </c>
      <c r="E29" s="124" t="s">
        <v>31</v>
      </c>
      <c r="F29" s="125"/>
      <c r="G29" s="126"/>
      <c r="H29" s="126"/>
    </row>
    <row r="30" spans="2:8" s="119" customFormat="1" ht="15.75" customHeight="1">
      <c r="B30" s="128"/>
      <c r="C30" s="116">
        <v>2</v>
      </c>
      <c r="D30" s="111" t="s">
        <v>36</v>
      </c>
      <c r="E30" s="121"/>
      <c r="F30" s="122"/>
      <c r="G30" s="118">
        <f>'Centro 08'!M29</f>
        <v>0</v>
      </c>
      <c r="H30" s="118">
        <f>'Centro 08'!V29</f>
        <v>0</v>
      </c>
    </row>
    <row r="31" spans="2:8" s="119" customFormat="1" ht="15.75" customHeight="1">
      <c r="B31" s="120"/>
      <c r="C31" s="116">
        <v>3</v>
      </c>
      <c r="D31" s="111" t="s">
        <v>28</v>
      </c>
      <c r="E31" s="121"/>
      <c r="F31" s="122"/>
      <c r="G31" s="118"/>
      <c r="H31" s="118"/>
    </row>
    <row r="32" spans="2:8" s="119" customFormat="1" ht="15.75" customHeight="1">
      <c r="B32" s="120"/>
      <c r="C32" s="116">
        <v>4</v>
      </c>
      <c r="D32" s="111" t="s">
        <v>37</v>
      </c>
      <c r="E32" s="121"/>
      <c r="F32" s="122"/>
      <c r="G32" s="118"/>
      <c r="H32" s="118"/>
    </row>
    <row r="33" spans="2:8" s="119" customFormat="1" ht="24.75" customHeight="1">
      <c r="B33" s="120"/>
      <c r="C33" s="312" t="s">
        <v>53</v>
      </c>
      <c r="D33" s="313"/>
      <c r="E33" s="314"/>
      <c r="F33" s="122"/>
      <c r="G33" s="118">
        <f>G8+G26</f>
        <v>329450796</v>
      </c>
      <c r="H33" s="118">
        <f>H8+H26</f>
        <v>247240653</v>
      </c>
    </row>
    <row r="34" spans="2:8" s="119" customFormat="1" ht="24.75" customHeight="1">
      <c r="B34" s="132" t="s">
        <v>38</v>
      </c>
      <c r="C34" s="312" t="s">
        <v>39</v>
      </c>
      <c r="D34" s="313"/>
      <c r="E34" s="314"/>
      <c r="F34" s="122"/>
      <c r="G34" s="118">
        <f>G35+G36+G37+G38+G39+G40+G41+G42+G43+G44</f>
        <v>139118993</v>
      </c>
      <c r="H34" s="118">
        <f>H35+H36+H37+H38+H39+H40+H41+H42+H43+H44</f>
        <v>147930477</v>
      </c>
    </row>
    <row r="35" spans="2:8" s="119" customFormat="1" ht="15.75" customHeight="1">
      <c r="B35" s="120"/>
      <c r="C35" s="116">
        <v>1</v>
      </c>
      <c r="D35" s="111" t="s">
        <v>40</v>
      </c>
      <c r="E35" s="121"/>
      <c r="F35" s="122"/>
      <c r="G35" s="118"/>
      <c r="H35" s="118"/>
    </row>
    <row r="36" spans="2:8" s="119" customFormat="1" ht="15.75" customHeight="1">
      <c r="B36" s="120"/>
      <c r="C36" s="140">
        <v>2</v>
      </c>
      <c r="D36" s="111" t="s">
        <v>41</v>
      </c>
      <c r="E36" s="121"/>
      <c r="F36" s="122"/>
      <c r="G36" s="118"/>
      <c r="H36" s="118"/>
    </row>
    <row r="37" spans="2:8" s="119" customFormat="1" ht="15.75" customHeight="1">
      <c r="B37" s="120"/>
      <c r="C37" s="116">
        <v>3</v>
      </c>
      <c r="D37" s="111" t="s">
        <v>42</v>
      </c>
      <c r="E37" s="121"/>
      <c r="F37" s="122"/>
      <c r="G37" s="118">
        <v>140000000</v>
      </c>
      <c r="H37" s="118">
        <v>100000</v>
      </c>
    </row>
    <row r="38" spans="2:8" s="119" customFormat="1" ht="15.75" customHeight="1">
      <c r="B38" s="120"/>
      <c r="C38" s="140">
        <v>4</v>
      </c>
      <c r="D38" s="111" t="s">
        <v>43</v>
      </c>
      <c r="E38" s="121"/>
      <c r="F38" s="122"/>
      <c r="G38" s="118"/>
      <c r="H38" s="118"/>
    </row>
    <row r="39" spans="2:8" s="119" customFormat="1" ht="15.75" customHeight="1">
      <c r="B39" s="120"/>
      <c r="C39" s="116">
        <v>5</v>
      </c>
      <c r="D39" s="111" t="s">
        <v>117</v>
      </c>
      <c r="E39" s="121"/>
      <c r="F39" s="122"/>
      <c r="G39" s="118"/>
      <c r="H39" s="118"/>
    </row>
    <row r="40" spans="2:8" s="119" customFormat="1" ht="15.75" customHeight="1">
      <c r="B40" s="120"/>
      <c r="C40" s="140">
        <v>6</v>
      </c>
      <c r="D40" s="111" t="s">
        <v>44</v>
      </c>
      <c r="E40" s="121"/>
      <c r="F40" s="122"/>
      <c r="G40" s="118"/>
      <c r="H40" s="118"/>
    </row>
    <row r="41" spans="2:8" s="119" customFormat="1" ht="15.75" customHeight="1">
      <c r="B41" s="120"/>
      <c r="C41" s="116">
        <v>7</v>
      </c>
      <c r="D41" s="111" t="s">
        <v>45</v>
      </c>
      <c r="E41" s="121"/>
      <c r="F41" s="122"/>
      <c r="G41" s="118">
        <v>7930477</v>
      </c>
      <c r="H41" s="118">
        <v>7796610</v>
      </c>
    </row>
    <row r="42" spans="2:8" s="119" customFormat="1" ht="15.75" customHeight="1">
      <c r="B42" s="120"/>
      <c r="C42" s="140">
        <v>8</v>
      </c>
      <c r="D42" s="111" t="s">
        <v>46</v>
      </c>
      <c r="E42" s="121"/>
      <c r="F42" s="122"/>
      <c r="G42" s="118"/>
      <c r="H42" s="118">
        <v>135433216</v>
      </c>
    </row>
    <row r="43" spans="2:8" s="119" customFormat="1" ht="15.75" customHeight="1">
      <c r="B43" s="120"/>
      <c r="C43" s="116">
        <v>9</v>
      </c>
      <c r="D43" s="111" t="s">
        <v>47</v>
      </c>
      <c r="E43" s="121"/>
      <c r="F43" s="122"/>
      <c r="G43" s="118">
        <v>-972418</v>
      </c>
      <c r="H43" s="118"/>
    </row>
    <row r="44" spans="2:8" s="119" customFormat="1" ht="15.75" customHeight="1">
      <c r="B44" s="120"/>
      <c r="C44" s="140">
        <v>10</v>
      </c>
      <c r="D44" s="111" t="s">
        <v>48</v>
      </c>
      <c r="E44" s="121"/>
      <c r="F44" s="122"/>
      <c r="G44" s="118">
        <v>-7839066</v>
      </c>
      <c r="H44" s="118">
        <v>4600651</v>
      </c>
    </row>
    <row r="45" spans="2:8" s="119" customFormat="1" ht="24.75" customHeight="1">
      <c r="B45" s="120"/>
      <c r="C45" s="312" t="s">
        <v>52</v>
      </c>
      <c r="D45" s="313"/>
      <c r="E45" s="314"/>
      <c r="F45" s="122"/>
      <c r="G45" s="118">
        <f>G33+G34</f>
        <v>468569789</v>
      </c>
      <c r="H45" s="118">
        <f>H33+H34</f>
        <v>395171130</v>
      </c>
    </row>
    <row r="46" spans="2:8" s="119" customFormat="1" ht="15.75" customHeight="1">
      <c r="B46" s="134"/>
      <c r="C46" s="134"/>
      <c r="D46" s="141"/>
      <c r="E46" s="135"/>
      <c r="F46" s="135"/>
      <c r="G46" s="136"/>
      <c r="H46" s="136"/>
    </row>
    <row r="47" spans="2:8" s="119" customFormat="1" ht="15.75" customHeight="1">
      <c r="B47" s="134"/>
      <c r="C47" s="134"/>
      <c r="D47" s="141"/>
      <c r="E47" s="135"/>
      <c r="F47" s="135"/>
      <c r="G47" s="136"/>
      <c r="H47" s="136"/>
    </row>
    <row r="48" spans="2:8" s="119" customFormat="1" ht="15.75" customHeight="1">
      <c r="B48" s="134"/>
      <c r="C48" s="134"/>
      <c r="D48" s="141"/>
      <c r="E48" s="135"/>
      <c r="F48" s="135"/>
      <c r="G48" s="136"/>
      <c r="H48" s="136"/>
    </row>
    <row r="49" spans="2:8" s="119" customFormat="1" ht="15.75" customHeight="1">
      <c r="B49" s="134"/>
      <c r="C49" s="134"/>
      <c r="D49" s="141"/>
      <c r="E49" s="135"/>
      <c r="F49" s="135"/>
      <c r="G49" s="136"/>
      <c r="H49" s="136"/>
    </row>
    <row r="50" spans="2:8" s="119" customFormat="1" ht="15.75" customHeight="1">
      <c r="B50" s="134"/>
      <c r="C50" s="134"/>
      <c r="D50" s="141"/>
      <c r="E50" s="135"/>
      <c r="F50" s="135"/>
      <c r="G50" s="136"/>
      <c r="H50" s="136"/>
    </row>
    <row r="51" spans="2:8" s="119" customFormat="1" ht="15.75" customHeight="1">
      <c r="B51" s="134"/>
      <c r="C51" s="134"/>
      <c r="D51" s="141"/>
      <c r="E51" s="135"/>
      <c r="F51" s="135"/>
      <c r="G51" s="136"/>
      <c r="H51" s="136"/>
    </row>
    <row r="52" spans="2:8" s="119" customFormat="1" ht="15.75" customHeight="1">
      <c r="B52" s="134"/>
      <c r="C52" s="134"/>
      <c r="D52" s="141"/>
      <c r="E52" s="135"/>
      <c r="F52" s="135"/>
      <c r="G52" s="136"/>
      <c r="H52" s="136"/>
    </row>
    <row r="53" spans="2:8" s="119" customFormat="1" ht="15.75" customHeight="1">
      <c r="B53" s="134"/>
      <c r="C53" s="134"/>
      <c r="D53" s="141"/>
      <c r="E53" s="135"/>
      <c r="F53" s="135"/>
      <c r="G53" s="136"/>
      <c r="H53" s="136"/>
    </row>
    <row r="54" spans="2:8" s="119" customFormat="1" ht="15.75" customHeight="1">
      <c r="B54" s="134"/>
      <c r="C54" s="134"/>
      <c r="D54" s="141"/>
      <c r="E54" s="135"/>
      <c r="F54" s="135"/>
      <c r="G54" s="136"/>
      <c r="H54" s="136"/>
    </row>
    <row r="55" spans="2:8" s="119" customFormat="1" ht="15.75" customHeight="1">
      <c r="B55" s="134"/>
      <c r="C55" s="134"/>
      <c r="D55" s="134"/>
      <c r="E55" s="134"/>
      <c r="F55" s="135"/>
      <c r="G55" s="136"/>
      <c r="H55" s="136"/>
    </row>
    <row r="56" spans="2:8" ht="12.75">
      <c r="B56" s="142"/>
      <c r="C56" s="142"/>
      <c r="D56" s="143"/>
      <c r="E56" s="144"/>
      <c r="F56" s="144"/>
      <c r="G56" s="145"/>
      <c r="H56" s="145"/>
    </row>
  </sheetData>
  <sheetProtection/>
  <mergeCells count="9"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.7109375" style="107" customWidth="1"/>
    <col min="2" max="2" width="5.28125" style="107" customWidth="1"/>
    <col min="3" max="3" width="2.7109375" style="107" customWidth="1"/>
    <col min="4" max="4" width="51.7109375" style="83" customWidth="1"/>
    <col min="5" max="5" width="14.8515625" style="108" customWidth="1"/>
    <col min="6" max="6" width="14.00390625" style="108" customWidth="1"/>
    <col min="7" max="7" width="1.421875" style="83" customWidth="1"/>
    <col min="8" max="8" width="9.140625" style="83" customWidth="1"/>
    <col min="9" max="9" width="18.00390625" style="149" customWidth="1"/>
    <col min="10" max="10" width="13.57421875" style="83" customWidth="1"/>
    <col min="11" max="16384" width="9.140625" style="83" customWidth="1"/>
  </cols>
  <sheetData>
    <row r="2" spans="1:9" s="106" customFormat="1" ht="18">
      <c r="A2" s="101" t="s">
        <v>231</v>
      </c>
      <c r="B2" s="101"/>
      <c r="C2" s="102"/>
      <c r="D2" s="103"/>
      <c r="E2" s="104"/>
      <c r="F2" s="105" t="s">
        <v>220</v>
      </c>
      <c r="G2" s="104"/>
      <c r="H2" s="104"/>
      <c r="I2" s="147"/>
    </row>
    <row r="3" spans="1:9" s="106" customFormat="1" ht="7.5" customHeight="1">
      <c r="A3" s="101"/>
      <c r="B3" s="101"/>
      <c r="C3" s="102"/>
      <c r="D3" s="103"/>
      <c r="E3" s="105"/>
      <c r="F3" s="146"/>
      <c r="G3" s="104"/>
      <c r="H3" s="104"/>
      <c r="I3" s="147"/>
    </row>
    <row r="4" spans="1:9" s="106" customFormat="1" ht="29.25" customHeight="1">
      <c r="A4" s="323" t="s">
        <v>365</v>
      </c>
      <c r="B4" s="323"/>
      <c r="C4" s="323"/>
      <c r="D4" s="323"/>
      <c r="E4" s="323"/>
      <c r="F4" s="323"/>
      <c r="G4" s="104"/>
      <c r="H4" s="104"/>
      <c r="I4" s="147"/>
    </row>
    <row r="5" spans="1:9" s="106" customFormat="1" ht="18.75" customHeight="1">
      <c r="A5" s="340" t="s">
        <v>135</v>
      </c>
      <c r="B5" s="340"/>
      <c r="C5" s="340"/>
      <c r="D5" s="340"/>
      <c r="E5" s="340"/>
      <c r="F5" s="340"/>
      <c r="G5" s="148"/>
      <c r="H5" s="148"/>
      <c r="I5" s="147"/>
    </row>
    <row r="6" ht="7.5" customHeight="1"/>
    <row r="7" spans="1:9" s="106" customFormat="1" ht="15.75" customHeight="1">
      <c r="A7" s="333" t="s">
        <v>2</v>
      </c>
      <c r="B7" s="327" t="s">
        <v>136</v>
      </c>
      <c r="C7" s="328"/>
      <c r="D7" s="329"/>
      <c r="E7" s="150" t="s">
        <v>137</v>
      </c>
      <c r="F7" s="150" t="s">
        <v>137</v>
      </c>
      <c r="G7" s="119"/>
      <c r="H7" s="119"/>
      <c r="I7" s="147"/>
    </row>
    <row r="8" spans="1:9" s="106" customFormat="1" ht="15.75" customHeight="1">
      <c r="A8" s="334"/>
      <c r="B8" s="330"/>
      <c r="C8" s="331"/>
      <c r="D8" s="332"/>
      <c r="E8" s="151" t="s">
        <v>138</v>
      </c>
      <c r="F8" s="152" t="s">
        <v>198</v>
      </c>
      <c r="G8" s="119"/>
      <c r="H8" s="119"/>
      <c r="I8" s="147" t="s">
        <v>92</v>
      </c>
    </row>
    <row r="9" spans="1:9" s="106" customFormat="1" ht="24.75" customHeight="1">
      <c r="A9" s="153">
        <v>1</v>
      </c>
      <c r="B9" s="335" t="s">
        <v>55</v>
      </c>
      <c r="C9" s="336"/>
      <c r="D9" s="337"/>
      <c r="E9" s="155">
        <v>119465677</v>
      </c>
      <c r="F9" s="155">
        <v>87362585</v>
      </c>
      <c r="I9" s="147">
        <v>701.705</v>
      </c>
    </row>
    <row r="10" spans="1:9" s="106" customFormat="1" ht="24.75" customHeight="1">
      <c r="A10" s="153">
        <v>2</v>
      </c>
      <c r="B10" s="335" t="s">
        <v>56</v>
      </c>
      <c r="C10" s="336"/>
      <c r="D10" s="337"/>
      <c r="E10" s="155"/>
      <c r="F10" s="155">
        <v>51812213</v>
      </c>
      <c r="I10" s="147" t="s">
        <v>118</v>
      </c>
    </row>
    <row r="11" spans="1:9" s="106" customFormat="1" ht="24.75" customHeight="1">
      <c r="A11" s="109">
        <v>3</v>
      </c>
      <c r="B11" s="335" t="s">
        <v>208</v>
      </c>
      <c r="C11" s="336"/>
      <c r="D11" s="337"/>
      <c r="E11" s="156"/>
      <c r="F11" s="156"/>
      <c r="I11" s="147">
        <v>71</v>
      </c>
    </row>
    <row r="12" spans="1:9" s="106" customFormat="1" ht="24.75" customHeight="1">
      <c r="A12" s="109">
        <v>4</v>
      </c>
      <c r="B12" s="335" t="s">
        <v>119</v>
      </c>
      <c r="C12" s="336"/>
      <c r="D12" s="337"/>
      <c r="E12" s="156">
        <v>101577162</v>
      </c>
      <c r="F12" s="156">
        <v>108227922</v>
      </c>
      <c r="I12" s="147" t="s">
        <v>126</v>
      </c>
    </row>
    <row r="13" spans="1:9" s="106" customFormat="1" ht="24.75" customHeight="1">
      <c r="A13" s="109">
        <v>5</v>
      </c>
      <c r="B13" s="335" t="s">
        <v>120</v>
      </c>
      <c r="C13" s="336"/>
      <c r="D13" s="337"/>
      <c r="E13" s="156">
        <f>E14+E15</f>
        <v>11777909</v>
      </c>
      <c r="F13" s="197">
        <f>F14+F15</f>
        <v>8556736</v>
      </c>
      <c r="I13" s="147">
        <v>641.648</v>
      </c>
    </row>
    <row r="14" spans="1:9" s="106" customFormat="1" ht="24.75" customHeight="1">
      <c r="A14" s="109"/>
      <c r="B14" s="154"/>
      <c r="C14" s="338" t="s">
        <v>121</v>
      </c>
      <c r="D14" s="339"/>
      <c r="E14" s="157">
        <v>9952550</v>
      </c>
      <c r="F14" s="157">
        <v>7332250</v>
      </c>
      <c r="G14" s="127"/>
      <c r="H14" s="127"/>
      <c r="I14" s="147">
        <v>641</v>
      </c>
    </row>
    <row r="15" spans="1:9" s="106" customFormat="1" ht="24.75" customHeight="1">
      <c r="A15" s="109"/>
      <c r="B15" s="154"/>
      <c r="C15" s="338" t="s">
        <v>122</v>
      </c>
      <c r="D15" s="339"/>
      <c r="E15" s="157">
        <v>1825359</v>
      </c>
      <c r="F15" s="157">
        <v>1224486</v>
      </c>
      <c r="G15" s="127"/>
      <c r="H15" s="127"/>
      <c r="I15" s="147">
        <v>644</v>
      </c>
    </row>
    <row r="16" spans="1:9" s="106" customFormat="1" ht="24.75" customHeight="1">
      <c r="A16" s="153">
        <v>6</v>
      </c>
      <c r="B16" s="335" t="s">
        <v>123</v>
      </c>
      <c r="C16" s="336"/>
      <c r="D16" s="337"/>
      <c r="E16" s="155">
        <v>6022044</v>
      </c>
      <c r="F16" s="155">
        <v>13085342</v>
      </c>
      <c r="I16" s="147" t="s">
        <v>127</v>
      </c>
    </row>
    <row r="17" spans="1:9" s="106" customFormat="1" ht="24.75" customHeight="1">
      <c r="A17" s="153">
        <v>7</v>
      </c>
      <c r="B17" s="335" t="s">
        <v>124</v>
      </c>
      <c r="C17" s="336"/>
      <c r="D17" s="337"/>
      <c r="E17" s="155">
        <v>6152907</v>
      </c>
      <c r="F17" s="155">
        <v>2092311</v>
      </c>
      <c r="I17" s="147">
        <v>61.63</v>
      </c>
    </row>
    <row r="18" spans="1:9" s="106" customFormat="1" ht="39.75" customHeight="1">
      <c r="A18" s="153">
        <v>8</v>
      </c>
      <c r="B18" s="312" t="s">
        <v>125</v>
      </c>
      <c r="C18" s="313"/>
      <c r="D18" s="314"/>
      <c r="E18" s="158">
        <f>E12+E13+E16+E17</f>
        <v>125530022</v>
      </c>
      <c r="F18" s="158">
        <f>F13+F12+F16+F17</f>
        <v>131962311</v>
      </c>
      <c r="G18" s="119"/>
      <c r="H18" s="119"/>
      <c r="I18" s="147"/>
    </row>
    <row r="19" spans="1:9" s="106" customFormat="1" ht="39.75" customHeight="1">
      <c r="A19" s="153">
        <v>9</v>
      </c>
      <c r="B19" s="324" t="s">
        <v>128</v>
      </c>
      <c r="C19" s="325"/>
      <c r="D19" s="326"/>
      <c r="E19" s="158">
        <f>(E9+E10+E11)-E18</f>
        <v>-6064345</v>
      </c>
      <c r="F19" s="158">
        <f>(F9+F10+F11)-F18</f>
        <v>7212487</v>
      </c>
      <c r="G19" s="119"/>
      <c r="H19" s="119"/>
      <c r="I19" s="147"/>
    </row>
    <row r="20" spans="1:9" s="106" customFormat="1" ht="24.75" customHeight="1">
      <c r="A20" s="153">
        <v>10</v>
      </c>
      <c r="B20" s="335" t="s">
        <v>57</v>
      </c>
      <c r="C20" s="336"/>
      <c r="D20" s="337"/>
      <c r="E20" s="155"/>
      <c r="F20" s="155"/>
      <c r="I20" s="147">
        <v>761.661</v>
      </c>
    </row>
    <row r="21" spans="1:9" s="106" customFormat="1" ht="24.75" customHeight="1">
      <c r="A21" s="153">
        <v>11</v>
      </c>
      <c r="B21" s="335" t="s">
        <v>129</v>
      </c>
      <c r="C21" s="336"/>
      <c r="D21" s="337"/>
      <c r="E21" s="155"/>
      <c r="F21" s="155"/>
      <c r="I21" s="147">
        <v>762.662</v>
      </c>
    </row>
    <row r="22" spans="1:9" s="106" customFormat="1" ht="24.75" customHeight="1">
      <c r="A22" s="153">
        <v>12</v>
      </c>
      <c r="B22" s="335" t="s">
        <v>58</v>
      </c>
      <c r="C22" s="336"/>
      <c r="D22" s="337"/>
      <c r="E22" s="155">
        <f>E23+E24+E25+E26</f>
        <v>-882129</v>
      </c>
      <c r="F22" s="155">
        <f>F23+F24+F25+F26</f>
        <v>-1431903</v>
      </c>
      <c r="I22" s="147"/>
    </row>
    <row r="23" spans="1:9" s="106" customFormat="1" ht="24.75" customHeight="1">
      <c r="A23" s="153"/>
      <c r="B23" s="159">
        <v>121</v>
      </c>
      <c r="C23" s="338" t="s">
        <v>59</v>
      </c>
      <c r="D23" s="339"/>
      <c r="E23" s="160"/>
      <c r="F23" s="160">
        <v>-451700</v>
      </c>
      <c r="G23" s="127"/>
      <c r="H23" s="127"/>
      <c r="I23" s="147" t="s">
        <v>131</v>
      </c>
    </row>
    <row r="24" spans="1:9" s="106" customFormat="1" ht="24.75" customHeight="1">
      <c r="A24" s="153"/>
      <c r="B24" s="154">
        <v>122</v>
      </c>
      <c r="C24" s="338" t="s">
        <v>130</v>
      </c>
      <c r="D24" s="339"/>
      <c r="E24" s="160">
        <v>-923235</v>
      </c>
      <c r="F24" s="160">
        <v>-963867</v>
      </c>
      <c r="G24" s="127"/>
      <c r="H24" s="127"/>
      <c r="I24" s="147">
        <v>767.667</v>
      </c>
    </row>
    <row r="25" spans="1:9" s="106" customFormat="1" ht="24.75" customHeight="1">
      <c r="A25" s="153"/>
      <c r="B25" s="154">
        <v>123</v>
      </c>
      <c r="C25" s="338" t="s">
        <v>60</v>
      </c>
      <c r="D25" s="339"/>
      <c r="E25" s="160">
        <v>41106</v>
      </c>
      <c r="F25" s="160">
        <v>2408</v>
      </c>
      <c r="G25" s="127"/>
      <c r="H25" s="127"/>
      <c r="I25" s="147">
        <v>769.669</v>
      </c>
    </row>
    <row r="26" spans="1:10" s="106" customFormat="1" ht="24.75" customHeight="1">
      <c r="A26" s="153"/>
      <c r="B26" s="154">
        <v>124</v>
      </c>
      <c r="C26" s="338" t="s">
        <v>61</v>
      </c>
      <c r="D26" s="339"/>
      <c r="E26" s="160"/>
      <c r="F26" s="160">
        <v>-18744</v>
      </c>
      <c r="G26" s="127"/>
      <c r="H26" s="127"/>
      <c r="I26" s="147">
        <v>768.668</v>
      </c>
      <c r="J26" s="161" t="s">
        <v>195</v>
      </c>
    </row>
    <row r="27" spans="1:9" s="106" customFormat="1" ht="39.75" customHeight="1">
      <c r="A27" s="153">
        <v>13</v>
      </c>
      <c r="B27" s="324" t="s">
        <v>62</v>
      </c>
      <c r="C27" s="325"/>
      <c r="D27" s="326"/>
      <c r="E27" s="158">
        <f>E20+E21+E22</f>
        <v>-882129</v>
      </c>
      <c r="F27" s="158">
        <f>F20+F21+F22</f>
        <v>-1431903</v>
      </c>
      <c r="G27" s="119"/>
      <c r="H27" s="119"/>
      <c r="I27" s="147"/>
    </row>
    <row r="28" spans="1:9" s="106" customFormat="1" ht="39.75" customHeight="1">
      <c r="A28" s="153">
        <v>14</v>
      </c>
      <c r="B28" s="324" t="s">
        <v>133</v>
      </c>
      <c r="C28" s="325"/>
      <c r="D28" s="326"/>
      <c r="E28" s="158">
        <f>E19+E27</f>
        <v>-6946474</v>
      </c>
      <c r="F28" s="158">
        <f>F19+F27</f>
        <v>5780584</v>
      </c>
      <c r="G28" s="119"/>
      <c r="H28" s="119"/>
      <c r="I28" s="147"/>
    </row>
    <row r="29" spans="1:9" s="106" customFormat="1" ht="24.75" customHeight="1">
      <c r="A29" s="153">
        <v>15</v>
      </c>
      <c r="B29" s="335" t="s">
        <v>63</v>
      </c>
      <c r="C29" s="336"/>
      <c r="D29" s="337"/>
      <c r="E29" s="155">
        <v>892592</v>
      </c>
      <c r="F29" s="155">
        <v>1179933</v>
      </c>
      <c r="I29" s="147">
        <v>69</v>
      </c>
    </row>
    <row r="30" spans="1:9" s="106" customFormat="1" ht="39.75" customHeight="1">
      <c r="A30" s="153">
        <v>16</v>
      </c>
      <c r="B30" s="324" t="s">
        <v>134</v>
      </c>
      <c r="C30" s="325"/>
      <c r="D30" s="326"/>
      <c r="E30" s="158">
        <f>E28-E29</f>
        <v>-7839066</v>
      </c>
      <c r="F30" s="158">
        <f>F28-F29</f>
        <v>4600651</v>
      </c>
      <c r="G30" s="119"/>
      <c r="H30" s="119"/>
      <c r="I30" s="147"/>
    </row>
    <row r="31" spans="1:9" s="106" customFormat="1" ht="24.75" customHeight="1">
      <c r="A31" s="153">
        <v>17</v>
      </c>
      <c r="B31" s="335" t="s">
        <v>132</v>
      </c>
      <c r="C31" s="336"/>
      <c r="D31" s="337"/>
      <c r="E31" s="155"/>
      <c r="F31" s="155"/>
      <c r="I31" s="147"/>
    </row>
    <row r="32" spans="1:9" s="106" customFormat="1" ht="15.75" customHeight="1">
      <c r="A32" s="162"/>
      <c r="B32" s="162"/>
      <c r="C32" s="162"/>
      <c r="D32" s="163"/>
      <c r="E32" s="164"/>
      <c r="F32" s="164"/>
      <c r="I32" s="193"/>
    </row>
    <row r="33" spans="1:9" s="106" customFormat="1" ht="15.75" customHeight="1">
      <c r="A33" s="162"/>
      <c r="B33" s="162"/>
      <c r="C33" s="162"/>
      <c r="D33" s="163"/>
      <c r="E33" s="164">
        <f>'Centro 08'!M7</f>
        <v>0</v>
      </c>
      <c r="F33" s="164"/>
      <c r="I33" s="193"/>
    </row>
    <row r="34" spans="1:9" s="106" customFormat="1" ht="15.75" customHeight="1">
      <c r="A34" s="162"/>
      <c r="B34" s="162"/>
      <c r="C34" s="162"/>
      <c r="D34" s="163"/>
      <c r="E34" s="164"/>
      <c r="F34" s="164"/>
      <c r="I34" s="147"/>
    </row>
    <row r="35" spans="1:9" s="106" customFormat="1" ht="15.75" customHeight="1">
      <c r="A35" s="162"/>
      <c r="D35" s="163" t="s">
        <v>133</v>
      </c>
      <c r="E35" s="164">
        <f>E28</f>
        <v>-6946474</v>
      </c>
      <c r="F35" s="163"/>
      <c r="I35" s="147"/>
    </row>
    <row r="36" spans="1:9" s="106" customFormat="1" ht="15.75" customHeight="1">
      <c r="A36" s="162"/>
      <c r="B36" s="162"/>
      <c r="D36" s="165" t="s">
        <v>196</v>
      </c>
      <c r="E36" s="164">
        <v>12897085</v>
      </c>
      <c r="F36" s="164"/>
      <c r="I36" s="147"/>
    </row>
    <row r="37" spans="1:9" s="106" customFormat="1" ht="15.75" customHeight="1">
      <c r="A37" s="162"/>
      <c r="B37" s="162"/>
      <c r="C37" s="162"/>
      <c r="D37" s="163" t="s">
        <v>197</v>
      </c>
      <c r="E37" s="164">
        <f>E35+E36</f>
        <v>5950611</v>
      </c>
      <c r="F37" s="164"/>
      <c r="I37" s="147"/>
    </row>
    <row r="38" spans="1:9" s="106" customFormat="1" ht="15.75" customHeight="1">
      <c r="A38" s="162"/>
      <c r="B38" s="162"/>
      <c r="C38" s="162"/>
      <c r="D38" s="284" t="s">
        <v>366</v>
      </c>
      <c r="E38" s="164">
        <f>E37*15%</f>
        <v>892591.65</v>
      </c>
      <c r="F38" s="164"/>
      <c r="I38" s="147"/>
    </row>
    <row r="39" spans="1:9" s="106" customFormat="1" ht="15.75" customHeight="1">
      <c r="A39" s="162"/>
      <c r="B39" s="162"/>
      <c r="C39" s="162"/>
      <c r="D39" s="163" t="s">
        <v>134</v>
      </c>
      <c r="E39" s="164">
        <f>E35-E38</f>
        <v>-7839065.65</v>
      </c>
      <c r="F39" s="164"/>
      <c r="I39" s="147"/>
    </row>
    <row r="40" spans="1:9" s="106" customFormat="1" ht="15.75" customHeight="1">
      <c r="A40" s="162"/>
      <c r="B40" s="162"/>
      <c r="C40" s="162"/>
      <c r="D40" s="163"/>
      <c r="E40" s="164"/>
      <c r="F40" s="164"/>
      <c r="I40" s="147"/>
    </row>
    <row r="41" spans="1:9" s="106" customFormat="1" ht="15.75" customHeight="1">
      <c r="A41" s="162"/>
      <c r="B41" s="162"/>
      <c r="C41" s="162"/>
      <c r="D41" s="162"/>
      <c r="E41" s="164"/>
      <c r="F41" s="164"/>
      <c r="I41" s="147"/>
    </row>
    <row r="42" spans="1:6" ht="12.75">
      <c r="A42" s="166"/>
      <c r="B42" s="166"/>
      <c r="C42" s="166"/>
      <c r="D42" s="81"/>
      <c r="E42" s="167"/>
      <c r="F42" s="167"/>
    </row>
  </sheetData>
  <sheetProtection/>
  <mergeCells count="27">
    <mergeCell ref="B21:D21"/>
    <mergeCell ref="A5:F5"/>
    <mergeCell ref="B29:D29"/>
    <mergeCell ref="B22:D22"/>
    <mergeCell ref="C23:D23"/>
    <mergeCell ref="C24:D24"/>
    <mergeCell ref="C25:D25"/>
    <mergeCell ref="B31:D31"/>
    <mergeCell ref="B30:D30"/>
    <mergeCell ref="B13:D13"/>
    <mergeCell ref="C14:D14"/>
    <mergeCell ref="C15:D15"/>
    <mergeCell ref="B16:D16"/>
    <mergeCell ref="C26:D26"/>
    <mergeCell ref="B28:D28"/>
    <mergeCell ref="B17:D17"/>
    <mergeCell ref="B20:D20"/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1" max="1" width="11.28125" style="62" customWidth="1"/>
    <col min="2" max="3" width="3.7109375" style="99" customWidth="1"/>
    <col min="4" max="4" width="3.57421875" style="99" customWidth="1"/>
    <col min="5" max="5" width="44.421875" style="62" customWidth="1"/>
    <col min="6" max="7" width="15.421875" style="100" customWidth="1"/>
    <col min="8" max="8" width="1.421875" style="62" customWidth="1"/>
    <col min="9" max="10" width="10.00390625" style="62" bestFit="1" customWidth="1"/>
    <col min="11" max="16384" width="9.140625" style="62" customWidth="1"/>
  </cols>
  <sheetData>
    <row r="2" spans="2:7" s="172" customFormat="1" ht="18">
      <c r="B2" s="101" t="s">
        <v>231</v>
      </c>
      <c r="C2" s="101"/>
      <c r="D2" s="102"/>
      <c r="E2" s="103"/>
      <c r="F2" s="104"/>
      <c r="G2" s="105" t="s">
        <v>220</v>
      </c>
    </row>
    <row r="3" spans="2:7" s="172" customFormat="1" ht="7.5" customHeight="1">
      <c r="B3" s="101"/>
      <c r="C3" s="101"/>
      <c r="D3" s="102"/>
      <c r="E3" s="103"/>
      <c r="F3" s="174"/>
      <c r="G3" s="175"/>
    </row>
    <row r="4" spans="2:7" s="172" customFormat="1" ht="8.25" customHeight="1">
      <c r="B4" s="101"/>
      <c r="C4" s="101"/>
      <c r="D4" s="102"/>
      <c r="E4" s="103"/>
      <c r="F4" s="176"/>
      <c r="G4" s="173"/>
    </row>
    <row r="5" spans="2:7" s="172" customFormat="1" ht="18" customHeight="1">
      <c r="B5" s="323" t="s">
        <v>367</v>
      </c>
      <c r="C5" s="323"/>
      <c r="D5" s="323"/>
      <c r="E5" s="323"/>
      <c r="F5" s="323"/>
      <c r="G5" s="323"/>
    </row>
    <row r="6" ht="6.75" customHeight="1"/>
    <row r="7" spans="2:7" s="172" customFormat="1" ht="15.75" customHeight="1">
      <c r="B7" s="341" t="s">
        <v>2</v>
      </c>
      <c r="C7" s="327" t="s">
        <v>224</v>
      </c>
      <c r="D7" s="328"/>
      <c r="E7" s="329"/>
      <c r="F7" s="177" t="s">
        <v>137</v>
      </c>
      <c r="G7" s="177" t="s">
        <v>137</v>
      </c>
    </row>
    <row r="8" spans="2:7" s="172" customFormat="1" ht="15.75" customHeight="1">
      <c r="B8" s="342"/>
      <c r="C8" s="330"/>
      <c r="D8" s="331"/>
      <c r="E8" s="332"/>
      <c r="F8" s="178" t="s">
        <v>138</v>
      </c>
      <c r="G8" s="179" t="s">
        <v>198</v>
      </c>
    </row>
    <row r="9" spans="2:7" s="172" customFormat="1" ht="24.75" customHeight="1">
      <c r="B9" s="180"/>
      <c r="C9" s="168" t="s">
        <v>212</v>
      </c>
      <c r="D9" s="169"/>
      <c r="E9" s="133"/>
      <c r="F9" s="181">
        <f>SUM(F10:F15)</f>
        <v>-72195097</v>
      </c>
      <c r="G9" s="181">
        <f>SUM(G10:G15)</f>
        <v>13736107</v>
      </c>
    </row>
    <row r="10" spans="2:7" s="172" customFormat="1" ht="19.5" customHeight="1">
      <c r="B10" s="180"/>
      <c r="C10" s="168"/>
      <c r="D10" s="199" t="s">
        <v>222</v>
      </c>
      <c r="E10" s="182"/>
      <c r="F10" s="181">
        <v>116369804</v>
      </c>
      <c r="G10" s="181">
        <v>111001022</v>
      </c>
    </row>
    <row r="11" spans="2:7" s="172" customFormat="1" ht="19.5" customHeight="1">
      <c r="B11" s="180"/>
      <c r="C11" s="170"/>
      <c r="D11" s="200" t="s">
        <v>223</v>
      </c>
      <c r="F11" s="181">
        <v>-182766823</v>
      </c>
      <c r="G11" s="181">
        <v>-94056858</v>
      </c>
    </row>
    <row r="12" spans="2:7" s="172" customFormat="1" ht="19.5" customHeight="1">
      <c r="B12" s="180"/>
      <c r="C12" s="168"/>
      <c r="D12" s="182" t="s">
        <v>213</v>
      </c>
      <c r="E12" s="182"/>
      <c r="F12" s="183"/>
      <c r="G12" s="183"/>
    </row>
    <row r="13" spans="2:7" s="172" customFormat="1" ht="19.5" customHeight="1">
      <c r="B13" s="180"/>
      <c r="C13" s="168"/>
      <c r="D13" s="182" t="s">
        <v>78</v>
      </c>
      <c r="E13" s="182"/>
      <c r="F13" s="181">
        <v>-923235</v>
      </c>
      <c r="G13" s="181">
        <v>-963867</v>
      </c>
    </row>
    <row r="14" spans="2:7" s="172" customFormat="1" ht="19.5" customHeight="1">
      <c r="B14" s="180"/>
      <c r="C14" s="168"/>
      <c r="D14" s="182" t="s">
        <v>79</v>
      </c>
      <c r="E14" s="182"/>
      <c r="F14" s="181">
        <v>-1626764</v>
      </c>
      <c r="G14" s="181"/>
    </row>
    <row r="15" spans="2:7" s="172" customFormat="1" ht="19.5" customHeight="1">
      <c r="B15" s="180"/>
      <c r="C15" s="168"/>
      <c r="D15" s="124" t="s">
        <v>214</v>
      </c>
      <c r="E15" s="182"/>
      <c r="F15" s="181">
        <v>-3248079</v>
      </c>
      <c r="G15" s="181">
        <v>-2244190</v>
      </c>
    </row>
    <row r="16" spans="2:7" s="172" customFormat="1" ht="24.75" customHeight="1">
      <c r="B16" s="180"/>
      <c r="C16" s="171" t="s">
        <v>80</v>
      </c>
      <c r="D16" s="169"/>
      <c r="E16" s="182"/>
      <c r="F16" s="181">
        <f>SUM(F17:F22)</f>
        <v>44564997</v>
      </c>
      <c r="G16" s="181">
        <f>SUM(G17:G22)</f>
        <v>-9886177</v>
      </c>
    </row>
    <row r="17" spans="2:7" s="172" customFormat="1" ht="19.5" customHeight="1">
      <c r="B17" s="180"/>
      <c r="C17" s="168"/>
      <c r="D17" s="182" t="s">
        <v>215</v>
      </c>
      <c r="E17" s="182"/>
      <c r="F17" s="181"/>
      <c r="G17" s="181"/>
    </row>
    <row r="18" spans="2:7" s="172" customFormat="1" ht="19.5" customHeight="1">
      <c r="B18" s="180"/>
      <c r="C18" s="168"/>
      <c r="D18" s="182" t="s">
        <v>81</v>
      </c>
      <c r="E18" s="182"/>
      <c r="F18" s="181"/>
      <c r="G18" s="181">
        <v>-7291980</v>
      </c>
    </row>
    <row r="19" spans="2:7" s="172" customFormat="1" ht="19.5" customHeight="1">
      <c r="B19" s="180"/>
      <c r="C19" s="110"/>
      <c r="D19" s="182" t="s">
        <v>82</v>
      </c>
      <c r="E19" s="182"/>
      <c r="F19" s="181"/>
      <c r="G19" s="181"/>
    </row>
    <row r="20" spans="2:7" s="172" customFormat="1" ht="19.5" customHeight="1">
      <c r="B20" s="180"/>
      <c r="C20" s="184"/>
      <c r="D20" s="182" t="s">
        <v>83</v>
      </c>
      <c r="E20" s="182"/>
      <c r="F20" s="181"/>
      <c r="G20" s="181"/>
    </row>
    <row r="21" spans="2:7" s="172" customFormat="1" ht="19.5" customHeight="1">
      <c r="B21" s="180"/>
      <c r="C21" s="184"/>
      <c r="D21" s="182" t="s">
        <v>84</v>
      </c>
      <c r="E21" s="182"/>
      <c r="F21" s="181"/>
      <c r="G21" s="181"/>
    </row>
    <row r="22" spans="2:7" s="172" customFormat="1" ht="19.5" customHeight="1">
      <c r="B22" s="180"/>
      <c r="C22" s="184"/>
      <c r="D22" s="124" t="s">
        <v>85</v>
      </c>
      <c r="E22" s="182"/>
      <c r="F22" s="181">
        <v>44564997</v>
      </c>
      <c r="G22" s="181">
        <v>-2594197</v>
      </c>
    </row>
    <row r="23" spans="2:7" s="172" customFormat="1" ht="24.75" customHeight="1">
      <c r="B23" s="180"/>
      <c r="C23" s="168" t="s">
        <v>86</v>
      </c>
      <c r="D23" s="185"/>
      <c r="E23" s="182"/>
      <c r="F23" s="181">
        <f>F24+F25+F26+F27+F28</f>
        <v>27732709</v>
      </c>
      <c r="G23" s="181">
        <f>G24+G25+G26+G27+G28</f>
        <v>-3817956</v>
      </c>
    </row>
    <row r="24" spans="2:7" s="172" customFormat="1" ht="19.5" customHeight="1">
      <c r="B24" s="180"/>
      <c r="C24" s="184"/>
      <c r="D24" s="199" t="s">
        <v>227</v>
      </c>
      <c r="E24" s="182"/>
      <c r="F24" s="181">
        <v>35066603</v>
      </c>
      <c r="G24" s="181"/>
    </row>
    <row r="25" spans="2:7" s="172" customFormat="1" ht="19.5" customHeight="1">
      <c r="B25" s="180"/>
      <c r="C25" s="184"/>
      <c r="D25" s="182" t="s">
        <v>87</v>
      </c>
      <c r="E25" s="182"/>
      <c r="F25" s="181">
        <v>-2068017</v>
      </c>
      <c r="G25" s="181">
        <v>-3817956</v>
      </c>
    </row>
    <row r="26" spans="2:7" s="172" customFormat="1" ht="19.5" customHeight="1">
      <c r="B26" s="180"/>
      <c r="C26" s="184"/>
      <c r="D26" s="182" t="s">
        <v>319</v>
      </c>
      <c r="E26" s="182"/>
      <c r="F26" s="181">
        <v>-5306983</v>
      </c>
      <c r="G26" s="181"/>
    </row>
    <row r="27" spans="2:7" s="172" customFormat="1" ht="19.5" customHeight="1">
      <c r="B27" s="180"/>
      <c r="C27" s="184"/>
      <c r="D27" s="182" t="s">
        <v>88</v>
      </c>
      <c r="E27" s="182"/>
      <c r="F27" s="181"/>
      <c r="G27" s="181"/>
    </row>
    <row r="28" spans="2:7" s="172" customFormat="1" ht="19.5" customHeight="1">
      <c r="B28" s="180"/>
      <c r="C28" s="184"/>
      <c r="D28" s="124" t="s">
        <v>216</v>
      </c>
      <c r="E28" s="182"/>
      <c r="F28" s="181">
        <v>41106</v>
      </c>
      <c r="G28" s="181"/>
    </row>
    <row r="29" spans="2:7" ht="25.5" customHeight="1">
      <c r="B29" s="186"/>
      <c r="C29" s="171" t="s">
        <v>89</v>
      </c>
      <c r="D29" s="186"/>
      <c r="E29" s="187"/>
      <c r="F29" s="188">
        <f>F23+F16+F9</f>
        <v>102609</v>
      </c>
      <c r="G29" s="188">
        <f>G23+G16+G9</f>
        <v>31974</v>
      </c>
    </row>
    <row r="30" spans="2:10" ht="25.5" customHeight="1">
      <c r="B30" s="186"/>
      <c r="C30" s="171" t="s">
        <v>90</v>
      </c>
      <c r="D30" s="186"/>
      <c r="E30" s="187"/>
      <c r="F30" s="188">
        <v>296765</v>
      </c>
      <c r="G30" s="188">
        <v>264791</v>
      </c>
      <c r="J30" s="100"/>
    </row>
    <row r="31" spans="2:7" ht="25.5" customHeight="1">
      <c r="B31" s="186"/>
      <c r="C31" s="171" t="s">
        <v>91</v>
      </c>
      <c r="D31" s="186"/>
      <c r="E31" s="187"/>
      <c r="F31" s="188">
        <f>SUM(F29:F30)</f>
        <v>399374</v>
      </c>
      <c r="G31" s="188">
        <f>SUM(G29:G30)</f>
        <v>296765</v>
      </c>
    </row>
    <row r="33" ht="12.75">
      <c r="G33" s="196"/>
    </row>
  </sheetData>
  <sheetProtection/>
  <mergeCells count="3">
    <mergeCell ref="B5:G5"/>
    <mergeCell ref="C7:E8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1">
      <selection activeCell="D29" sqref="D29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101" t="s">
        <v>232</v>
      </c>
      <c r="G2" s="104"/>
      <c r="H2" s="105" t="s">
        <v>220</v>
      </c>
    </row>
    <row r="3" ht="6.75" customHeight="1"/>
    <row r="4" spans="1:8" ht="25.5" customHeight="1">
      <c r="A4" s="343" t="s">
        <v>368</v>
      </c>
      <c r="B4" s="344"/>
      <c r="C4" s="344"/>
      <c r="D4" s="344"/>
      <c r="E4" s="344"/>
      <c r="F4" s="344"/>
      <c r="G4" s="344"/>
      <c r="H4" s="344"/>
    </row>
    <row r="5" ht="6.75" customHeight="1"/>
    <row r="6" spans="2:7" ht="12.75" customHeight="1">
      <c r="B6" s="25" t="s">
        <v>70</v>
      </c>
      <c r="G6" s="12"/>
    </row>
    <row r="7" ht="6.75" customHeight="1" thickBot="1"/>
    <row r="8" spans="1:8" s="13" customFormat="1" ht="24.75" customHeight="1" thickTop="1">
      <c r="A8" s="345"/>
      <c r="B8" s="346"/>
      <c r="C8" s="32" t="s">
        <v>42</v>
      </c>
      <c r="D8" s="32" t="s">
        <v>43</v>
      </c>
      <c r="E8" s="33" t="s">
        <v>72</v>
      </c>
      <c r="F8" s="33" t="s">
        <v>71</v>
      </c>
      <c r="G8" s="32" t="s">
        <v>73</v>
      </c>
      <c r="H8" s="34" t="s">
        <v>66</v>
      </c>
    </row>
    <row r="9" spans="1:8" s="18" customFormat="1" ht="30" customHeight="1">
      <c r="A9" s="58" t="s">
        <v>3</v>
      </c>
      <c r="B9" s="59" t="s">
        <v>139</v>
      </c>
      <c r="C9" s="16">
        <v>100000</v>
      </c>
      <c r="D9" s="16"/>
      <c r="E9" s="16"/>
      <c r="F9" s="16">
        <v>38804030</v>
      </c>
      <c r="G9" s="16">
        <v>39687720</v>
      </c>
      <c r="H9" s="17">
        <f>SUM(C9:G9)</f>
        <v>78591750</v>
      </c>
    </row>
    <row r="10" spans="1:8" s="18" customFormat="1" ht="19.5" customHeight="1">
      <c r="A10" s="14" t="s">
        <v>209</v>
      </c>
      <c r="B10" s="15" t="s">
        <v>67</v>
      </c>
      <c r="C10" s="16"/>
      <c r="D10" s="16"/>
      <c r="E10" s="16"/>
      <c r="F10" s="16"/>
      <c r="G10" s="16"/>
      <c r="H10" s="17">
        <f aca="true" t="shared" si="0" ref="H10:H15">SUM(C10:G10)</f>
        <v>0</v>
      </c>
    </row>
    <row r="11" spans="1:8" s="18" customFormat="1" ht="19.5" customHeight="1">
      <c r="A11" s="58" t="s">
        <v>210</v>
      </c>
      <c r="B11" s="59" t="s">
        <v>65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69</v>
      </c>
      <c r="C12" s="20"/>
      <c r="D12" s="20"/>
      <c r="E12" s="20"/>
      <c r="F12" s="20"/>
      <c r="G12" s="20"/>
      <c r="H12" s="17">
        <f t="shared" si="0"/>
        <v>0</v>
      </c>
    </row>
    <row r="13" spans="1:8" s="18" customFormat="1" ht="19.5" customHeight="1">
      <c r="A13" s="22">
        <v>2</v>
      </c>
      <c r="B13" s="19" t="s">
        <v>68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19.5" customHeight="1">
      <c r="A14" s="22">
        <v>3</v>
      </c>
      <c r="B14" s="19" t="s">
        <v>74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19.5" customHeight="1">
      <c r="A15" s="22">
        <v>4</v>
      </c>
      <c r="B15" s="19" t="s">
        <v>75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58" t="s">
        <v>4</v>
      </c>
      <c r="B16" s="59" t="s">
        <v>327</v>
      </c>
      <c r="C16" s="16">
        <v>100000</v>
      </c>
      <c r="D16" s="20">
        <f>SUM(D9:D15)</f>
        <v>0</v>
      </c>
      <c r="E16" s="20">
        <f>SUM(E9:E15)</f>
        <v>0</v>
      </c>
      <c r="F16" s="20">
        <v>143229826</v>
      </c>
      <c r="G16" s="20">
        <v>4600651</v>
      </c>
      <c r="H16" s="21">
        <f>SUM(C16:G16)</f>
        <v>147930477</v>
      </c>
    </row>
    <row r="17" spans="1:8" s="18" customFormat="1" ht="19.5" customHeight="1">
      <c r="A17" s="14">
        <v>1</v>
      </c>
      <c r="B17" s="19" t="s">
        <v>69</v>
      </c>
      <c r="C17" s="198"/>
      <c r="D17" s="20"/>
      <c r="E17" s="20"/>
      <c r="F17" s="20"/>
      <c r="G17" s="20">
        <v>-7839066</v>
      </c>
      <c r="H17" s="21"/>
    </row>
    <row r="18" spans="1:8" s="18" customFormat="1" ht="19.5" customHeight="1">
      <c r="A18" s="14">
        <v>2</v>
      </c>
      <c r="B18" s="19" t="s">
        <v>68</v>
      </c>
      <c r="C18" s="20"/>
      <c r="D18" s="20"/>
      <c r="E18" s="20"/>
      <c r="F18" s="20"/>
      <c r="G18" s="20"/>
      <c r="H18" s="21"/>
    </row>
    <row r="19" spans="1:8" s="18" customFormat="1" ht="19.5" customHeight="1">
      <c r="A19" s="14">
        <v>3</v>
      </c>
      <c r="B19" s="19" t="s">
        <v>74</v>
      </c>
      <c r="C19" s="20">
        <v>139900000</v>
      </c>
      <c r="D19" s="20"/>
      <c r="E19" s="20"/>
      <c r="F19" s="20">
        <v>-136271767</v>
      </c>
      <c r="G19" s="20"/>
      <c r="H19" s="21"/>
    </row>
    <row r="20" spans="1:8" s="18" customFormat="1" ht="19.5" customHeight="1">
      <c r="A20" s="14">
        <v>4</v>
      </c>
      <c r="B20" s="19" t="s">
        <v>211</v>
      </c>
      <c r="C20" s="20"/>
      <c r="D20" s="20"/>
      <c r="E20" s="20"/>
      <c r="F20" s="20"/>
      <c r="G20" s="20"/>
      <c r="H20" s="21"/>
    </row>
    <row r="21" spans="1:8" s="18" customFormat="1" ht="30" customHeight="1" thickBot="1">
      <c r="A21" s="60" t="s">
        <v>38</v>
      </c>
      <c r="B21" s="61" t="s">
        <v>369</v>
      </c>
      <c r="C21" s="23">
        <f>SUM(C16:C20)</f>
        <v>140000000</v>
      </c>
      <c r="D21" s="23">
        <f>SUM(D16:D20)</f>
        <v>0</v>
      </c>
      <c r="E21" s="23">
        <f>SUM(E16:E20)</f>
        <v>0</v>
      </c>
      <c r="F21" s="23">
        <f>F16+F19</f>
        <v>6958059</v>
      </c>
      <c r="G21" s="23">
        <f>G17</f>
        <v>-7839066</v>
      </c>
      <c r="H21" s="24">
        <f>SUM(C21:G21)</f>
        <v>139118993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37"/>
  <sheetViews>
    <sheetView zoomScale="86" zoomScaleNormal="86" zoomScalePageLayoutView="0" workbookViewId="0" topLeftCell="A4">
      <selection activeCell="I39" sqref="I39"/>
    </sheetView>
  </sheetViews>
  <sheetFormatPr defaultColWidth="9.140625" defaultRowHeight="12.75"/>
  <cols>
    <col min="1" max="1" width="4.8515625" style="0" customWidth="1"/>
    <col min="2" max="2" width="22.8515625" style="0" customWidth="1"/>
    <col min="3" max="3" width="9.140625" style="0" customWidth="1"/>
    <col min="4" max="4" width="6.421875" style="0" customWidth="1"/>
    <col min="5" max="5" width="11.8515625" style="0" customWidth="1"/>
    <col min="6" max="6" width="11.7109375" style="0" customWidth="1"/>
    <col min="7" max="7" width="10.28125" style="0" bestFit="1" customWidth="1"/>
    <col min="8" max="8" width="12.57421875" style="0" customWidth="1"/>
    <col min="9" max="10" width="11.281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421875" style="0" bestFit="1" customWidth="1"/>
    <col min="16" max="16" width="10.140625" style="0" bestFit="1" customWidth="1"/>
  </cols>
  <sheetData>
    <row r="3" ht="24.75" customHeight="1">
      <c r="B3" s="234" t="s">
        <v>284</v>
      </c>
    </row>
    <row r="5" ht="13.5" thickBot="1"/>
    <row r="6" spans="1:13" ht="48" customHeight="1" thickBot="1">
      <c r="A6" s="214" t="s">
        <v>2</v>
      </c>
      <c r="B6" s="215" t="s">
        <v>221</v>
      </c>
      <c r="C6" s="215" t="s">
        <v>234</v>
      </c>
      <c r="D6" s="215" t="s">
        <v>235</v>
      </c>
      <c r="E6" s="215" t="s">
        <v>285</v>
      </c>
      <c r="F6" s="223" t="s">
        <v>286</v>
      </c>
      <c r="G6" s="215" t="s">
        <v>287</v>
      </c>
      <c r="H6" s="223" t="s">
        <v>288</v>
      </c>
      <c r="I6" s="223" t="s">
        <v>289</v>
      </c>
      <c r="J6" s="265" t="s">
        <v>320</v>
      </c>
      <c r="K6" s="223" t="s">
        <v>290</v>
      </c>
      <c r="L6" s="223" t="s">
        <v>291</v>
      </c>
      <c r="M6" s="224" t="s">
        <v>292</v>
      </c>
    </row>
    <row r="7" spans="1:13" ht="12.75">
      <c r="A7" s="237">
        <v>1</v>
      </c>
      <c r="B7" s="238" t="s">
        <v>261</v>
      </c>
      <c r="C7" s="238" t="s">
        <v>243</v>
      </c>
      <c r="D7" s="238">
        <v>2</v>
      </c>
      <c r="E7" s="238">
        <v>1620000</v>
      </c>
      <c r="F7" s="238"/>
      <c r="G7" s="238"/>
      <c r="H7" s="238">
        <f aca="true" t="shared" si="0" ref="H7:H36">E7+F7-G7</f>
        <v>1620000</v>
      </c>
      <c r="I7" s="238">
        <v>1331642</v>
      </c>
      <c r="J7" s="238"/>
      <c r="K7" s="233"/>
      <c r="L7" s="238">
        <f>I7-J7+K7</f>
        <v>1331642</v>
      </c>
      <c r="M7" s="239">
        <f>H7-L7</f>
        <v>288358</v>
      </c>
    </row>
    <row r="8" spans="1:13" ht="12.75">
      <c r="A8" s="235">
        <v>2</v>
      </c>
      <c r="B8" s="233" t="s">
        <v>262</v>
      </c>
      <c r="C8" s="233" t="s">
        <v>243</v>
      </c>
      <c r="D8" s="233">
        <v>3</v>
      </c>
      <c r="E8" s="233">
        <v>867634</v>
      </c>
      <c r="F8" s="233">
        <v>917995</v>
      </c>
      <c r="G8" s="233"/>
      <c r="H8" s="238">
        <f t="shared" si="0"/>
        <v>1785629</v>
      </c>
      <c r="I8" s="233">
        <v>746054</v>
      </c>
      <c r="J8" s="233"/>
      <c r="K8" s="233">
        <f>(H8-I8)*0%</f>
        <v>0</v>
      </c>
      <c r="L8" s="238">
        <f>I8-J8+K8</f>
        <v>746054</v>
      </c>
      <c r="M8" s="236">
        <f aca="true" t="shared" si="1" ref="M8:M36">H8-L8</f>
        <v>1039575</v>
      </c>
    </row>
    <row r="9" spans="1:13" ht="12.75">
      <c r="A9" s="235">
        <v>3</v>
      </c>
      <c r="B9" s="233" t="s">
        <v>263</v>
      </c>
      <c r="C9" s="233" t="s">
        <v>243</v>
      </c>
      <c r="D9" s="233">
        <v>2</v>
      </c>
      <c r="E9" s="233">
        <v>2434752</v>
      </c>
      <c r="F9" s="233"/>
      <c r="G9" s="233"/>
      <c r="H9" s="238">
        <f t="shared" si="0"/>
        <v>2434752</v>
      </c>
      <c r="I9" s="233">
        <v>1231487</v>
      </c>
      <c r="J9" s="233"/>
      <c r="K9" s="233"/>
      <c r="L9" s="238">
        <f>I9-J9+K9</f>
        <v>1231487</v>
      </c>
      <c r="M9" s="236">
        <f t="shared" si="1"/>
        <v>1203265</v>
      </c>
    </row>
    <row r="10" spans="1:13" ht="12.75">
      <c r="A10" s="235">
        <v>4</v>
      </c>
      <c r="B10" s="233" t="s">
        <v>264</v>
      </c>
      <c r="C10" s="233" t="s">
        <v>243</v>
      </c>
      <c r="D10" s="233">
        <v>11</v>
      </c>
      <c r="E10" s="233">
        <v>39060766</v>
      </c>
      <c r="F10" s="233"/>
      <c r="G10" s="233"/>
      <c r="H10" s="238">
        <f t="shared" si="0"/>
        <v>39060766</v>
      </c>
      <c r="I10" s="233">
        <v>23196396</v>
      </c>
      <c r="J10" s="233"/>
      <c r="K10" s="233">
        <v>540650</v>
      </c>
      <c r="L10" s="238">
        <f aca="true" t="shared" si="2" ref="L10:L36">I10-J10+K10</f>
        <v>23737046</v>
      </c>
      <c r="M10" s="236">
        <f t="shared" si="1"/>
        <v>15323720</v>
      </c>
    </row>
    <row r="11" spans="1:13" ht="12.75">
      <c r="A11" s="235">
        <v>5</v>
      </c>
      <c r="B11" s="233" t="s">
        <v>265</v>
      </c>
      <c r="C11" s="233" t="s">
        <v>243</v>
      </c>
      <c r="D11" s="233">
        <v>1</v>
      </c>
      <c r="E11" s="233">
        <v>2136289</v>
      </c>
      <c r="F11" s="233"/>
      <c r="G11" s="233"/>
      <c r="H11" s="238">
        <f t="shared" si="0"/>
        <v>2136289</v>
      </c>
      <c r="I11" s="233">
        <v>1721987</v>
      </c>
      <c r="J11" s="233"/>
      <c r="K11" s="233">
        <v>41430</v>
      </c>
      <c r="L11" s="238">
        <f t="shared" si="2"/>
        <v>1763417</v>
      </c>
      <c r="M11" s="236">
        <f t="shared" si="1"/>
        <v>372872</v>
      </c>
    </row>
    <row r="12" spans="1:13" ht="12.75">
      <c r="A12" s="235">
        <v>6</v>
      </c>
      <c r="B12" s="233" t="s">
        <v>266</v>
      </c>
      <c r="C12" s="233" t="s">
        <v>243</v>
      </c>
      <c r="D12" s="233">
        <v>2</v>
      </c>
      <c r="E12" s="233">
        <v>988711</v>
      </c>
      <c r="F12" s="233"/>
      <c r="G12" s="233"/>
      <c r="H12" s="238">
        <f t="shared" si="0"/>
        <v>988711</v>
      </c>
      <c r="I12" s="233">
        <v>816726</v>
      </c>
      <c r="J12" s="233"/>
      <c r="K12" s="233">
        <v>17198</v>
      </c>
      <c r="L12" s="238">
        <f t="shared" si="2"/>
        <v>833924</v>
      </c>
      <c r="M12" s="236">
        <f t="shared" si="1"/>
        <v>154787</v>
      </c>
    </row>
    <row r="13" spans="1:13" ht="12.75">
      <c r="A13" s="235">
        <v>7</v>
      </c>
      <c r="B13" s="233" t="s">
        <v>267</v>
      </c>
      <c r="C13" s="233" t="s">
        <v>243</v>
      </c>
      <c r="D13" s="233">
        <v>1</v>
      </c>
      <c r="E13" s="233">
        <v>256072</v>
      </c>
      <c r="F13" s="233"/>
      <c r="G13" s="233"/>
      <c r="H13" s="238">
        <f t="shared" si="0"/>
        <v>256072</v>
      </c>
      <c r="I13" s="233">
        <v>220325</v>
      </c>
      <c r="J13" s="233"/>
      <c r="K13" s="233">
        <v>3575</v>
      </c>
      <c r="L13" s="238">
        <f t="shared" si="2"/>
        <v>223900</v>
      </c>
      <c r="M13" s="236">
        <f t="shared" si="1"/>
        <v>32172</v>
      </c>
    </row>
    <row r="14" spans="1:13" ht="12.75">
      <c r="A14" s="235">
        <v>8</v>
      </c>
      <c r="B14" s="233" t="s">
        <v>268</v>
      </c>
      <c r="C14" s="233" t="s">
        <v>243</v>
      </c>
      <c r="D14" s="233">
        <v>1</v>
      </c>
      <c r="E14" s="233">
        <v>594738</v>
      </c>
      <c r="F14" s="233"/>
      <c r="G14" s="233"/>
      <c r="H14" s="238">
        <f t="shared" si="0"/>
        <v>594738</v>
      </c>
      <c r="I14" s="233">
        <v>511974</v>
      </c>
      <c r="J14" s="233"/>
      <c r="K14" s="233">
        <v>8276</v>
      </c>
      <c r="L14" s="238">
        <f t="shared" si="2"/>
        <v>520250</v>
      </c>
      <c r="M14" s="236">
        <f t="shared" si="1"/>
        <v>74488</v>
      </c>
    </row>
    <row r="15" spans="1:13" ht="12.75">
      <c r="A15" s="235">
        <v>9</v>
      </c>
      <c r="B15" s="233" t="s">
        <v>269</v>
      </c>
      <c r="C15" s="233" t="s">
        <v>243</v>
      </c>
      <c r="D15" s="233">
        <v>1</v>
      </c>
      <c r="E15" s="233">
        <v>333420</v>
      </c>
      <c r="F15" s="233"/>
      <c r="G15" s="233"/>
      <c r="H15" s="238">
        <f t="shared" si="0"/>
        <v>333420</v>
      </c>
      <c r="I15" s="233">
        <v>268503</v>
      </c>
      <c r="J15" s="233"/>
      <c r="K15" s="233">
        <v>6492</v>
      </c>
      <c r="L15" s="238">
        <f t="shared" si="2"/>
        <v>274995</v>
      </c>
      <c r="M15" s="236">
        <f t="shared" si="1"/>
        <v>58425</v>
      </c>
    </row>
    <row r="16" spans="1:13" ht="12.75">
      <c r="A16" s="235">
        <v>10</v>
      </c>
      <c r="B16" s="233" t="s">
        <v>270</v>
      </c>
      <c r="C16" s="233" t="s">
        <v>243</v>
      </c>
      <c r="D16" s="233">
        <v>1</v>
      </c>
      <c r="E16" s="233">
        <v>131389</v>
      </c>
      <c r="F16" s="233"/>
      <c r="G16" s="233"/>
      <c r="H16" s="238">
        <f t="shared" si="0"/>
        <v>131389</v>
      </c>
      <c r="I16" s="233">
        <v>110581</v>
      </c>
      <c r="J16" s="233"/>
      <c r="K16" s="233">
        <v>2081</v>
      </c>
      <c r="L16" s="238">
        <f t="shared" si="2"/>
        <v>112662</v>
      </c>
      <c r="M16" s="236">
        <f t="shared" si="1"/>
        <v>18727</v>
      </c>
    </row>
    <row r="17" spans="1:14" ht="12.75">
      <c r="A17" s="235">
        <v>11</v>
      </c>
      <c r="B17" s="233" t="s">
        <v>271</v>
      </c>
      <c r="C17" s="233" t="s">
        <v>243</v>
      </c>
      <c r="D17" s="233">
        <v>3</v>
      </c>
      <c r="E17" s="233">
        <v>81720535</v>
      </c>
      <c r="F17" s="233"/>
      <c r="G17" s="233"/>
      <c r="H17" s="238">
        <f t="shared" si="0"/>
        <v>81720535</v>
      </c>
      <c r="I17" s="233">
        <v>47523114</v>
      </c>
      <c r="J17" s="233"/>
      <c r="K17" s="233">
        <v>852400</v>
      </c>
      <c r="L17" s="238">
        <f t="shared" si="2"/>
        <v>48375514</v>
      </c>
      <c r="M17" s="236">
        <f t="shared" si="1"/>
        <v>33345021</v>
      </c>
      <c r="N17" s="268"/>
    </row>
    <row r="18" spans="1:14" ht="12.75">
      <c r="A18" s="235">
        <v>12</v>
      </c>
      <c r="B18" s="233" t="s">
        <v>272</v>
      </c>
      <c r="C18" s="233" t="s">
        <v>243</v>
      </c>
      <c r="D18" s="233">
        <v>4</v>
      </c>
      <c r="E18" s="233">
        <v>113208</v>
      </c>
      <c r="F18" s="233">
        <v>208333</v>
      </c>
      <c r="G18" s="233"/>
      <c r="H18" s="238">
        <f t="shared" si="0"/>
        <v>321541</v>
      </c>
      <c r="I18" s="233">
        <v>79443</v>
      </c>
      <c r="J18" s="233"/>
      <c r="K18" s="233">
        <v>24210</v>
      </c>
      <c r="L18" s="238">
        <f t="shared" si="2"/>
        <v>103653</v>
      </c>
      <c r="M18" s="236">
        <f t="shared" si="1"/>
        <v>217888</v>
      </c>
      <c r="N18" s="268"/>
    </row>
    <row r="19" spans="1:14" ht="12.75">
      <c r="A19" s="235">
        <v>13</v>
      </c>
      <c r="B19" s="233" t="s">
        <v>273</v>
      </c>
      <c r="C19" s="233" t="s">
        <v>243</v>
      </c>
      <c r="D19" s="233">
        <v>1</v>
      </c>
      <c r="E19" s="233">
        <v>5660869</v>
      </c>
      <c r="F19" s="233"/>
      <c r="G19" s="233"/>
      <c r="H19" s="238">
        <f t="shared" si="0"/>
        <v>5660869</v>
      </c>
      <c r="I19" s="233">
        <v>3761375</v>
      </c>
      <c r="J19" s="233"/>
      <c r="K19" s="233"/>
      <c r="L19" s="238">
        <f t="shared" si="2"/>
        <v>3761375</v>
      </c>
      <c r="M19" s="236">
        <f t="shared" si="1"/>
        <v>1899494</v>
      </c>
      <c r="N19" s="268"/>
    </row>
    <row r="20" spans="1:14" ht="12.75">
      <c r="A20" s="235">
        <v>14</v>
      </c>
      <c r="B20" s="233" t="s">
        <v>274</v>
      </c>
      <c r="C20" s="233" t="s">
        <v>243</v>
      </c>
      <c r="D20" s="233">
        <v>1</v>
      </c>
      <c r="E20" s="233">
        <v>10434645</v>
      </c>
      <c r="F20" s="233"/>
      <c r="G20" s="233"/>
      <c r="H20" s="238">
        <f t="shared" si="0"/>
        <v>10434645</v>
      </c>
      <c r="I20" s="233">
        <v>3356708</v>
      </c>
      <c r="J20" s="233"/>
      <c r="K20" s="233"/>
      <c r="L20" s="238">
        <f t="shared" si="2"/>
        <v>3356708</v>
      </c>
      <c r="M20" s="236">
        <f t="shared" si="1"/>
        <v>7077937</v>
      </c>
      <c r="N20" s="268"/>
    </row>
    <row r="21" spans="1:14" ht="12.75">
      <c r="A21" s="235">
        <v>15</v>
      </c>
      <c r="B21" s="233" t="s">
        <v>275</v>
      </c>
      <c r="C21" s="233" t="s">
        <v>243</v>
      </c>
      <c r="D21" s="233">
        <v>1</v>
      </c>
      <c r="E21" s="233">
        <v>2000000</v>
      </c>
      <c r="F21" s="233"/>
      <c r="G21" s="233"/>
      <c r="H21" s="238">
        <f t="shared" si="0"/>
        <v>2000000</v>
      </c>
      <c r="I21" s="233">
        <v>1328901</v>
      </c>
      <c r="J21" s="233"/>
      <c r="K21" s="233"/>
      <c r="L21" s="238">
        <f t="shared" si="2"/>
        <v>1328901</v>
      </c>
      <c r="M21" s="236">
        <f t="shared" si="1"/>
        <v>671099</v>
      </c>
      <c r="N21" s="268"/>
    </row>
    <row r="22" spans="1:14" ht="12.75">
      <c r="A22" s="235">
        <v>16</v>
      </c>
      <c r="B22" s="233" t="s">
        <v>276</v>
      </c>
      <c r="C22" s="233" t="s">
        <v>243</v>
      </c>
      <c r="D22" s="233">
        <v>2</v>
      </c>
      <c r="E22" s="233">
        <v>7399840</v>
      </c>
      <c r="F22" s="233"/>
      <c r="G22" s="233">
        <v>650000</v>
      </c>
      <c r="H22" s="238">
        <f t="shared" si="0"/>
        <v>6749840</v>
      </c>
      <c r="I22" s="233">
        <v>3070175</v>
      </c>
      <c r="J22" s="233"/>
      <c r="K22" s="233"/>
      <c r="L22" s="238">
        <f t="shared" si="2"/>
        <v>3070175</v>
      </c>
      <c r="M22" s="236">
        <f t="shared" si="1"/>
        <v>3679665</v>
      </c>
      <c r="N22" s="268"/>
    </row>
    <row r="23" spans="1:14" ht="12.75">
      <c r="A23" s="235">
        <v>17</v>
      </c>
      <c r="B23" s="233" t="s">
        <v>277</v>
      </c>
      <c r="C23" s="233" t="s">
        <v>278</v>
      </c>
      <c r="D23" s="233"/>
      <c r="E23" s="233">
        <v>4360000</v>
      </c>
      <c r="F23" s="233"/>
      <c r="G23" s="233"/>
      <c r="H23" s="238">
        <f t="shared" si="0"/>
        <v>4360000</v>
      </c>
      <c r="I23" s="233">
        <v>1046400</v>
      </c>
      <c r="J23" s="233"/>
      <c r="K23" s="233">
        <f>(H23)*5%</f>
        <v>218000</v>
      </c>
      <c r="L23" s="238">
        <f t="shared" si="2"/>
        <v>1264400</v>
      </c>
      <c r="M23" s="236">
        <f t="shared" si="1"/>
        <v>3095600</v>
      </c>
      <c r="N23" s="268"/>
    </row>
    <row r="24" spans="1:14" ht="12.75">
      <c r="A24" s="235">
        <v>18</v>
      </c>
      <c r="B24" s="233" t="s">
        <v>279</v>
      </c>
      <c r="C24" s="233" t="s">
        <v>278</v>
      </c>
      <c r="D24" s="233"/>
      <c r="E24" s="233">
        <v>4853716</v>
      </c>
      <c r="F24" s="233"/>
      <c r="G24" s="233"/>
      <c r="H24" s="238">
        <f t="shared" si="0"/>
        <v>4853716</v>
      </c>
      <c r="I24" s="233">
        <v>138550</v>
      </c>
      <c r="J24" s="233"/>
      <c r="K24" s="233"/>
      <c r="L24" s="238">
        <f t="shared" si="2"/>
        <v>138550</v>
      </c>
      <c r="M24" s="236">
        <f t="shared" si="1"/>
        <v>4715166</v>
      </c>
      <c r="N24" s="268"/>
    </row>
    <row r="25" spans="1:14" ht="12.75">
      <c r="A25" s="235">
        <v>19</v>
      </c>
      <c r="B25" s="233" t="s">
        <v>280</v>
      </c>
      <c r="C25" s="233" t="s">
        <v>278</v>
      </c>
      <c r="D25" s="233"/>
      <c r="E25" s="233">
        <v>54821717</v>
      </c>
      <c r="F25" s="233"/>
      <c r="G25" s="233"/>
      <c r="H25" s="238">
        <f t="shared" si="0"/>
        <v>54821717</v>
      </c>
      <c r="I25" s="233">
        <v>5526160</v>
      </c>
      <c r="J25" s="233"/>
      <c r="K25" s="233">
        <v>2741086</v>
      </c>
      <c r="L25" s="238">
        <f t="shared" si="2"/>
        <v>8267246</v>
      </c>
      <c r="M25" s="236">
        <f t="shared" si="1"/>
        <v>46554471</v>
      </c>
      <c r="N25" s="268"/>
    </row>
    <row r="26" spans="1:14" ht="12.75">
      <c r="A26" s="235">
        <v>20</v>
      </c>
      <c r="B26" s="233" t="s">
        <v>281</v>
      </c>
      <c r="C26" s="233" t="s">
        <v>278</v>
      </c>
      <c r="D26" s="233"/>
      <c r="E26" s="233">
        <v>110950</v>
      </c>
      <c r="F26" s="233"/>
      <c r="G26" s="233"/>
      <c r="H26" s="238">
        <f t="shared" si="0"/>
        <v>110950</v>
      </c>
      <c r="I26" s="233">
        <v>75844</v>
      </c>
      <c r="J26" s="233"/>
      <c r="K26" s="233">
        <v>3511</v>
      </c>
      <c r="L26" s="238">
        <f t="shared" si="2"/>
        <v>79355</v>
      </c>
      <c r="M26" s="236">
        <f t="shared" si="1"/>
        <v>31595</v>
      </c>
      <c r="N26" s="268"/>
    </row>
    <row r="27" spans="1:14" ht="12.75">
      <c r="A27" s="235">
        <v>21</v>
      </c>
      <c r="B27" s="233" t="s">
        <v>282</v>
      </c>
      <c r="C27" s="233" t="s">
        <v>278</v>
      </c>
      <c r="D27" s="233"/>
      <c r="E27" s="233">
        <v>181608</v>
      </c>
      <c r="F27" s="233"/>
      <c r="G27" s="233"/>
      <c r="H27" s="238">
        <f t="shared" si="0"/>
        <v>181608</v>
      </c>
      <c r="I27" s="233">
        <v>45573</v>
      </c>
      <c r="J27" s="233"/>
      <c r="K27" s="233">
        <v>13603</v>
      </c>
      <c r="L27" s="238">
        <f t="shared" si="2"/>
        <v>59176</v>
      </c>
      <c r="M27" s="236">
        <f t="shared" si="1"/>
        <v>122432</v>
      </c>
      <c r="N27" s="268"/>
    </row>
    <row r="28" spans="1:14" ht="12.75">
      <c r="A28" s="235">
        <v>22</v>
      </c>
      <c r="B28" s="233" t="s">
        <v>283</v>
      </c>
      <c r="C28" s="233" t="s">
        <v>243</v>
      </c>
      <c r="D28" s="233">
        <v>1</v>
      </c>
      <c r="E28" s="233">
        <v>2500000</v>
      </c>
      <c r="F28" s="233"/>
      <c r="G28" s="233"/>
      <c r="H28" s="238">
        <f t="shared" si="0"/>
        <v>2500000</v>
      </c>
      <c r="I28" s="233">
        <v>1160800</v>
      </c>
      <c r="J28" s="233"/>
      <c r="K28" s="233"/>
      <c r="L28" s="238">
        <f t="shared" si="2"/>
        <v>1160800</v>
      </c>
      <c r="M28" s="236">
        <f t="shared" si="1"/>
        <v>1339200</v>
      </c>
      <c r="N28" s="268"/>
    </row>
    <row r="29" spans="1:14" ht="12.75">
      <c r="A29" s="235">
        <v>23</v>
      </c>
      <c r="B29" s="233" t="s">
        <v>295</v>
      </c>
      <c r="C29" s="233" t="s">
        <v>243</v>
      </c>
      <c r="D29" s="233">
        <v>1</v>
      </c>
      <c r="E29" s="233">
        <v>52700</v>
      </c>
      <c r="F29" s="233"/>
      <c r="G29" s="233"/>
      <c r="H29" s="238">
        <f t="shared" si="0"/>
        <v>52700</v>
      </c>
      <c r="I29" s="233">
        <v>30467</v>
      </c>
      <c r="J29" s="233"/>
      <c r="K29" s="233">
        <v>2223</v>
      </c>
      <c r="L29" s="238">
        <f t="shared" si="2"/>
        <v>32690</v>
      </c>
      <c r="M29" s="236">
        <f t="shared" si="1"/>
        <v>20010</v>
      </c>
      <c r="N29" s="268"/>
    </row>
    <row r="30" spans="1:14" ht="12.75">
      <c r="A30" s="235">
        <v>24</v>
      </c>
      <c r="B30" s="240" t="s">
        <v>306</v>
      </c>
      <c r="C30" s="240" t="s">
        <v>243</v>
      </c>
      <c r="D30" s="240">
        <v>1</v>
      </c>
      <c r="E30" s="240">
        <v>36723916</v>
      </c>
      <c r="F30" s="240"/>
      <c r="G30" s="240"/>
      <c r="H30" s="238">
        <f t="shared" si="0"/>
        <v>36723916</v>
      </c>
      <c r="I30" s="240">
        <v>6618557</v>
      </c>
      <c r="J30" s="240"/>
      <c r="K30" s="233">
        <v>1505268</v>
      </c>
      <c r="L30" s="238">
        <f t="shared" si="2"/>
        <v>8123825</v>
      </c>
      <c r="M30" s="236">
        <f t="shared" si="1"/>
        <v>28600091</v>
      </c>
      <c r="N30" s="268"/>
    </row>
    <row r="31" spans="1:14" ht="12.75">
      <c r="A31" s="235">
        <v>25</v>
      </c>
      <c r="B31" s="240" t="s">
        <v>359</v>
      </c>
      <c r="C31" s="240" t="s">
        <v>243</v>
      </c>
      <c r="D31" s="240">
        <v>1</v>
      </c>
      <c r="E31" s="240">
        <v>200000</v>
      </c>
      <c r="F31" s="240"/>
      <c r="G31" s="240"/>
      <c r="H31" s="238">
        <f t="shared" si="0"/>
        <v>200000</v>
      </c>
      <c r="I31" s="240"/>
      <c r="J31" s="240"/>
      <c r="K31" s="233">
        <f>(H31-I31)*10%</f>
        <v>20000</v>
      </c>
      <c r="L31" s="238">
        <f t="shared" si="2"/>
        <v>20000</v>
      </c>
      <c r="M31" s="236">
        <f t="shared" si="1"/>
        <v>180000</v>
      </c>
      <c r="N31" s="241"/>
    </row>
    <row r="32" spans="1:14" ht="12.75">
      <c r="A32" s="235">
        <v>26</v>
      </c>
      <c r="B32" s="233" t="s">
        <v>307</v>
      </c>
      <c r="C32" s="233" t="s">
        <v>243</v>
      </c>
      <c r="D32" s="233">
        <v>1</v>
      </c>
      <c r="E32" s="233">
        <v>306120</v>
      </c>
      <c r="F32" s="233"/>
      <c r="G32" s="233"/>
      <c r="H32" s="238">
        <f t="shared" si="0"/>
        <v>306120</v>
      </c>
      <c r="I32" s="233">
        <v>85714</v>
      </c>
      <c r="J32" s="233"/>
      <c r="K32" s="233">
        <v>22041</v>
      </c>
      <c r="L32" s="238">
        <f t="shared" si="2"/>
        <v>107755</v>
      </c>
      <c r="M32" s="236">
        <f t="shared" si="1"/>
        <v>198365</v>
      </c>
      <c r="N32" s="241"/>
    </row>
    <row r="33" spans="1:14" ht="12.75">
      <c r="A33" s="235">
        <v>27</v>
      </c>
      <c r="B33" s="275" t="s">
        <v>358</v>
      </c>
      <c r="C33" s="275" t="s">
        <v>243</v>
      </c>
      <c r="D33" s="233">
        <v>3</v>
      </c>
      <c r="E33" s="233"/>
      <c r="F33" s="233">
        <v>15000</v>
      </c>
      <c r="G33" s="233"/>
      <c r="H33" s="238">
        <f t="shared" si="0"/>
        <v>15000</v>
      </c>
      <c r="I33" s="233"/>
      <c r="J33" s="233"/>
      <c r="K33" s="233"/>
      <c r="L33" s="238">
        <f t="shared" si="2"/>
        <v>0</v>
      </c>
      <c r="M33" s="236">
        <f t="shared" si="1"/>
        <v>15000</v>
      </c>
      <c r="N33" s="241"/>
    </row>
    <row r="34" spans="1:14" ht="12.75">
      <c r="A34" s="235">
        <v>28</v>
      </c>
      <c r="B34" s="275" t="s">
        <v>357</v>
      </c>
      <c r="C34" s="275" t="s">
        <v>241</v>
      </c>
      <c r="D34" s="233">
        <v>34</v>
      </c>
      <c r="E34" s="233"/>
      <c r="F34" s="233">
        <v>1239354</v>
      </c>
      <c r="G34" s="233"/>
      <c r="H34" s="238">
        <f t="shared" si="0"/>
        <v>1239354</v>
      </c>
      <c r="I34" s="233"/>
      <c r="J34" s="233"/>
      <c r="K34" s="233"/>
      <c r="L34" s="238">
        <f t="shared" si="2"/>
        <v>0</v>
      </c>
      <c r="M34" s="236">
        <f t="shared" si="1"/>
        <v>1239354</v>
      </c>
      <c r="N34" s="241"/>
    </row>
    <row r="35" spans="1:14" ht="12.75">
      <c r="A35" s="235">
        <v>29</v>
      </c>
      <c r="B35" s="275" t="s">
        <v>356</v>
      </c>
      <c r="C35" s="275" t="s">
        <v>243</v>
      </c>
      <c r="D35" s="233">
        <v>1</v>
      </c>
      <c r="E35" s="233"/>
      <c r="F35" s="233">
        <v>58333</v>
      </c>
      <c r="G35" s="233"/>
      <c r="H35" s="238">
        <f t="shared" si="0"/>
        <v>58333</v>
      </c>
      <c r="I35" s="233"/>
      <c r="J35" s="233"/>
      <c r="K35" s="233"/>
      <c r="L35" s="238">
        <f t="shared" si="2"/>
        <v>0</v>
      </c>
      <c r="M35" s="236">
        <f t="shared" si="1"/>
        <v>58333</v>
      </c>
      <c r="N35" s="241"/>
    </row>
    <row r="36" spans="1:14" ht="12.75">
      <c r="A36" s="235">
        <v>30</v>
      </c>
      <c r="B36" s="233" t="s">
        <v>355</v>
      </c>
      <c r="C36" s="233" t="s">
        <v>243</v>
      </c>
      <c r="D36" s="233">
        <v>1</v>
      </c>
      <c r="E36" s="233"/>
      <c r="F36" s="233">
        <v>4925579</v>
      </c>
      <c r="G36" s="233"/>
      <c r="H36" s="238">
        <f t="shared" si="0"/>
        <v>4925579</v>
      </c>
      <c r="I36" s="233"/>
      <c r="J36" s="233"/>
      <c r="K36" s="233"/>
      <c r="L36" s="238">
        <f t="shared" si="2"/>
        <v>0</v>
      </c>
      <c r="M36" s="236">
        <f t="shared" si="1"/>
        <v>4925579</v>
      </c>
      <c r="N36" s="241"/>
    </row>
    <row r="37" spans="1:15" ht="29.25" customHeight="1" thickBot="1">
      <c r="A37" s="276"/>
      <c r="B37" s="277" t="s">
        <v>244</v>
      </c>
      <c r="C37" s="278"/>
      <c r="D37" s="278"/>
      <c r="E37" s="278">
        <f aca="true" t="shared" si="3" ref="E37:M37">SUM(E7:E36)</f>
        <v>259863595</v>
      </c>
      <c r="F37" s="278">
        <f t="shared" si="3"/>
        <v>7364594</v>
      </c>
      <c r="G37" s="278">
        <f t="shared" si="3"/>
        <v>650000</v>
      </c>
      <c r="H37" s="278">
        <f t="shared" si="3"/>
        <v>266578189</v>
      </c>
      <c r="I37" s="278">
        <f t="shared" si="3"/>
        <v>104003456</v>
      </c>
      <c r="J37" s="278">
        <f t="shared" si="3"/>
        <v>0</v>
      </c>
      <c r="K37" s="278">
        <f t="shared" si="3"/>
        <v>6022044</v>
      </c>
      <c r="L37" s="279">
        <f t="shared" si="3"/>
        <v>110025500</v>
      </c>
      <c r="M37" s="278">
        <f t="shared" si="3"/>
        <v>156552689</v>
      </c>
      <c r="N37" s="269"/>
      <c r="O37" s="5"/>
    </row>
  </sheetData>
  <sheetProtection/>
  <printOptions/>
  <pageMargins left="0.41" right="0.34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2014-03-29T12:13:37Z</cp:lastPrinted>
  <dcterms:created xsi:type="dcterms:W3CDTF">2002-02-16T18:16:52Z</dcterms:created>
  <dcterms:modified xsi:type="dcterms:W3CDTF">2015-05-11T09:18:08Z</dcterms:modified>
  <cp:category/>
  <cp:version/>
  <cp:contentType/>
  <cp:contentStatus/>
</cp:coreProperties>
</file>