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45" tabRatio="823" activeTab="3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Kapitali 2" sheetId="7" r:id="rId7"/>
  </sheets>
  <definedNames/>
  <calcPr fullCalcOnLoad="1"/>
</workbook>
</file>

<file path=xl/sharedStrings.xml><?xml version="1.0" encoding="utf-8"?>
<sst xmlns="http://schemas.openxmlformats.org/spreadsheetml/2006/main" count="296" uniqueCount="205">
  <si>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</si>
  <si>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</si>
  <si>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</si>
  <si>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</si>
  <si>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</si>
  <si>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</si>
  <si>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</si>
  <si>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</si>
  <si>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</si>
  <si>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</si>
  <si>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</si>
  <si>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</si>
  <si>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</si>
  <si>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</si>
  <si>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</si>
  <si>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</si>
  <si>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</si>
  <si>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</si>
  <si>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</si>
  <si>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</si>
  <si>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</si>
  <si>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</si>
  <si>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</si>
  <si>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</si>
  <si>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</si>
  <si>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</si>
  <si>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</si>
  <si>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</si>
  <si>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</si>
  <si>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</si>
  <si>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</si>
  <si>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</si>
  <si>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</si>
  <si>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</si>
  <si>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</si>
  <si>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</si>
  <si>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</si>
  <si>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</si>
  <si>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</si>
  <si>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</si>
  <si>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</si>
  <si>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</si>
  <si>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</si>
  <si>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</si>
  <si>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</si>
  <si>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</si>
  <si>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</si>
  <si>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</si>
  <si>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</si>
  <si>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</si>
  <si>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</si>
  <si>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</si>
  <si>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</si>
  <si>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</si>
  <si>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</si>
  <si>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</si>
  <si>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</si>
  <si>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</si>
  <si>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</si>
  <si>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</si>
  <si>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</si>
  <si>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</si>
  <si>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</si>
  <si>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</si>
  <si>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</si>
  <si>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</si>
  <si>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</si>
  <si>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</si>
  <si>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</si>
  <si>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kapitali aksionar</t>
  </si>
  <si>
    <t>Fluksi i parave nga veprimtaria e shfrytezimit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</si>
  <si>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</si>
  <si>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</si>
  <si>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</si>
  <si>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</si>
  <si>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</si>
  <si>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</si>
  <si>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</si>
  <si>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</si>
  <si>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</si>
  <si>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</si>
  <si>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</si>
  <si>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</si>
  <si>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</si>
  <si>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</si>
  <si>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</si>
  <si>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</si>
  <si>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</si>
  <si>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</si>
  <si>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</si>
  <si>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</si>
  <si>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</si>
  <si>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</si>
  <si>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</si>
  <si>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</si>
  <si>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</si>
  <si>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</si>
  <si>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</si>
  <si>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</si>
  <si>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</si>
  <si>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</si>
  <si>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</si>
  <si>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</si>
  <si>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</si>
  <si>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</si>
  <si>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</si>
  <si>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</si>
  <si>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</si>
  <si>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</si>
  <si>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</si>
  <si>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</si>
  <si>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</si>
  <si>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</si>
  <si>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</si>
  <si>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</si>
  <si>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</si>
  <si>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</si>
  <si>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</si>
  <si>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</si>
  <si>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</si>
  <si>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</si>
  <si>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</si>
  <si>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</si>
  <si>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</si>
  <si>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</si>
  <si>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</si>
  <si>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</si>
  <si>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</si>
  <si>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</si>
  <si>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</si>
  <si>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</si>
  <si>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</si>
  <si>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</si>
  <si>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</si>
  <si>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</si>
  <si>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</si>
  <si>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</si>
  <si>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</si>
  <si>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</si>
  <si>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</si>
  <si>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</si>
  <si>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</si>
  <si>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</si>
  <si>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</si>
  <si>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</si>
  <si>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</si>
  <si>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</si>
  <si>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</si>
  <si>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</si>
  <si>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</si>
  <si>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</si>
  <si>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</si>
  <si>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</si>
  <si>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</si>
  <si>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</si>
  <si>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</si>
  <si>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</si>
  <si>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</si>
  <si>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</si>
  <si>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</si>
  <si>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</si>
  <si>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</si>
  <si>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</si>
  <si>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</si>
  <si>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</si>
  <si>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</si>
  <si>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</si>
  <si>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</si>
  <si>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</si>
  <si>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</si>
  <si>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Aksione te thesari te riblera</t>
  </si>
  <si>
    <t>Para ardhese</t>
  </si>
  <si>
    <t>A K T I V E T    A F A T S H K U R T R A</t>
  </si>
  <si>
    <t>Emertimi dhe Forma ligjore</t>
  </si>
  <si>
    <t>TIRANE</t>
  </si>
  <si>
    <t>Po</t>
  </si>
  <si>
    <t>Ne leke</t>
  </si>
  <si>
    <t>Mjete transporti</t>
  </si>
  <si>
    <t>Pozicioni me 31 dhjetor 2008</t>
  </si>
  <si>
    <t>Paisje zyre informatike</t>
  </si>
  <si>
    <t>Parapagime dhe porosi</t>
  </si>
  <si>
    <t>" A N K " SHPK</t>
  </si>
  <si>
    <t>J 92408001 N</t>
  </si>
  <si>
    <t>Rruga e Kavajes, Ish parku i Autobuzave</t>
  </si>
  <si>
    <t>Pallatet "Condor" Kulla C, kati i trete</t>
  </si>
  <si>
    <t>05.06.1998</t>
  </si>
  <si>
    <t xml:space="preserve">Ndertime, rikonstruksione, mirembajtje objektesh, </t>
  </si>
  <si>
    <t>rruge, autostrada, import eksport dhe te tjera</t>
  </si>
  <si>
    <t>Tatim page per tu kthyer</t>
  </si>
  <si>
    <t>Detyrime tatimore per Renten Minerare</t>
  </si>
  <si>
    <t>ANK SHPK</t>
  </si>
  <si>
    <t>IV</t>
  </si>
  <si>
    <t>Pozicioni me 31 dhjetor 2009</t>
  </si>
  <si>
    <t xml:space="preserve">(  Ne zbatim te Standartit Kombetar te Kontabilitetit Nr.2 dhe </t>
  </si>
  <si>
    <t>Viti  ushtrimor  2010</t>
  </si>
  <si>
    <t>01.01.2010</t>
  </si>
  <si>
    <t>31.12.2010</t>
  </si>
  <si>
    <t>30.03.2010</t>
  </si>
  <si>
    <t>Pasqyrat    Financiare    te    Vitit   2010</t>
  </si>
  <si>
    <t>Pasqyra   e   te   Ardhurave   dhe   Shpenzimeve     2010</t>
  </si>
  <si>
    <t>Pasqyra   e   te   Ardhurave   dhe   Shpenzimeve   2010</t>
  </si>
  <si>
    <t>Pasqyra   e   Fluksit   Monetar  -  Metoda  Indirekte   2010</t>
  </si>
  <si>
    <t>Pasqyra  e  Ndryshimeve  ne  Kapital  2010</t>
  </si>
  <si>
    <t xml:space="preserve"> </t>
  </si>
  <si>
    <t>Pozicioni me 31 dhjetor 2010</t>
  </si>
</sst>
</file>

<file path=xl/styles.xml><?xml version="1.0" encoding="utf-8"?>
<styleSheet xmlns="http://schemas.openxmlformats.org/spreadsheetml/2006/main">
  <numFmts count="4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_);_(* \(#,##0\);_(* &quot;-&quot;??_);_(@_)"/>
    <numFmt numFmtId="193" formatCode="_-* #,##0.0_L_e_k_-;\-* #,##0.0_L_e_k_-;_-* &quot;-&quot;??_L_e_k_-;_-@_-"/>
    <numFmt numFmtId="194" formatCode="_-* #,##0_L_e_k_-;\-* #,##0_L_e_k_-;_-* &quot;-&quot;??_L_e_k_-;_-@_-"/>
    <numFmt numFmtId="195" formatCode="_-* #,##0_-;\-* #,##0_-;_-* &quot;-&quot;??_-;_-@_-"/>
    <numFmt numFmtId="196" formatCode="_-* #,##0.0_-;\-* #,##0.0_-;_-* &quot;-&quot;?_-;_-@_-"/>
    <numFmt numFmtId="197" formatCode="#,##0.000"/>
    <numFmt numFmtId="198" formatCode="#,##0.0000"/>
    <numFmt numFmtId="199" formatCode="#,##0.00000"/>
    <numFmt numFmtId="200" formatCode="#,##0.00000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186" fontId="0" fillId="0" borderId="2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0" borderId="24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4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3" fontId="14" fillId="0" borderId="2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right"/>
    </xf>
    <xf numFmtId="0" fontId="35" fillId="0" borderId="18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36" fillId="0" borderId="23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35" fillId="0" borderId="19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23" xfId="0" applyFont="1" applyBorder="1" applyAlignment="1">
      <alignment/>
    </xf>
    <xf numFmtId="4" fontId="14" fillId="0" borderId="22" xfId="0" applyNumberFormat="1" applyFont="1" applyBorder="1" applyAlignment="1">
      <alignment horizontal="right" vertical="center"/>
    </xf>
    <xf numFmtId="4" fontId="0" fillId="0" borderId="22" xfId="42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0" fillId="0" borderId="22" xfId="42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2" xfId="42" applyNumberFormat="1" applyFont="1" applyBorder="1" applyAlignment="1">
      <alignment vertical="center"/>
    </xf>
    <xf numFmtId="4" fontId="14" fillId="0" borderId="22" xfId="42" applyNumberFormat="1" applyFont="1" applyBorder="1" applyAlignment="1">
      <alignment vertical="center"/>
    </xf>
    <xf numFmtId="0" fontId="36" fillId="0" borderId="23" xfId="57" applyFont="1" applyFill="1" applyBorder="1" applyAlignment="1">
      <alignment horizontal="center"/>
      <protection/>
    </xf>
    <xf numFmtId="4" fontId="0" fillId="0" borderId="22" xfId="0" applyNumberFormat="1" applyFont="1" applyBorder="1" applyAlignment="1">
      <alignment vertical="center"/>
    </xf>
    <xf numFmtId="4" fontId="0" fillId="0" borderId="22" xfId="42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94" fontId="0" fillId="0" borderId="0" xfId="42" applyNumberFormat="1" applyFont="1" applyAlignment="1">
      <alignment/>
    </xf>
    <xf numFmtId="194" fontId="14" fillId="0" borderId="0" xfId="42" applyNumberFormat="1" applyFont="1" applyAlignment="1">
      <alignment/>
    </xf>
    <xf numFmtId="0" fontId="37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24" xfId="42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 vertical="center"/>
    </xf>
    <xf numFmtId="4" fontId="0" fillId="0" borderId="22" xfId="42" applyNumberFormat="1" applyFont="1" applyFill="1" applyBorder="1" applyAlignment="1">
      <alignment vertical="center"/>
    </xf>
    <xf numFmtId="4" fontId="0" fillId="0" borderId="22" xfId="0" applyNumberFormat="1" applyFont="1" applyBorder="1" applyAlignment="1">
      <alignment horizontal="right" vertical="center"/>
    </xf>
    <xf numFmtId="4" fontId="14" fillId="0" borderId="22" xfId="42" applyNumberFormat="1" applyFont="1" applyBorder="1" applyAlignment="1">
      <alignment/>
    </xf>
    <xf numFmtId="4" fontId="14" fillId="0" borderId="22" xfId="0" applyNumberFormat="1" applyFont="1" applyBorder="1" applyAlignment="1">
      <alignment horizontal="right"/>
    </xf>
    <xf numFmtId="4" fontId="0" fillId="0" borderId="22" xfId="42" applyNumberFormat="1" applyFont="1" applyBorder="1" applyAlignment="1">
      <alignment/>
    </xf>
    <xf numFmtId="4" fontId="0" fillId="0" borderId="22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horizontal="right"/>
    </xf>
    <xf numFmtId="4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46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21" fontId="36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4" fontId="0" fillId="0" borderId="11" xfId="42" applyNumberFormat="1" applyFont="1" applyBorder="1" applyAlignment="1">
      <alignment horizontal="right" vertical="center"/>
    </xf>
    <xf numFmtId="4" fontId="0" fillId="0" borderId="20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0">
      <selection activeCell="H60" sqref="H60"/>
    </sheetView>
  </sheetViews>
  <sheetFormatPr defaultColWidth="9.140625" defaultRowHeight="12.75"/>
  <cols>
    <col min="1" max="1" width="6.7109375" style="12" customWidth="1"/>
    <col min="2" max="2" width="8.57421875" style="12" customWidth="1"/>
    <col min="3" max="3" width="9.140625" style="12" customWidth="1"/>
    <col min="4" max="4" width="9.28125" style="12" customWidth="1"/>
    <col min="5" max="5" width="11.421875" style="12" customWidth="1"/>
    <col min="6" max="6" width="12.8515625" style="12" customWidth="1"/>
    <col min="7" max="7" width="5.421875" style="12" customWidth="1"/>
    <col min="8" max="9" width="9.140625" style="12" customWidth="1"/>
    <col min="10" max="10" width="8.28125" style="12" customWidth="1"/>
    <col min="11" max="11" width="9.140625" style="12" customWidth="1"/>
    <col min="12" max="12" width="1.8515625" style="12" customWidth="1"/>
    <col min="13" max="16384" width="9.140625" style="12" customWidth="1"/>
  </cols>
  <sheetData>
    <row r="1" s="8" customFormat="1" ht="6.75" customHeight="1"/>
    <row r="2" spans="2:11" s="8" customFormat="1" ht="12.75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s="9" customFormat="1" ht="13.5" customHeight="1">
      <c r="B3" s="16"/>
      <c r="C3" s="141" t="s">
        <v>173</v>
      </c>
      <c r="D3" s="141"/>
      <c r="E3" s="141"/>
      <c r="F3" s="142" t="s">
        <v>181</v>
      </c>
      <c r="G3" s="143"/>
      <c r="H3" s="138"/>
      <c r="I3" s="141"/>
      <c r="J3" s="141"/>
      <c r="K3" s="145"/>
    </row>
    <row r="4" spans="2:11" s="9" customFormat="1" ht="13.5" customHeight="1">
      <c r="B4" s="16"/>
      <c r="C4" s="141" t="s">
        <v>104</v>
      </c>
      <c r="D4" s="141"/>
      <c r="E4" s="141"/>
      <c r="F4" s="169" t="s">
        <v>182</v>
      </c>
      <c r="G4" s="146"/>
      <c r="H4" s="138"/>
      <c r="I4" s="141"/>
      <c r="J4" s="141"/>
      <c r="K4" s="145"/>
    </row>
    <row r="5" spans="2:11" s="9" customFormat="1" ht="13.5" customHeight="1">
      <c r="B5" s="16"/>
      <c r="C5" s="141" t="s">
        <v>6</v>
      </c>
      <c r="D5" s="141"/>
      <c r="E5" s="141"/>
      <c r="F5" s="142" t="s">
        <v>183</v>
      </c>
      <c r="G5" s="144"/>
      <c r="H5" s="144"/>
      <c r="I5" s="144"/>
      <c r="J5" s="144"/>
      <c r="K5" s="145"/>
    </row>
    <row r="6" spans="2:11" s="9" customFormat="1" ht="13.5" customHeight="1">
      <c r="B6" s="16"/>
      <c r="C6" s="149"/>
      <c r="D6" s="149"/>
      <c r="E6" s="149"/>
      <c r="F6" s="148" t="s">
        <v>184</v>
      </c>
      <c r="G6" s="148"/>
      <c r="H6" s="150"/>
      <c r="I6" s="150"/>
      <c r="J6" s="149"/>
      <c r="K6" s="145"/>
    </row>
    <row r="7" spans="2:11" s="9" customFormat="1" ht="13.5" customHeight="1">
      <c r="B7" s="16"/>
      <c r="C7" s="141"/>
      <c r="D7" s="141"/>
      <c r="E7" s="141"/>
      <c r="F7" s="141"/>
      <c r="G7" s="141"/>
      <c r="H7" s="151" t="s">
        <v>174</v>
      </c>
      <c r="I7" s="152"/>
      <c r="J7" s="147"/>
      <c r="K7" s="145"/>
    </row>
    <row r="8" spans="2:11" s="9" customFormat="1" ht="13.5" customHeight="1">
      <c r="B8" s="16"/>
      <c r="C8" s="141" t="s">
        <v>0</v>
      </c>
      <c r="D8" s="141"/>
      <c r="E8" s="141"/>
      <c r="F8" s="142" t="s">
        <v>185</v>
      </c>
      <c r="G8" s="153"/>
      <c r="H8" s="141"/>
      <c r="I8" s="141"/>
      <c r="J8" s="141"/>
      <c r="K8" s="145"/>
    </row>
    <row r="9" spans="2:11" s="9" customFormat="1" ht="13.5" customHeight="1">
      <c r="B9" s="16"/>
      <c r="C9" s="141" t="s">
        <v>1</v>
      </c>
      <c r="D9" s="141"/>
      <c r="E9" s="141"/>
      <c r="F9" s="154">
        <v>19563</v>
      </c>
      <c r="G9" s="138"/>
      <c r="H9" s="141"/>
      <c r="I9" s="141"/>
      <c r="J9" s="141"/>
      <c r="K9" s="145"/>
    </row>
    <row r="10" spans="2:11" s="9" customFormat="1" ht="13.5" customHeight="1">
      <c r="B10" s="16"/>
      <c r="C10" s="141"/>
      <c r="D10" s="141"/>
      <c r="E10" s="141"/>
      <c r="F10" s="141"/>
      <c r="G10" s="141"/>
      <c r="H10" s="141"/>
      <c r="I10" s="141"/>
      <c r="J10" s="141"/>
      <c r="K10" s="145"/>
    </row>
    <row r="11" spans="2:11" s="9" customFormat="1" ht="13.5" customHeight="1">
      <c r="B11" s="16"/>
      <c r="C11" s="141" t="s">
        <v>32</v>
      </c>
      <c r="D11" s="141"/>
      <c r="E11" s="141"/>
      <c r="F11" s="142" t="s">
        <v>186</v>
      </c>
      <c r="G11" s="144"/>
      <c r="H11" s="144"/>
      <c r="I11" s="144"/>
      <c r="J11" s="144"/>
      <c r="K11" s="155"/>
    </row>
    <row r="12" spans="2:11" s="9" customFormat="1" ht="13.5" customHeight="1">
      <c r="B12" s="16"/>
      <c r="C12" s="141"/>
      <c r="D12" s="141"/>
      <c r="E12" s="141"/>
      <c r="F12" s="142" t="s">
        <v>187</v>
      </c>
      <c r="G12" s="144"/>
      <c r="H12" s="144"/>
      <c r="I12" s="144"/>
      <c r="J12" s="144"/>
      <c r="K12" s="155"/>
    </row>
    <row r="13" spans="2:11" s="10" customFormat="1" ht="14.25">
      <c r="B13" s="19"/>
      <c r="C13" s="141"/>
      <c r="D13" s="141"/>
      <c r="E13" s="141"/>
      <c r="F13" s="141"/>
      <c r="G13" s="141"/>
      <c r="H13" s="141"/>
      <c r="I13" s="141"/>
      <c r="J13" s="141"/>
      <c r="K13" s="145"/>
    </row>
    <row r="14" spans="2:11" s="10" customFormat="1" ht="12.75"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2:11" s="10" customFormat="1" ht="12.75">
      <c r="B15" s="19"/>
      <c r="C15" s="20"/>
      <c r="D15" s="20"/>
      <c r="E15" s="20"/>
      <c r="F15" s="20"/>
      <c r="G15" s="20"/>
      <c r="H15" s="20"/>
      <c r="I15" s="20"/>
      <c r="J15" s="20"/>
      <c r="K15" s="21"/>
    </row>
    <row r="16" spans="2:11" s="10" customFormat="1" ht="12.75">
      <c r="B16" s="19"/>
      <c r="C16" s="20"/>
      <c r="D16" s="20"/>
      <c r="E16" s="20"/>
      <c r="F16" s="20"/>
      <c r="G16" s="20"/>
      <c r="H16" s="20"/>
      <c r="I16" s="20"/>
      <c r="J16" s="20"/>
      <c r="K16" s="21"/>
    </row>
    <row r="17" spans="2:11" s="10" customFormat="1" ht="12.75">
      <c r="B17" s="19"/>
      <c r="C17" s="20"/>
      <c r="D17" s="20"/>
      <c r="E17" s="20"/>
      <c r="F17" s="20"/>
      <c r="G17" s="20"/>
      <c r="H17" s="20"/>
      <c r="I17" s="20"/>
      <c r="J17" s="20"/>
      <c r="K17" s="21"/>
    </row>
    <row r="18" spans="2:11" s="10" customFormat="1" ht="12.75">
      <c r="B18" s="19"/>
      <c r="C18" s="20"/>
      <c r="D18" s="20"/>
      <c r="E18" s="20"/>
      <c r="F18" s="20"/>
      <c r="G18" s="20"/>
      <c r="H18" s="20"/>
      <c r="I18" s="20"/>
      <c r="J18" s="20"/>
      <c r="K18" s="21"/>
    </row>
    <row r="19" spans="2:11" s="10" customFormat="1" ht="12.75">
      <c r="B19" s="19"/>
      <c r="C19" s="20"/>
      <c r="D19" s="20"/>
      <c r="E19" s="20"/>
      <c r="F19" s="20"/>
      <c r="G19" s="20"/>
      <c r="H19" s="20"/>
      <c r="I19" s="20"/>
      <c r="J19" s="20"/>
      <c r="K19" s="21"/>
    </row>
    <row r="20" spans="2:11" s="10" customFormat="1" ht="12.75">
      <c r="B20" s="19"/>
      <c r="C20" s="20"/>
      <c r="D20" s="20"/>
      <c r="E20" s="20"/>
      <c r="F20" s="20"/>
      <c r="G20" s="20"/>
      <c r="H20" s="20"/>
      <c r="I20" s="20"/>
      <c r="J20" s="20"/>
      <c r="K20" s="21"/>
    </row>
    <row r="21" spans="2:11" s="10" customFormat="1" ht="12.75">
      <c r="B21" s="19"/>
      <c r="D21" s="20"/>
      <c r="E21" s="20"/>
      <c r="F21" s="20"/>
      <c r="G21" s="20"/>
      <c r="H21" s="20"/>
      <c r="I21" s="20"/>
      <c r="J21" s="20"/>
      <c r="K21" s="21"/>
    </row>
    <row r="22" spans="2:11" s="10" customFormat="1" ht="12.75">
      <c r="B22" s="19"/>
      <c r="C22" s="20"/>
      <c r="D22" s="20"/>
      <c r="E22" s="20"/>
      <c r="F22" s="20"/>
      <c r="G22" s="20"/>
      <c r="H22" s="20"/>
      <c r="I22" s="20"/>
      <c r="J22" s="20"/>
      <c r="K22" s="21"/>
    </row>
    <row r="23" spans="2:11" s="10" customFormat="1" ht="12.75">
      <c r="B23" s="19"/>
      <c r="C23" s="20"/>
      <c r="D23" s="20"/>
      <c r="E23" s="20"/>
      <c r="F23" s="20"/>
      <c r="G23" s="20"/>
      <c r="H23" s="20"/>
      <c r="I23" s="20"/>
      <c r="J23" s="20"/>
      <c r="K23" s="21"/>
    </row>
    <row r="24" spans="2:11" s="10" customFormat="1" ht="12.75">
      <c r="B24" s="19"/>
      <c r="C24" s="20"/>
      <c r="D24" s="20"/>
      <c r="E24" s="20"/>
      <c r="F24" s="20"/>
      <c r="G24" s="20"/>
      <c r="H24" s="20"/>
      <c r="I24" s="20"/>
      <c r="J24" s="20"/>
      <c r="K24" s="21"/>
    </row>
    <row r="25" spans="1:11" s="22" customFormat="1" ht="33.75">
      <c r="A25" s="10"/>
      <c r="B25" s="224" t="s">
        <v>7</v>
      </c>
      <c r="C25" s="225"/>
      <c r="D25" s="225"/>
      <c r="E25" s="225"/>
      <c r="F25" s="225"/>
      <c r="G25" s="225"/>
      <c r="H25" s="225"/>
      <c r="I25" s="225"/>
      <c r="J25" s="225"/>
      <c r="K25" s="226"/>
    </row>
    <row r="26" spans="1:11" s="10" customFormat="1" ht="14.25">
      <c r="A26" s="22"/>
      <c r="B26" s="23"/>
      <c r="C26" s="227" t="s">
        <v>193</v>
      </c>
      <c r="D26" s="227"/>
      <c r="E26" s="227"/>
      <c r="F26" s="227"/>
      <c r="G26" s="227"/>
      <c r="H26" s="227"/>
      <c r="I26" s="227"/>
      <c r="J26" s="227"/>
      <c r="K26" s="21"/>
    </row>
    <row r="27" spans="2:11" s="10" customFormat="1" ht="14.25">
      <c r="B27" s="19"/>
      <c r="C27" s="227" t="s">
        <v>71</v>
      </c>
      <c r="D27" s="227"/>
      <c r="E27" s="227"/>
      <c r="F27" s="227"/>
      <c r="G27" s="227"/>
      <c r="H27" s="227"/>
      <c r="I27" s="227"/>
      <c r="J27" s="227"/>
      <c r="K27" s="21"/>
    </row>
    <row r="28" spans="2:11" s="10" customFormat="1" ht="14.25">
      <c r="B28" s="19"/>
      <c r="C28" s="141"/>
      <c r="D28" s="141"/>
      <c r="E28" s="141"/>
      <c r="F28" s="141"/>
      <c r="G28" s="141"/>
      <c r="H28" s="141"/>
      <c r="I28" s="141"/>
      <c r="J28" s="141"/>
      <c r="K28" s="21"/>
    </row>
    <row r="29" spans="2:11" s="10" customFormat="1" ht="12.75">
      <c r="B29" s="19"/>
      <c r="C29" s="20"/>
      <c r="D29" s="20"/>
      <c r="E29" s="20"/>
      <c r="F29" s="20"/>
      <c r="G29" s="20"/>
      <c r="H29" s="20"/>
      <c r="I29" s="20"/>
      <c r="J29" s="20"/>
      <c r="K29" s="21"/>
    </row>
    <row r="30" spans="1:11" s="27" customFormat="1" ht="33.75">
      <c r="A30" s="10"/>
      <c r="B30" s="19"/>
      <c r="C30" s="20"/>
      <c r="D30" s="20"/>
      <c r="E30" s="20"/>
      <c r="F30" s="24" t="s">
        <v>194</v>
      </c>
      <c r="G30" s="25"/>
      <c r="H30" s="25"/>
      <c r="I30" s="25"/>
      <c r="J30" s="25"/>
      <c r="K30" s="26"/>
    </row>
    <row r="31" spans="2:11" s="27" customFormat="1" ht="12.75">
      <c r="B31" s="28"/>
      <c r="C31" s="25"/>
      <c r="D31" s="25"/>
      <c r="E31" s="25"/>
      <c r="F31" s="25"/>
      <c r="G31" s="25"/>
      <c r="H31" s="25"/>
      <c r="I31" s="25"/>
      <c r="J31" s="25"/>
      <c r="K31" s="26"/>
    </row>
    <row r="32" spans="2:11" s="27" customFormat="1" ht="12.75">
      <c r="B32" s="28"/>
      <c r="C32" s="25"/>
      <c r="D32" s="25"/>
      <c r="E32" s="25"/>
      <c r="F32" s="25"/>
      <c r="G32" s="25"/>
      <c r="H32" s="25"/>
      <c r="I32" s="25"/>
      <c r="J32" s="25"/>
      <c r="K32" s="26"/>
    </row>
    <row r="33" spans="2:11" s="27" customFormat="1" ht="12.75">
      <c r="B33" s="28"/>
      <c r="C33" s="25"/>
      <c r="D33" s="25"/>
      <c r="E33" s="25"/>
      <c r="F33" s="25"/>
      <c r="G33" s="25"/>
      <c r="H33" s="25"/>
      <c r="I33" s="25"/>
      <c r="J33" s="25"/>
      <c r="K33" s="26"/>
    </row>
    <row r="34" spans="2:11" s="27" customFormat="1" ht="12.75">
      <c r="B34" s="28"/>
      <c r="C34" s="25"/>
      <c r="D34" s="25"/>
      <c r="E34" s="25"/>
      <c r="F34" s="25"/>
      <c r="G34" s="25"/>
      <c r="H34" s="25"/>
      <c r="I34" s="25"/>
      <c r="J34" s="25"/>
      <c r="K34" s="26"/>
    </row>
    <row r="35" spans="2:11" s="27" customFormat="1" ht="12.75">
      <c r="B35" s="28"/>
      <c r="C35" s="25"/>
      <c r="D35" s="25"/>
      <c r="E35" s="25"/>
      <c r="F35" s="25"/>
      <c r="G35" s="25"/>
      <c r="H35" s="25"/>
      <c r="I35" s="25"/>
      <c r="J35" s="25"/>
      <c r="K35" s="26"/>
    </row>
    <row r="36" spans="2:11" s="27" customFormat="1" ht="12.75">
      <c r="B36" s="28"/>
      <c r="C36" s="25"/>
      <c r="D36" s="25"/>
      <c r="E36" s="25"/>
      <c r="F36" s="25"/>
      <c r="G36" s="25"/>
      <c r="H36" s="25"/>
      <c r="I36" s="25"/>
      <c r="J36" s="25"/>
      <c r="K36" s="26"/>
    </row>
    <row r="37" spans="2:11" s="27" customFormat="1" ht="12.75">
      <c r="B37" s="28"/>
      <c r="C37" s="25"/>
      <c r="D37" s="25"/>
      <c r="E37" s="25"/>
      <c r="F37" s="25"/>
      <c r="G37" s="25"/>
      <c r="H37" s="25"/>
      <c r="I37" s="25"/>
      <c r="J37" s="25"/>
      <c r="K37" s="26"/>
    </row>
    <row r="38" spans="2:11" s="27" customFormat="1" ht="12.75">
      <c r="B38" s="28"/>
      <c r="C38" s="25"/>
      <c r="D38" s="25"/>
      <c r="E38" s="25"/>
      <c r="F38" s="25"/>
      <c r="G38" s="25"/>
      <c r="H38" s="25"/>
      <c r="I38" s="25"/>
      <c r="J38" s="25"/>
      <c r="K38" s="26"/>
    </row>
    <row r="39" spans="2:11" s="27" customFormat="1" ht="12.75">
      <c r="B39" s="28"/>
      <c r="C39" s="25"/>
      <c r="D39" s="25"/>
      <c r="E39" s="25"/>
      <c r="F39" s="25"/>
      <c r="G39" s="25"/>
      <c r="H39" s="25"/>
      <c r="I39" s="25"/>
      <c r="J39" s="25"/>
      <c r="K39" s="26"/>
    </row>
    <row r="40" spans="2:11" s="27" customFormat="1" ht="12.75">
      <c r="B40" s="28"/>
      <c r="C40" s="25"/>
      <c r="D40" s="25"/>
      <c r="E40" s="25"/>
      <c r="F40" s="25"/>
      <c r="G40" s="25"/>
      <c r="H40" s="25"/>
      <c r="I40" s="25"/>
      <c r="J40" s="25"/>
      <c r="K40" s="26"/>
    </row>
    <row r="41" spans="2:11" s="27" customFormat="1" ht="12.75">
      <c r="B41" s="28"/>
      <c r="C41" s="25"/>
      <c r="D41" s="25"/>
      <c r="E41" s="25"/>
      <c r="F41" s="25"/>
      <c r="G41" s="25"/>
      <c r="H41" s="25"/>
      <c r="I41" s="25"/>
      <c r="J41" s="25"/>
      <c r="K41" s="26"/>
    </row>
    <row r="42" spans="2:11" s="27" customFormat="1" ht="12.75">
      <c r="B42" s="28"/>
      <c r="C42" s="25"/>
      <c r="D42" s="25"/>
      <c r="E42" s="25"/>
      <c r="F42" s="25"/>
      <c r="G42" s="25"/>
      <c r="H42" s="25"/>
      <c r="I42" s="25"/>
      <c r="J42" s="25"/>
      <c r="K42" s="26"/>
    </row>
    <row r="43" spans="2:11" s="27" customFormat="1" ht="12.75">
      <c r="B43" s="28"/>
      <c r="C43" s="25"/>
      <c r="D43" s="25"/>
      <c r="E43" s="25"/>
      <c r="F43" s="25"/>
      <c r="G43" s="25"/>
      <c r="H43" s="25"/>
      <c r="I43" s="25"/>
      <c r="J43" s="25"/>
      <c r="K43" s="26"/>
    </row>
    <row r="44" spans="2:11" s="27" customFormat="1" ht="12.75">
      <c r="B44" s="28"/>
      <c r="C44" s="25"/>
      <c r="D44" s="25"/>
      <c r="E44" s="25"/>
      <c r="F44" s="25"/>
      <c r="G44" s="25"/>
      <c r="H44" s="25"/>
      <c r="I44" s="25"/>
      <c r="J44" s="25"/>
      <c r="K44" s="26"/>
    </row>
    <row r="45" spans="2:11" s="27" customFormat="1" ht="9" customHeight="1">
      <c r="B45" s="28"/>
      <c r="C45" s="25"/>
      <c r="D45" s="25"/>
      <c r="E45" s="25"/>
      <c r="F45" s="25"/>
      <c r="G45" s="25"/>
      <c r="H45" s="25"/>
      <c r="I45" s="25"/>
      <c r="J45" s="25"/>
      <c r="K45" s="26"/>
    </row>
    <row r="46" spans="2:11" s="27" customFormat="1" ht="12.75">
      <c r="B46" s="28"/>
      <c r="C46" s="25"/>
      <c r="D46" s="25"/>
      <c r="E46" s="25"/>
      <c r="F46" s="25"/>
      <c r="G46" s="25"/>
      <c r="H46" s="25"/>
      <c r="I46" s="25"/>
      <c r="J46" s="25"/>
      <c r="K46" s="26"/>
    </row>
    <row r="47" spans="2:11" s="27" customFormat="1" ht="12.75">
      <c r="B47" s="28"/>
      <c r="C47" s="25"/>
      <c r="D47" s="25"/>
      <c r="E47" s="25"/>
      <c r="F47" s="25"/>
      <c r="G47" s="25"/>
      <c r="H47" s="25"/>
      <c r="I47" s="25"/>
      <c r="J47" s="25"/>
      <c r="K47" s="26"/>
    </row>
    <row r="48" spans="2:11" s="9" customFormat="1" ht="12.75" customHeight="1">
      <c r="B48" s="16"/>
      <c r="C48" s="141" t="s">
        <v>110</v>
      </c>
      <c r="D48" s="141"/>
      <c r="E48" s="141"/>
      <c r="F48" s="141"/>
      <c r="G48" s="141"/>
      <c r="H48" s="219" t="s">
        <v>175</v>
      </c>
      <c r="I48" s="219"/>
      <c r="J48" s="17"/>
      <c r="K48" s="18"/>
    </row>
    <row r="49" spans="2:11" s="9" customFormat="1" ht="12.75" customHeight="1">
      <c r="B49" s="16"/>
      <c r="C49" s="141" t="s">
        <v>111</v>
      </c>
      <c r="D49" s="141"/>
      <c r="E49" s="141"/>
      <c r="F49" s="141"/>
      <c r="G49" s="141"/>
      <c r="H49" s="222" t="s">
        <v>175</v>
      </c>
      <c r="I49" s="222"/>
      <c r="J49" s="17"/>
      <c r="K49" s="18"/>
    </row>
    <row r="50" spans="2:11" s="9" customFormat="1" ht="12.75" customHeight="1">
      <c r="B50" s="16"/>
      <c r="C50" s="141" t="s">
        <v>105</v>
      </c>
      <c r="D50" s="141"/>
      <c r="E50" s="141"/>
      <c r="F50" s="141"/>
      <c r="G50" s="141"/>
      <c r="H50" s="222" t="s">
        <v>176</v>
      </c>
      <c r="I50" s="222"/>
      <c r="J50" s="17"/>
      <c r="K50" s="18"/>
    </row>
    <row r="51" spans="2:11" s="9" customFormat="1" ht="12.75" customHeight="1">
      <c r="B51" s="16"/>
      <c r="C51" s="141" t="s">
        <v>106</v>
      </c>
      <c r="D51" s="141"/>
      <c r="E51" s="141"/>
      <c r="F51" s="141"/>
      <c r="G51" s="141"/>
      <c r="H51" s="222"/>
      <c r="I51" s="222"/>
      <c r="J51" s="17"/>
      <c r="K51" s="18"/>
    </row>
    <row r="52" spans="2:11" s="10" customFormat="1" ht="14.25">
      <c r="B52" s="19"/>
      <c r="C52" s="141"/>
      <c r="D52" s="141"/>
      <c r="E52" s="141"/>
      <c r="F52" s="141"/>
      <c r="G52" s="141"/>
      <c r="H52" s="141"/>
      <c r="I52" s="141"/>
      <c r="J52" s="20"/>
      <c r="K52" s="21"/>
    </row>
    <row r="53" spans="2:11" s="11" customFormat="1" ht="13.5" customHeight="1">
      <c r="B53" s="29"/>
      <c r="C53" s="141" t="s">
        <v>112</v>
      </c>
      <c r="D53" s="141"/>
      <c r="E53" s="141"/>
      <c r="F53" s="141"/>
      <c r="G53" s="138" t="s">
        <v>107</v>
      </c>
      <c r="H53" s="223" t="s">
        <v>195</v>
      </c>
      <c r="I53" s="221"/>
      <c r="J53" s="30"/>
      <c r="K53" s="31"/>
    </row>
    <row r="54" spans="2:11" s="11" customFormat="1" ht="13.5" customHeight="1">
      <c r="B54" s="29"/>
      <c r="C54" s="141"/>
      <c r="D54" s="141"/>
      <c r="E54" s="141"/>
      <c r="F54" s="141"/>
      <c r="G54" s="138" t="s">
        <v>108</v>
      </c>
      <c r="H54" s="220" t="s">
        <v>196</v>
      </c>
      <c r="I54" s="221"/>
      <c r="J54" s="30"/>
      <c r="K54" s="31"/>
    </row>
    <row r="55" spans="2:11" s="11" customFormat="1" ht="7.5" customHeight="1">
      <c r="B55" s="29"/>
      <c r="C55" s="141"/>
      <c r="D55" s="141"/>
      <c r="E55" s="141"/>
      <c r="F55" s="141"/>
      <c r="G55" s="138"/>
      <c r="H55" s="138"/>
      <c r="I55" s="138"/>
      <c r="J55" s="30"/>
      <c r="K55" s="31"/>
    </row>
    <row r="56" spans="2:11" s="11" customFormat="1" ht="12.75" customHeight="1">
      <c r="B56" s="29"/>
      <c r="C56" s="141" t="s">
        <v>109</v>
      </c>
      <c r="D56" s="141"/>
      <c r="E56" s="141"/>
      <c r="F56" s="138"/>
      <c r="G56" s="141"/>
      <c r="H56" s="219" t="s">
        <v>197</v>
      </c>
      <c r="I56" s="219"/>
      <c r="J56" s="30"/>
      <c r="K56" s="31"/>
    </row>
    <row r="57" spans="2:11" ht="22.5" customHeight="1">
      <c r="B57" s="32"/>
      <c r="C57" s="33"/>
      <c r="D57" s="33"/>
      <c r="E57" s="33"/>
      <c r="F57" s="33"/>
      <c r="G57" s="33"/>
      <c r="H57" s="33"/>
      <c r="I57" s="33"/>
      <c r="J57" s="33"/>
      <c r="K57" s="34"/>
    </row>
    <row r="58" ht="6.75" customHeight="1"/>
  </sheetData>
  <sheetProtection/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8"/>
  <sheetViews>
    <sheetView zoomScale="80" zoomScaleNormal="80" zoomScalePageLayoutView="0" workbookViewId="0" topLeftCell="A1">
      <selection activeCell="J17" sqref="J17"/>
    </sheetView>
  </sheetViews>
  <sheetFormatPr defaultColWidth="9.140625" defaultRowHeight="12.75"/>
  <cols>
    <col min="1" max="1" width="3.57421875" style="68" customWidth="1"/>
    <col min="2" max="2" width="3.7109375" style="70" customWidth="1"/>
    <col min="3" max="3" width="2.7109375" style="70" customWidth="1"/>
    <col min="4" max="4" width="4.00390625" style="70" customWidth="1"/>
    <col min="5" max="5" width="40.57421875" style="68" customWidth="1"/>
    <col min="6" max="6" width="8.28125" style="68" customWidth="1"/>
    <col min="7" max="7" width="15.8515625" style="71" customWidth="1"/>
    <col min="8" max="8" width="16.28125" style="71" customWidth="1"/>
    <col min="9" max="9" width="1.421875" style="68" customWidth="1"/>
    <col min="10" max="10" width="10.8515625" style="68" bestFit="1" customWidth="1"/>
    <col min="11" max="11" width="14.421875" style="68" bestFit="1" customWidth="1"/>
    <col min="12" max="13" width="12.00390625" style="68" bestFit="1" customWidth="1"/>
    <col min="14" max="16384" width="9.140625" style="68" customWidth="1"/>
  </cols>
  <sheetData>
    <row r="1" spans="2:8" s="38" customFormat="1" ht="9" customHeight="1">
      <c r="B1" s="35"/>
      <c r="C1" s="36"/>
      <c r="D1" s="36"/>
      <c r="E1" s="37"/>
      <c r="G1" s="39"/>
      <c r="H1" s="39"/>
    </row>
    <row r="2" spans="2:8" s="40" customFormat="1" ht="18" customHeight="1">
      <c r="B2" s="228" t="s">
        <v>198</v>
      </c>
      <c r="C2" s="228"/>
      <c r="D2" s="228"/>
      <c r="E2" s="228"/>
      <c r="F2" s="228"/>
      <c r="G2" s="228"/>
      <c r="H2" s="228"/>
    </row>
    <row r="3" spans="2:8" s="12" customFormat="1" ht="6.75" customHeight="1">
      <c r="B3" s="41"/>
      <c r="C3" s="41"/>
      <c r="D3" s="41"/>
      <c r="G3" s="42"/>
      <c r="H3" s="42"/>
    </row>
    <row r="4" spans="2:8" s="12" customFormat="1" ht="12" customHeight="1">
      <c r="B4" s="232" t="s">
        <v>2</v>
      </c>
      <c r="C4" s="234" t="s">
        <v>8</v>
      </c>
      <c r="D4" s="235"/>
      <c r="E4" s="236"/>
      <c r="F4" s="232" t="s">
        <v>9</v>
      </c>
      <c r="G4" s="43" t="s">
        <v>153</v>
      </c>
      <c r="H4" s="43" t="s">
        <v>153</v>
      </c>
    </row>
    <row r="5" spans="2:8" s="12" customFormat="1" ht="12" customHeight="1">
      <c r="B5" s="233"/>
      <c r="C5" s="237"/>
      <c r="D5" s="238"/>
      <c r="E5" s="239"/>
      <c r="F5" s="233"/>
      <c r="G5" s="44" t="s">
        <v>154</v>
      </c>
      <c r="H5" s="45" t="s">
        <v>171</v>
      </c>
    </row>
    <row r="6" spans="2:8" s="50" customFormat="1" ht="24.75" customHeight="1">
      <c r="B6" s="46" t="s">
        <v>3</v>
      </c>
      <c r="C6" s="229" t="s">
        <v>172</v>
      </c>
      <c r="D6" s="230"/>
      <c r="E6" s="231"/>
      <c r="F6" s="48"/>
      <c r="G6" s="54"/>
      <c r="H6" s="49"/>
    </row>
    <row r="7" spans="2:8" s="50" customFormat="1" ht="16.5" customHeight="1">
      <c r="B7" s="51"/>
      <c r="C7" s="47">
        <v>1</v>
      </c>
      <c r="D7" s="52" t="s">
        <v>10</v>
      </c>
      <c r="E7" s="53"/>
      <c r="F7" s="54"/>
      <c r="G7" s="161">
        <f>G9+G8</f>
        <v>107431363.65</v>
      </c>
      <c r="H7" s="187">
        <f>SUM(H8:H9)</f>
        <v>142482622.07</v>
      </c>
    </row>
    <row r="8" spans="2:8" s="58" customFormat="1" ht="16.5" customHeight="1">
      <c r="B8" s="51"/>
      <c r="C8" s="47"/>
      <c r="D8" s="55" t="s">
        <v>113</v>
      </c>
      <c r="E8" s="56" t="s">
        <v>29</v>
      </c>
      <c r="F8" s="57"/>
      <c r="G8" s="162">
        <f>58814046.69+47394653.74+529754.16+8940.54</f>
        <v>106747395.13000001</v>
      </c>
      <c r="H8" s="166">
        <v>142325638.57</v>
      </c>
    </row>
    <row r="9" spans="2:8" s="58" customFormat="1" ht="16.5" customHeight="1">
      <c r="B9" s="59"/>
      <c r="C9" s="47"/>
      <c r="D9" s="55" t="s">
        <v>113</v>
      </c>
      <c r="E9" s="56" t="s">
        <v>30</v>
      </c>
      <c r="F9" s="57"/>
      <c r="G9" s="162">
        <f>226954.51+457014.01</f>
        <v>683968.52</v>
      </c>
      <c r="H9" s="166">
        <v>156983.5</v>
      </c>
    </row>
    <row r="10" spans="2:8" s="50" customFormat="1" ht="16.5" customHeight="1">
      <c r="B10" s="59"/>
      <c r="C10" s="47">
        <v>2</v>
      </c>
      <c r="D10" s="52" t="s">
        <v>157</v>
      </c>
      <c r="E10" s="53"/>
      <c r="F10" s="54"/>
      <c r="G10" s="163"/>
      <c r="H10" s="187">
        <v>0</v>
      </c>
    </row>
    <row r="11" spans="2:8" s="50" customFormat="1" ht="16.5" customHeight="1">
      <c r="B11" s="51"/>
      <c r="C11" s="47">
        <v>3</v>
      </c>
      <c r="D11" s="52" t="s">
        <v>158</v>
      </c>
      <c r="E11" s="53"/>
      <c r="F11" s="54"/>
      <c r="G11" s="164">
        <f>G12+G13+G14+G15+G16+G17+G18</f>
        <v>1134524937.04</v>
      </c>
      <c r="H11" s="187">
        <f>SUM(H12:H18)</f>
        <v>1019203275.22</v>
      </c>
    </row>
    <row r="12" spans="2:8" s="58" customFormat="1" ht="16.5" customHeight="1">
      <c r="B12" s="51"/>
      <c r="C12" s="60"/>
      <c r="D12" s="55" t="s">
        <v>113</v>
      </c>
      <c r="E12" s="56" t="s">
        <v>159</v>
      </c>
      <c r="F12" s="57"/>
      <c r="G12" s="162">
        <v>1076789402.9</v>
      </c>
      <c r="H12" s="188">
        <v>1007954295.22</v>
      </c>
    </row>
    <row r="13" spans="2:8" s="58" customFormat="1" ht="16.5" customHeight="1">
      <c r="B13" s="59"/>
      <c r="C13" s="61"/>
      <c r="D13" s="62" t="s">
        <v>113</v>
      </c>
      <c r="E13" s="56" t="s">
        <v>114</v>
      </c>
      <c r="F13" s="57"/>
      <c r="G13" s="165">
        <v>51355992.85</v>
      </c>
      <c r="H13" s="166">
        <v>5111000</v>
      </c>
    </row>
    <row r="14" spans="2:8" s="58" customFormat="1" ht="16.5" customHeight="1">
      <c r="B14" s="59"/>
      <c r="C14" s="61"/>
      <c r="D14" s="62" t="s">
        <v>113</v>
      </c>
      <c r="E14" s="56" t="s">
        <v>115</v>
      </c>
      <c r="F14" s="57"/>
      <c r="G14" s="165">
        <v>4955541.29</v>
      </c>
      <c r="H14" s="188"/>
    </row>
    <row r="15" spans="2:11" s="58" customFormat="1" ht="16.5" customHeight="1">
      <c r="B15" s="59"/>
      <c r="C15" s="61"/>
      <c r="D15" s="62" t="s">
        <v>113</v>
      </c>
      <c r="E15" s="56" t="s">
        <v>116</v>
      </c>
      <c r="F15" s="57"/>
      <c r="G15" s="165"/>
      <c r="H15" s="188">
        <v>4713980</v>
      </c>
      <c r="J15" s="58" t="s">
        <v>203</v>
      </c>
      <c r="K15" s="58" t="s">
        <v>203</v>
      </c>
    </row>
    <row r="16" spans="2:8" s="58" customFormat="1" ht="16.5" customHeight="1">
      <c r="B16" s="59"/>
      <c r="C16" s="61"/>
      <c r="D16" s="62" t="s">
        <v>113</v>
      </c>
      <c r="E16" s="56" t="s">
        <v>119</v>
      </c>
      <c r="F16" s="57"/>
      <c r="G16" s="166"/>
      <c r="H16" s="166"/>
    </row>
    <row r="17" spans="2:8" s="58" customFormat="1" ht="16.5" customHeight="1">
      <c r="B17" s="59"/>
      <c r="C17" s="61"/>
      <c r="D17" s="62" t="s">
        <v>113</v>
      </c>
      <c r="E17" s="56" t="s">
        <v>188</v>
      </c>
      <c r="F17" s="57"/>
      <c r="G17" s="165">
        <v>1424000</v>
      </c>
      <c r="H17" s="166">
        <v>1424000</v>
      </c>
    </row>
    <row r="18" spans="2:8" s="58" customFormat="1" ht="16.5" customHeight="1">
      <c r="B18" s="59"/>
      <c r="C18" s="61"/>
      <c r="D18" s="62" t="s">
        <v>113</v>
      </c>
      <c r="E18" s="56"/>
      <c r="F18" s="57"/>
      <c r="G18" s="165"/>
      <c r="H18" s="166"/>
    </row>
    <row r="19" spans="2:12" s="50" customFormat="1" ht="16.5" customHeight="1">
      <c r="B19" s="59"/>
      <c r="C19" s="47">
        <v>4</v>
      </c>
      <c r="D19" s="52" t="s">
        <v>11</v>
      </c>
      <c r="E19" s="53"/>
      <c r="F19" s="54"/>
      <c r="G19" s="164">
        <f>G20+G21+G22+G23+G24+G25</f>
        <v>59437706.7</v>
      </c>
      <c r="H19" s="187">
        <f>SUM(H20:H26)</f>
        <v>40117122.99</v>
      </c>
      <c r="K19" s="58"/>
      <c r="L19" s="58"/>
    </row>
    <row r="20" spans="2:8" s="58" customFormat="1" ht="16.5" customHeight="1">
      <c r="B20" s="51"/>
      <c r="C20" s="60"/>
      <c r="D20" s="55" t="s">
        <v>113</v>
      </c>
      <c r="E20" s="56" t="s">
        <v>12</v>
      </c>
      <c r="F20" s="57"/>
      <c r="G20" s="165">
        <f>28913921.44+30242785.26</f>
        <v>59156706.7</v>
      </c>
      <c r="H20" s="166">
        <v>39836122.99</v>
      </c>
    </row>
    <row r="21" spans="2:8" s="58" customFormat="1" ht="16.5" customHeight="1">
      <c r="B21" s="59"/>
      <c r="C21" s="61"/>
      <c r="D21" s="62" t="s">
        <v>113</v>
      </c>
      <c r="E21" s="56" t="s">
        <v>118</v>
      </c>
      <c r="F21" s="57"/>
      <c r="G21" s="166"/>
      <c r="H21" s="166"/>
    </row>
    <row r="22" spans="2:8" s="58" customFormat="1" ht="16.5" customHeight="1">
      <c r="B22" s="59"/>
      <c r="C22" s="61"/>
      <c r="D22" s="62" t="s">
        <v>113</v>
      </c>
      <c r="E22" s="56" t="s">
        <v>13</v>
      </c>
      <c r="F22" s="57"/>
      <c r="G22" s="166"/>
      <c r="H22" s="166"/>
    </row>
    <row r="23" spans="2:8" s="58" customFormat="1" ht="16.5" customHeight="1">
      <c r="B23" s="59"/>
      <c r="C23" s="61"/>
      <c r="D23" s="62" t="s">
        <v>113</v>
      </c>
      <c r="E23" s="56" t="s">
        <v>160</v>
      </c>
      <c r="F23" s="57"/>
      <c r="G23" s="165">
        <v>281000</v>
      </c>
      <c r="H23" s="166">
        <v>281000</v>
      </c>
    </row>
    <row r="24" spans="2:8" s="58" customFormat="1" ht="16.5" customHeight="1">
      <c r="B24" s="59"/>
      <c r="C24" s="61"/>
      <c r="D24" s="62" t="s">
        <v>113</v>
      </c>
      <c r="E24" s="56" t="s">
        <v>14</v>
      </c>
      <c r="F24" s="57"/>
      <c r="G24" s="166"/>
      <c r="H24" s="166"/>
    </row>
    <row r="25" spans="2:8" s="58" customFormat="1" ht="16.5" customHeight="1">
      <c r="B25" s="59"/>
      <c r="C25" s="61"/>
      <c r="D25" s="62" t="s">
        <v>113</v>
      </c>
      <c r="E25" s="56" t="s">
        <v>15</v>
      </c>
      <c r="F25" s="57"/>
      <c r="G25" s="166"/>
      <c r="H25" s="166"/>
    </row>
    <row r="26" spans="2:8" s="58" customFormat="1" ht="16.5" customHeight="1">
      <c r="B26" s="59"/>
      <c r="C26" s="61"/>
      <c r="D26" s="62" t="s">
        <v>113</v>
      </c>
      <c r="E26" s="56"/>
      <c r="F26" s="57"/>
      <c r="G26" s="166"/>
      <c r="H26" s="166"/>
    </row>
    <row r="27" spans="2:8" s="50" customFormat="1" ht="16.5" customHeight="1">
      <c r="B27" s="59"/>
      <c r="C27" s="47">
        <v>5</v>
      </c>
      <c r="D27" s="52" t="s">
        <v>161</v>
      </c>
      <c r="E27" s="53"/>
      <c r="F27" s="54"/>
      <c r="G27" s="164">
        <v>0</v>
      </c>
      <c r="H27" s="187">
        <v>0</v>
      </c>
    </row>
    <row r="28" spans="2:8" s="50" customFormat="1" ht="16.5" customHeight="1">
      <c r="B28" s="51"/>
      <c r="C28" s="47">
        <v>6</v>
      </c>
      <c r="D28" s="52" t="s">
        <v>162</v>
      </c>
      <c r="E28" s="53"/>
      <c r="F28" s="54"/>
      <c r="G28" s="164">
        <v>0</v>
      </c>
      <c r="H28" s="187">
        <v>0</v>
      </c>
    </row>
    <row r="29" spans="2:8" s="50" customFormat="1" ht="16.5" customHeight="1">
      <c r="B29" s="51"/>
      <c r="C29" s="47">
        <v>7</v>
      </c>
      <c r="D29" s="52" t="s">
        <v>16</v>
      </c>
      <c r="E29" s="53"/>
      <c r="F29" s="54"/>
      <c r="G29" s="164">
        <v>0</v>
      </c>
      <c r="H29" s="187">
        <v>0</v>
      </c>
    </row>
    <row r="30" spans="2:8" s="50" customFormat="1" ht="16.5" customHeight="1">
      <c r="B30" s="51"/>
      <c r="C30" s="47"/>
      <c r="D30" s="55" t="s">
        <v>113</v>
      </c>
      <c r="E30" s="53" t="s">
        <v>163</v>
      </c>
      <c r="F30" s="54"/>
      <c r="G30" s="163"/>
      <c r="H30" s="163"/>
    </row>
    <row r="31" spans="2:8" s="50" customFormat="1" ht="16.5" customHeight="1">
      <c r="B31" s="51"/>
      <c r="C31" s="47"/>
      <c r="D31" s="55" t="s">
        <v>113</v>
      </c>
      <c r="E31" s="53"/>
      <c r="F31" s="54"/>
      <c r="G31" s="163"/>
      <c r="H31" s="163"/>
    </row>
    <row r="32" spans="2:8" s="50" customFormat="1" ht="24.75" customHeight="1">
      <c r="B32" s="63" t="s">
        <v>4</v>
      </c>
      <c r="C32" s="229" t="s">
        <v>17</v>
      </c>
      <c r="D32" s="230"/>
      <c r="E32" s="231"/>
      <c r="F32" s="54"/>
      <c r="G32" s="163"/>
      <c r="H32" s="187">
        <f>H34+H41+H42+H43+H44</f>
        <v>367609170.51</v>
      </c>
    </row>
    <row r="33" spans="2:13" s="50" customFormat="1" ht="16.5" customHeight="1">
      <c r="B33" s="51"/>
      <c r="C33" s="47">
        <v>1</v>
      </c>
      <c r="D33" s="52" t="s">
        <v>18</v>
      </c>
      <c r="E33" s="53"/>
      <c r="F33" s="54"/>
      <c r="G33" s="163"/>
      <c r="H33" s="163"/>
      <c r="K33" s="134"/>
      <c r="L33" s="134"/>
      <c r="M33" s="134"/>
    </row>
    <row r="34" spans="2:11" s="50" customFormat="1" ht="16.5" customHeight="1">
      <c r="B34" s="51"/>
      <c r="C34" s="47">
        <v>2</v>
      </c>
      <c r="D34" s="52" t="s">
        <v>19</v>
      </c>
      <c r="E34" s="64"/>
      <c r="F34" s="54"/>
      <c r="G34" s="161">
        <f>G35+G36+G37+G38+G39+G40</f>
        <v>339517493.86</v>
      </c>
      <c r="H34" s="187">
        <f>SUM(H35:H40)</f>
        <v>367609170.51</v>
      </c>
      <c r="K34" s="211"/>
    </row>
    <row r="35" spans="2:8" s="58" customFormat="1" ht="16.5" customHeight="1">
      <c r="B35" s="51"/>
      <c r="C35" s="60"/>
      <c r="D35" s="55" t="s">
        <v>113</v>
      </c>
      <c r="E35" s="56" t="s">
        <v>24</v>
      </c>
      <c r="F35" s="57"/>
      <c r="G35" s="165">
        <v>45305000</v>
      </c>
      <c r="H35" s="166">
        <v>45305000</v>
      </c>
    </row>
    <row r="36" spans="2:13" s="58" customFormat="1" ht="16.5" customHeight="1">
      <c r="B36" s="59"/>
      <c r="C36" s="61"/>
      <c r="D36" s="62" t="s">
        <v>113</v>
      </c>
      <c r="E36" s="56" t="s">
        <v>5</v>
      </c>
      <c r="F36" s="57"/>
      <c r="G36" s="166">
        <v>0</v>
      </c>
      <c r="H36" s="166">
        <v>0</v>
      </c>
      <c r="L36" s="135"/>
      <c r="M36" s="135"/>
    </row>
    <row r="37" spans="2:8" s="58" customFormat="1" ht="16.5" customHeight="1">
      <c r="B37" s="59"/>
      <c r="C37" s="61"/>
      <c r="D37" s="62" t="s">
        <v>113</v>
      </c>
      <c r="E37" s="56" t="s">
        <v>117</v>
      </c>
      <c r="F37" s="57"/>
      <c r="G37" s="165">
        <f>320580584.66-103841324.39</f>
        <v>216739260.27000004</v>
      </c>
      <c r="H37" s="188">
        <v>234160022.52</v>
      </c>
    </row>
    <row r="38" spans="2:8" s="58" customFormat="1" ht="16.5" customHeight="1">
      <c r="B38" s="59"/>
      <c r="C38" s="61"/>
      <c r="D38" s="62" t="s">
        <v>113</v>
      </c>
      <c r="E38" s="56" t="s">
        <v>125</v>
      </c>
      <c r="F38" s="57"/>
      <c r="G38" s="165">
        <f>31690554.63+847030+2371008.5-9948766.91</f>
        <v>24959826.219999995</v>
      </c>
      <c r="H38" s="188">
        <v>27547112.48</v>
      </c>
    </row>
    <row r="39" spans="2:8" s="58" customFormat="1" ht="16.5" customHeight="1">
      <c r="B39" s="59"/>
      <c r="C39" s="61"/>
      <c r="D39" s="62" t="s">
        <v>113</v>
      </c>
      <c r="E39" s="56" t="s">
        <v>177</v>
      </c>
      <c r="F39" s="57"/>
      <c r="G39" s="165">
        <f>98443173.32-56009562.07</f>
        <v>42433611.24999999</v>
      </c>
      <c r="H39" s="188">
        <v>49449646.76</v>
      </c>
    </row>
    <row r="40" spans="2:11" s="58" customFormat="1" ht="16.5" customHeight="1">
      <c r="B40" s="59"/>
      <c r="C40" s="61"/>
      <c r="D40" s="62" t="s">
        <v>113</v>
      </c>
      <c r="E40" s="56" t="s">
        <v>179</v>
      </c>
      <c r="F40" s="57"/>
      <c r="G40" s="165">
        <f>13954949.02-3875152.9</f>
        <v>10079796.12</v>
      </c>
      <c r="H40" s="188">
        <v>11147388.75</v>
      </c>
      <c r="K40" s="198"/>
    </row>
    <row r="41" spans="2:8" s="50" customFormat="1" ht="16.5" customHeight="1">
      <c r="B41" s="59"/>
      <c r="C41" s="47">
        <v>3</v>
      </c>
      <c r="D41" s="52" t="s">
        <v>20</v>
      </c>
      <c r="E41" s="53"/>
      <c r="F41" s="54"/>
      <c r="G41" s="163">
        <v>0</v>
      </c>
      <c r="H41" s="163">
        <v>0</v>
      </c>
    </row>
    <row r="42" spans="2:8" s="50" customFormat="1" ht="16.5" customHeight="1">
      <c r="B42" s="51"/>
      <c r="C42" s="47">
        <v>4</v>
      </c>
      <c r="D42" s="52" t="s">
        <v>21</v>
      </c>
      <c r="E42" s="53"/>
      <c r="F42" s="54"/>
      <c r="G42" s="163">
        <v>0</v>
      </c>
      <c r="H42" s="163">
        <v>0</v>
      </c>
    </row>
    <row r="43" spans="2:8" s="50" customFormat="1" ht="16.5" customHeight="1">
      <c r="B43" s="51"/>
      <c r="C43" s="47">
        <v>5</v>
      </c>
      <c r="D43" s="52" t="s">
        <v>22</v>
      </c>
      <c r="E43" s="53"/>
      <c r="F43" s="54"/>
      <c r="G43" s="163">
        <v>0</v>
      </c>
      <c r="H43" s="163">
        <v>0</v>
      </c>
    </row>
    <row r="44" spans="2:8" s="50" customFormat="1" ht="16.5" customHeight="1">
      <c r="B44" s="51"/>
      <c r="C44" s="47">
        <v>6</v>
      </c>
      <c r="D44" s="52" t="s">
        <v>23</v>
      </c>
      <c r="E44" s="53"/>
      <c r="F44" s="54"/>
      <c r="G44" s="163">
        <v>0</v>
      </c>
      <c r="H44" s="163">
        <v>0</v>
      </c>
    </row>
    <row r="45" spans="2:8" s="50" customFormat="1" ht="30" customHeight="1">
      <c r="B45" s="54"/>
      <c r="C45" s="229" t="s">
        <v>52</v>
      </c>
      <c r="D45" s="230"/>
      <c r="E45" s="231"/>
      <c r="F45" s="54"/>
      <c r="G45" s="164">
        <f>G34+G11+G7+G19</f>
        <v>1640911501.2500002</v>
      </c>
      <c r="H45" s="187">
        <f>H7+H10+H11+H19+H27+H28+H29+H32</f>
        <v>1569412190.79</v>
      </c>
    </row>
    <row r="46" spans="2:8" s="50" customFormat="1" ht="9.75" customHeight="1">
      <c r="B46" s="65"/>
      <c r="C46" s="65"/>
      <c r="D46" s="65"/>
      <c r="E46" s="65"/>
      <c r="F46" s="66"/>
      <c r="G46" s="67"/>
      <c r="H46" s="67"/>
    </row>
    <row r="47" spans="2:8" s="50" customFormat="1" ht="15.75" customHeight="1">
      <c r="B47" s="65"/>
      <c r="C47" s="65"/>
      <c r="D47" s="65"/>
      <c r="E47" s="65"/>
      <c r="F47" s="66"/>
      <c r="G47" s="67"/>
      <c r="H47" s="67"/>
    </row>
    <row r="48" ht="12.75">
      <c r="L48" s="130"/>
    </row>
  </sheetData>
  <sheetProtection/>
  <mergeCells count="7">
    <mergeCell ref="B2:H2"/>
    <mergeCell ref="C32:E32"/>
    <mergeCell ref="C45:E45"/>
    <mergeCell ref="F4:F5"/>
    <mergeCell ref="C4:E5"/>
    <mergeCell ref="B4:B5"/>
    <mergeCell ref="C6:E6"/>
  </mergeCells>
  <printOptions horizontalCentered="1" verticalCentered="1"/>
  <pageMargins left="0" right="0" top="0" bottom="0" header="0.34" footer="0.27"/>
  <pageSetup horizontalDpi="300" verticalDpi="300" orientation="portrait" r:id="rId1"/>
  <ignoredErrors>
    <ignoredError sqref="H34 H19 H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zoomScale="80" zoomScaleNormal="80" zoomScalePageLayoutView="0" workbookViewId="0" topLeftCell="A13">
      <selection activeCell="K33" sqref="K33"/>
    </sheetView>
  </sheetViews>
  <sheetFormatPr defaultColWidth="9.140625" defaultRowHeight="12.75"/>
  <cols>
    <col min="1" max="1" width="5.421875" style="68" customWidth="1"/>
    <col min="2" max="2" width="3.7109375" style="70" customWidth="1"/>
    <col min="3" max="3" width="3.28125" style="70" customWidth="1"/>
    <col min="4" max="4" width="4.00390625" style="70" customWidth="1"/>
    <col min="5" max="5" width="40.57421875" style="68" customWidth="1"/>
    <col min="6" max="6" width="8.28125" style="68" customWidth="1"/>
    <col min="7" max="7" width="16.421875" style="71" bestFit="1" customWidth="1"/>
    <col min="8" max="8" width="17.140625" style="71" customWidth="1"/>
    <col min="9" max="9" width="1.421875" style="68" customWidth="1"/>
    <col min="10" max="16384" width="9.140625" style="68" customWidth="1"/>
  </cols>
  <sheetData>
    <row r="1" spans="2:8" s="38" customFormat="1" ht="6" customHeight="1">
      <c r="B1" s="35"/>
      <c r="C1" s="36"/>
      <c r="D1" s="36"/>
      <c r="E1" s="37"/>
      <c r="G1" s="39"/>
      <c r="H1" s="39"/>
    </row>
    <row r="2" spans="2:8" s="72" customFormat="1" ht="18" customHeight="1">
      <c r="B2" s="228" t="s">
        <v>198</v>
      </c>
      <c r="C2" s="228"/>
      <c r="D2" s="228"/>
      <c r="E2" s="228"/>
      <c r="F2" s="228"/>
      <c r="G2" s="228"/>
      <c r="H2" s="228"/>
    </row>
    <row r="3" spans="2:8" s="10" customFormat="1" ht="6.75" customHeight="1">
      <c r="B3" s="73"/>
      <c r="C3" s="73"/>
      <c r="D3" s="73"/>
      <c r="G3" s="74"/>
      <c r="H3" s="74"/>
    </row>
    <row r="4" spans="2:8" s="72" customFormat="1" ht="15.75" customHeight="1">
      <c r="B4" s="240" t="s">
        <v>2</v>
      </c>
      <c r="C4" s="214" t="s">
        <v>48</v>
      </c>
      <c r="D4" s="215"/>
      <c r="E4" s="216"/>
      <c r="F4" s="240" t="s">
        <v>9</v>
      </c>
      <c r="G4" s="75" t="s">
        <v>153</v>
      </c>
      <c r="H4" s="75" t="s">
        <v>153</v>
      </c>
    </row>
    <row r="5" spans="2:8" s="72" customFormat="1" ht="15.75" customHeight="1">
      <c r="B5" s="213"/>
      <c r="C5" s="217"/>
      <c r="D5" s="218"/>
      <c r="E5" s="212"/>
      <c r="F5" s="213"/>
      <c r="G5" s="76" t="s">
        <v>154</v>
      </c>
      <c r="H5" s="77" t="s">
        <v>171</v>
      </c>
    </row>
    <row r="6" spans="2:8" s="50" customFormat="1" ht="24.75" customHeight="1">
      <c r="B6" s="63" t="s">
        <v>3</v>
      </c>
      <c r="C6" s="229" t="s">
        <v>155</v>
      </c>
      <c r="D6" s="230"/>
      <c r="E6" s="231"/>
      <c r="F6" s="54"/>
      <c r="G6" s="164">
        <f>G8+G11</f>
        <v>1064983854.7500001</v>
      </c>
      <c r="H6" s="189">
        <f>H7+H8+H11</f>
        <v>1070612917.86</v>
      </c>
    </row>
    <row r="7" spans="2:8" s="50" customFormat="1" ht="15.75" customHeight="1">
      <c r="B7" s="51"/>
      <c r="C7" s="47">
        <v>1</v>
      </c>
      <c r="D7" s="52" t="s">
        <v>25</v>
      </c>
      <c r="E7" s="53"/>
      <c r="F7" s="54"/>
      <c r="G7" s="167"/>
      <c r="H7" s="189">
        <v>0</v>
      </c>
    </row>
    <row r="8" spans="2:8" s="50" customFormat="1" ht="15.75" customHeight="1">
      <c r="B8" s="51"/>
      <c r="C8" s="47">
        <v>2</v>
      </c>
      <c r="D8" s="52" t="s">
        <v>26</v>
      </c>
      <c r="E8" s="53"/>
      <c r="F8" s="54"/>
      <c r="G8" s="168">
        <f>G9</f>
        <v>0</v>
      </c>
      <c r="H8" s="189">
        <f>H9+H10</f>
        <v>101098397.63</v>
      </c>
    </row>
    <row r="9" spans="2:8" s="58" customFormat="1" ht="15.75" customHeight="1">
      <c r="B9" s="51"/>
      <c r="C9" s="60"/>
      <c r="D9" s="55" t="s">
        <v>113</v>
      </c>
      <c r="E9" s="56" t="s">
        <v>120</v>
      </c>
      <c r="F9" s="57"/>
      <c r="G9" s="165">
        <v>0</v>
      </c>
      <c r="H9" s="190">
        <v>101098397.63</v>
      </c>
    </row>
    <row r="10" spans="2:8" s="58" customFormat="1" ht="15.75" customHeight="1">
      <c r="B10" s="59"/>
      <c r="C10" s="61"/>
      <c r="D10" s="62" t="s">
        <v>113</v>
      </c>
      <c r="E10" s="56" t="s">
        <v>156</v>
      </c>
      <c r="F10" s="57"/>
      <c r="G10" s="165">
        <v>0</v>
      </c>
      <c r="H10" s="190">
        <v>0</v>
      </c>
    </row>
    <row r="11" spans="2:8" s="50" customFormat="1" ht="15.75" customHeight="1">
      <c r="B11" s="59"/>
      <c r="C11" s="47">
        <v>3</v>
      </c>
      <c r="D11" s="52" t="s">
        <v>27</v>
      </c>
      <c r="E11" s="53"/>
      <c r="F11" s="54"/>
      <c r="G11" s="168">
        <f>G12+G13+G14+G15+G17+G18+G21</f>
        <v>1064983854.7500001</v>
      </c>
      <c r="H11" s="189">
        <f>SUM(H12:H21)</f>
        <v>969514520.23</v>
      </c>
    </row>
    <row r="12" spans="2:8" s="58" customFormat="1" ht="15.75" customHeight="1">
      <c r="B12" s="51"/>
      <c r="C12" s="60"/>
      <c r="D12" s="55" t="s">
        <v>113</v>
      </c>
      <c r="E12" s="56" t="s">
        <v>164</v>
      </c>
      <c r="F12" s="57"/>
      <c r="G12" s="165">
        <v>1053615541.49</v>
      </c>
      <c r="H12" s="188">
        <v>955790170.74</v>
      </c>
    </row>
    <row r="13" spans="2:8" s="58" customFormat="1" ht="15.75" customHeight="1">
      <c r="B13" s="59"/>
      <c r="C13" s="61"/>
      <c r="D13" s="62" t="s">
        <v>113</v>
      </c>
      <c r="E13" s="56" t="s">
        <v>165</v>
      </c>
      <c r="F13" s="57"/>
      <c r="G13" s="165">
        <v>5300880</v>
      </c>
      <c r="H13" s="191">
        <v>5727362</v>
      </c>
    </row>
    <row r="14" spans="2:8" s="58" customFormat="1" ht="15.75" customHeight="1">
      <c r="B14" s="59"/>
      <c r="C14" s="61"/>
      <c r="D14" s="62" t="s">
        <v>113</v>
      </c>
      <c r="E14" s="56" t="s">
        <v>121</v>
      </c>
      <c r="F14" s="57"/>
      <c r="G14" s="165">
        <v>2852508</v>
      </c>
      <c r="H14" s="192">
        <v>1512161</v>
      </c>
    </row>
    <row r="15" spans="2:8" s="58" customFormat="1" ht="15.75" customHeight="1">
      <c r="B15" s="59"/>
      <c r="C15" s="61"/>
      <c r="D15" s="62" t="s">
        <v>113</v>
      </c>
      <c r="E15" s="56" t="s">
        <v>122</v>
      </c>
      <c r="F15" s="57"/>
      <c r="G15" s="165">
        <v>1012323</v>
      </c>
      <c r="H15" s="192">
        <v>498076</v>
      </c>
    </row>
    <row r="16" spans="2:8" s="58" customFormat="1" ht="15.75" customHeight="1">
      <c r="B16" s="59"/>
      <c r="C16" s="61"/>
      <c r="D16" s="62" t="s">
        <v>113</v>
      </c>
      <c r="E16" s="56" t="s">
        <v>123</v>
      </c>
      <c r="F16" s="57"/>
      <c r="G16" s="165"/>
      <c r="H16" s="190">
        <v>5876184</v>
      </c>
    </row>
    <row r="17" spans="2:8" s="58" customFormat="1" ht="15.75" customHeight="1">
      <c r="B17" s="59"/>
      <c r="C17" s="61"/>
      <c r="D17" s="62" t="s">
        <v>113</v>
      </c>
      <c r="E17" s="56" t="s">
        <v>124</v>
      </c>
      <c r="F17" s="57"/>
      <c r="G17" s="165">
        <v>839617.19</v>
      </c>
      <c r="H17" s="193"/>
    </row>
    <row r="18" spans="2:8" s="58" customFormat="1" ht="15.75" customHeight="1">
      <c r="B18" s="59"/>
      <c r="C18" s="61"/>
      <c r="D18" s="62" t="s">
        <v>113</v>
      </c>
      <c r="E18" s="56" t="s">
        <v>189</v>
      </c>
      <c r="F18" s="57"/>
      <c r="G18" s="165">
        <v>458119.07</v>
      </c>
      <c r="H18" s="192">
        <v>110566.49</v>
      </c>
    </row>
    <row r="19" spans="2:8" s="58" customFormat="1" ht="15.75" customHeight="1">
      <c r="B19" s="59"/>
      <c r="C19" s="61"/>
      <c r="D19" s="62" t="s">
        <v>113</v>
      </c>
      <c r="E19" s="56" t="s">
        <v>119</v>
      </c>
      <c r="F19" s="57"/>
      <c r="G19" s="165"/>
      <c r="H19" s="192"/>
    </row>
    <row r="20" spans="2:8" s="58" customFormat="1" ht="15.75" customHeight="1">
      <c r="B20" s="59"/>
      <c r="C20" s="61"/>
      <c r="D20" s="62" t="s">
        <v>113</v>
      </c>
      <c r="E20" s="56" t="s">
        <v>127</v>
      </c>
      <c r="F20" s="57"/>
      <c r="G20" s="165"/>
      <c r="H20" s="192"/>
    </row>
    <row r="21" spans="2:8" s="58" customFormat="1" ht="15.75" customHeight="1">
      <c r="B21" s="59"/>
      <c r="C21" s="61"/>
      <c r="D21" s="62" t="s">
        <v>113</v>
      </c>
      <c r="E21" s="56" t="s">
        <v>126</v>
      </c>
      <c r="F21" s="57"/>
      <c r="G21" s="165">
        <v>904866</v>
      </c>
      <c r="H21" s="192"/>
    </row>
    <row r="22" spans="2:8" s="58" customFormat="1" ht="15.75" customHeight="1">
      <c r="B22" s="59"/>
      <c r="C22" s="61"/>
      <c r="D22" s="62" t="s">
        <v>113</v>
      </c>
      <c r="E22" s="56" t="s">
        <v>180</v>
      </c>
      <c r="F22" s="57"/>
      <c r="G22" s="165"/>
      <c r="H22" s="192"/>
    </row>
    <row r="23" spans="2:8" s="50" customFormat="1" ht="15.75" customHeight="1">
      <c r="B23" s="59"/>
      <c r="C23" s="47">
        <v>4</v>
      </c>
      <c r="D23" s="52" t="s">
        <v>28</v>
      </c>
      <c r="E23" s="53"/>
      <c r="F23" s="54"/>
      <c r="G23" s="167"/>
      <c r="H23" s="194"/>
    </row>
    <row r="24" spans="2:8" s="50" customFormat="1" ht="15.75" customHeight="1">
      <c r="B24" s="51"/>
      <c r="C24" s="47">
        <v>5</v>
      </c>
      <c r="D24" s="52" t="s">
        <v>166</v>
      </c>
      <c r="E24" s="53"/>
      <c r="F24" s="54"/>
      <c r="G24" s="167"/>
      <c r="H24" s="194"/>
    </row>
    <row r="25" spans="2:8" s="50" customFormat="1" ht="24.75" customHeight="1">
      <c r="B25" s="63" t="s">
        <v>4</v>
      </c>
      <c r="C25" s="229" t="s">
        <v>49</v>
      </c>
      <c r="D25" s="230"/>
      <c r="E25" s="231"/>
      <c r="F25" s="54"/>
      <c r="G25" s="168">
        <f>G26+G29+G30+G31</f>
        <v>318840516.31</v>
      </c>
      <c r="H25" s="189">
        <f>H26+H29+H30+H31</f>
        <v>247196063.2</v>
      </c>
    </row>
    <row r="26" spans="2:13" s="50" customFormat="1" ht="15.75" customHeight="1">
      <c r="B26" s="51"/>
      <c r="C26" s="47">
        <v>1</v>
      </c>
      <c r="D26" s="52" t="s">
        <v>33</v>
      </c>
      <c r="E26" s="64"/>
      <c r="F26" s="54"/>
      <c r="G26" s="168">
        <f>G27</f>
        <v>318840516.31</v>
      </c>
      <c r="H26" s="189">
        <f>H27+H28</f>
        <v>247196063.2</v>
      </c>
      <c r="M26" s="50" t="s">
        <v>203</v>
      </c>
    </row>
    <row r="27" spans="2:8" s="58" customFormat="1" ht="15.75" customHeight="1">
      <c r="B27" s="51"/>
      <c r="C27" s="60"/>
      <c r="D27" s="55" t="s">
        <v>113</v>
      </c>
      <c r="E27" s="56" t="s">
        <v>34</v>
      </c>
      <c r="F27" s="57"/>
      <c r="G27" s="165">
        <f>286421451.66+32419064.65</f>
        <v>318840516.31</v>
      </c>
      <c r="H27" s="190">
        <v>247196063.2</v>
      </c>
    </row>
    <row r="28" spans="2:8" s="58" customFormat="1" ht="15.75" customHeight="1">
      <c r="B28" s="59"/>
      <c r="C28" s="61"/>
      <c r="D28" s="62" t="s">
        <v>113</v>
      </c>
      <c r="E28" s="56" t="s">
        <v>31</v>
      </c>
      <c r="F28" s="57"/>
      <c r="G28" s="165"/>
      <c r="H28" s="190"/>
    </row>
    <row r="29" spans="2:8" s="50" customFormat="1" ht="15.75" customHeight="1">
      <c r="B29" s="59"/>
      <c r="C29" s="47">
        <v>2</v>
      </c>
      <c r="D29" s="52" t="s">
        <v>35</v>
      </c>
      <c r="E29" s="53"/>
      <c r="F29" s="54"/>
      <c r="G29" s="167"/>
      <c r="H29" s="189"/>
    </row>
    <row r="30" spans="2:8" s="50" customFormat="1" ht="15.75" customHeight="1">
      <c r="B30" s="51"/>
      <c r="C30" s="47">
        <v>3</v>
      </c>
      <c r="D30" s="52" t="s">
        <v>28</v>
      </c>
      <c r="E30" s="53"/>
      <c r="F30" s="54"/>
      <c r="G30" s="167"/>
      <c r="H30" s="189">
        <v>0</v>
      </c>
    </row>
    <row r="31" spans="2:8" s="50" customFormat="1" ht="15.75" customHeight="1">
      <c r="B31" s="51"/>
      <c r="C31" s="47">
        <v>4</v>
      </c>
      <c r="D31" s="52" t="s">
        <v>36</v>
      </c>
      <c r="E31" s="53"/>
      <c r="F31" s="54"/>
      <c r="G31" s="167"/>
      <c r="H31" s="189">
        <v>0</v>
      </c>
    </row>
    <row r="32" spans="2:8" s="50" customFormat="1" ht="24.75" customHeight="1">
      <c r="B32" s="51"/>
      <c r="C32" s="229" t="s">
        <v>51</v>
      </c>
      <c r="D32" s="230"/>
      <c r="E32" s="231"/>
      <c r="F32" s="54"/>
      <c r="G32" s="189">
        <f>G6+G25</f>
        <v>1383824371.0600002</v>
      </c>
      <c r="H32" s="189">
        <f>H6+H25</f>
        <v>1317808981.06</v>
      </c>
    </row>
    <row r="33" spans="2:8" s="50" customFormat="1" ht="24.75" customHeight="1">
      <c r="B33" s="63" t="s">
        <v>37</v>
      </c>
      <c r="C33" s="229" t="s">
        <v>38</v>
      </c>
      <c r="D33" s="230"/>
      <c r="E33" s="231"/>
      <c r="F33" s="54"/>
      <c r="G33" s="168">
        <f>G36+G40+G42+G43</f>
        <v>257087130.15999997</v>
      </c>
      <c r="H33" s="189">
        <f>SUM(H34:H43)</f>
        <v>251603209.76999998</v>
      </c>
    </row>
    <row r="34" spans="2:8" s="50" customFormat="1" ht="15.75" customHeight="1">
      <c r="B34" s="51"/>
      <c r="C34" s="47">
        <v>1</v>
      </c>
      <c r="D34" s="52" t="s">
        <v>39</v>
      </c>
      <c r="E34" s="53"/>
      <c r="F34" s="54"/>
      <c r="G34" s="167"/>
      <c r="H34" s="194"/>
    </row>
    <row r="35" spans="2:8" s="50" customFormat="1" ht="15.75" customHeight="1">
      <c r="B35" s="51"/>
      <c r="C35" s="78">
        <v>2</v>
      </c>
      <c r="D35" s="52" t="s">
        <v>40</v>
      </c>
      <c r="E35" s="53"/>
      <c r="F35" s="54"/>
      <c r="G35" s="167"/>
      <c r="H35" s="194"/>
    </row>
    <row r="36" spans="2:8" s="50" customFormat="1" ht="15.75" customHeight="1">
      <c r="B36" s="51"/>
      <c r="C36" s="47">
        <v>3</v>
      </c>
      <c r="D36" s="52" t="s">
        <v>41</v>
      </c>
      <c r="E36" s="53"/>
      <c r="F36" s="54"/>
      <c r="G36" s="167">
        <v>246813013</v>
      </c>
      <c r="H36" s="195">
        <v>246813013</v>
      </c>
    </row>
    <row r="37" spans="2:8" s="50" customFormat="1" ht="15.75" customHeight="1">
      <c r="B37" s="51"/>
      <c r="C37" s="78">
        <v>4</v>
      </c>
      <c r="D37" s="52" t="s">
        <v>42</v>
      </c>
      <c r="E37" s="53"/>
      <c r="F37" s="54"/>
      <c r="G37" s="167"/>
      <c r="H37" s="194"/>
    </row>
    <row r="38" spans="2:8" s="50" customFormat="1" ht="15.75" customHeight="1">
      <c r="B38" s="51"/>
      <c r="C38" s="47">
        <v>5</v>
      </c>
      <c r="D38" s="52" t="s">
        <v>128</v>
      </c>
      <c r="E38" s="53"/>
      <c r="F38" s="54"/>
      <c r="G38" s="167"/>
      <c r="H38" s="194"/>
    </row>
    <row r="39" spans="2:8" s="50" customFormat="1" ht="15.75" customHeight="1">
      <c r="B39" s="51"/>
      <c r="C39" s="78">
        <v>6</v>
      </c>
      <c r="D39" s="52" t="s">
        <v>43</v>
      </c>
      <c r="E39" s="53"/>
      <c r="F39" s="54"/>
      <c r="G39" s="167"/>
      <c r="H39" s="194"/>
    </row>
    <row r="40" spans="2:8" s="50" customFormat="1" ht="15.75" customHeight="1">
      <c r="B40" s="51"/>
      <c r="C40" s="47">
        <v>7</v>
      </c>
      <c r="D40" s="52" t="s">
        <v>44</v>
      </c>
      <c r="E40" s="53"/>
      <c r="F40" s="54"/>
      <c r="G40" s="167">
        <v>9214000</v>
      </c>
      <c r="H40" s="194">
        <v>9214000</v>
      </c>
    </row>
    <row r="41" spans="2:8" s="50" customFormat="1" ht="15.75" customHeight="1">
      <c r="B41" s="51"/>
      <c r="C41" s="78">
        <v>8</v>
      </c>
      <c r="D41" s="52" t="s">
        <v>45</v>
      </c>
      <c r="E41" s="53"/>
      <c r="F41" s="54"/>
      <c r="G41" s="167"/>
      <c r="H41" s="194"/>
    </row>
    <row r="42" spans="2:8" s="50" customFormat="1" ht="15.75" customHeight="1">
      <c r="B42" s="51"/>
      <c r="C42" s="47">
        <v>9</v>
      </c>
      <c r="D42" s="52" t="s">
        <v>46</v>
      </c>
      <c r="E42" s="53"/>
      <c r="F42" s="54"/>
      <c r="G42" s="167">
        <f>H42+H43</f>
        <v>-4423803.230000004</v>
      </c>
      <c r="H42" s="195">
        <f>-110451203.12</f>
        <v>-110451203.12</v>
      </c>
    </row>
    <row r="43" spans="2:8" s="50" customFormat="1" ht="15.75" customHeight="1">
      <c r="B43" s="51"/>
      <c r="C43" s="78">
        <v>10</v>
      </c>
      <c r="D43" s="52" t="s">
        <v>47</v>
      </c>
      <c r="E43" s="53"/>
      <c r="F43" s="54"/>
      <c r="G43" s="167">
        <v>5483920.39</v>
      </c>
      <c r="H43" s="195">
        <v>106027399.89</v>
      </c>
    </row>
    <row r="44" spans="2:8" s="50" customFormat="1" ht="24.75" customHeight="1">
      <c r="B44" s="51"/>
      <c r="C44" s="229" t="s">
        <v>50</v>
      </c>
      <c r="D44" s="230"/>
      <c r="E44" s="231"/>
      <c r="F44" s="54"/>
      <c r="G44" s="164">
        <f>G33+G25+G6</f>
        <v>1640911501.2200003</v>
      </c>
      <c r="H44" s="189">
        <f>H32+H33</f>
        <v>1569412190.83</v>
      </c>
    </row>
    <row r="45" spans="2:8" s="50" customFormat="1" ht="15.75" customHeight="1">
      <c r="B45" s="65"/>
      <c r="C45" s="65"/>
      <c r="D45" s="79"/>
      <c r="E45" s="66"/>
      <c r="F45" s="66"/>
      <c r="G45" s="67"/>
      <c r="H45" s="67"/>
    </row>
    <row r="46" spans="2:8" s="50" customFormat="1" ht="15.75" customHeight="1">
      <c r="B46" s="65"/>
      <c r="C46" s="65"/>
      <c r="D46" s="79"/>
      <c r="E46" s="66"/>
      <c r="F46" s="66"/>
      <c r="G46" s="67"/>
      <c r="H46" s="67"/>
    </row>
    <row r="47" spans="2:8" s="50" customFormat="1" ht="15.75" customHeight="1">
      <c r="B47" s="65"/>
      <c r="C47" s="65"/>
      <c r="D47" s="79"/>
      <c r="E47" s="66"/>
      <c r="F47" s="66"/>
      <c r="G47" s="67"/>
      <c r="H47" s="67"/>
    </row>
    <row r="48" spans="2:8" s="50" customFormat="1" ht="15.75" customHeight="1">
      <c r="B48" s="65"/>
      <c r="C48" s="65"/>
      <c r="D48" s="79"/>
      <c r="E48" s="66"/>
      <c r="F48" s="66"/>
      <c r="G48" s="67"/>
      <c r="H48" s="67"/>
    </row>
    <row r="49" spans="2:8" s="50" customFormat="1" ht="15.75" customHeight="1">
      <c r="B49" s="65"/>
      <c r="C49" s="65"/>
      <c r="D49" s="79"/>
      <c r="E49" s="66"/>
      <c r="F49" s="66"/>
      <c r="G49" s="67"/>
      <c r="H49" s="67"/>
    </row>
    <row r="50" spans="2:8" s="50" customFormat="1" ht="15.75" customHeight="1">
      <c r="B50" s="65"/>
      <c r="C50" s="65"/>
      <c r="D50" s="79"/>
      <c r="E50" s="66"/>
      <c r="F50" s="66"/>
      <c r="G50" s="67"/>
      <c r="H50" s="67"/>
    </row>
    <row r="51" spans="2:8" s="50" customFormat="1" ht="15.75" customHeight="1">
      <c r="B51" s="65"/>
      <c r="C51" s="65"/>
      <c r="D51" s="79"/>
      <c r="E51" s="66"/>
      <c r="F51" s="66"/>
      <c r="G51" s="67"/>
      <c r="H51" s="67"/>
    </row>
    <row r="52" spans="2:8" s="50" customFormat="1" ht="15.75" customHeight="1">
      <c r="B52" s="65"/>
      <c r="C52" s="65"/>
      <c r="D52" s="79"/>
      <c r="E52" s="66"/>
      <c r="F52" s="66"/>
      <c r="G52" s="67"/>
      <c r="H52" s="67"/>
    </row>
    <row r="53" spans="2:8" s="50" customFormat="1" ht="15.75" customHeight="1">
      <c r="B53" s="65"/>
      <c r="C53" s="65"/>
      <c r="D53" s="79"/>
      <c r="E53" s="66"/>
      <c r="F53" s="66"/>
      <c r="G53" s="67"/>
      <c r="H53" s="67"/>
    </row>
    <row r="54" spans="2:8" s="50" customFormat="1" ht="15.75" customHeight="1">
      <c r="B54" s="65"/>
      <c r="C54" s="65"/>
      <c r="D54" s="65"/>
      <c r="E54" s="65"/>
      <c r="F54" s="66"/>
      <c r="G54" s="67"/>
      <c r="H54" s="67"/>
    </row>
    <row r="55" spans="2:8" ht="12.75">
      <c r="B55" s="80"/>
      <c r="C55" s="80"/>
      <c r="D55" s="81"/>
      <c r="E55" s="82"/>
      <c r="F55" s="82"/>
      <c r="G55" s="83"/>
      <c r="H55" s="83"/>
    </row>
  </sheetData>
  <sheetProtection/>
  <mergeCells count="9">
    <mergeCell ref="B2:H2"/>
    <mergeCell ref="C32:E32"/>
    <mergeCell ref="C6:E6"/>
    <mergeCell ref="F4:F5"/>
    <mergeCell ref="C44:E44"/>
    <mergeCell ref="B4:B5"/>
    <mergeCell ref="C4:E5"/>
    <mergeCell ref="C25:E25"/>
    <mergeCell ref="C33:E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140625" style="10" customWidth="1"/>
    <col min="2" max="2" width="3.7109375" style="73" customWidth="1"/>
    <col min="3" max="3" width="5.7109375" style="73" customWidth="1"/>
    <col min="4" max="4" width="2.7109375" style="73" customWidth="1"/>
    <col min="5" max="5" width="46.140625" style="10" customWidth="1"/>
    <col min="6" max="7" width="16.00390625" style="74" customWidth="1"/>
    <col min="8" max="8" width="1.421875" style="10" customWidth="1"/>
    <col min="9" max="9" width="14.28125" style="10" bestFit="1" customWidth="1"/>
    <col min="10" max="10" width="18.00390625" style="87" customWidth="1"/>
    <col min="11" max="16384" width="9.140625" style="10" customWidth="1"/>
  </cols>
  <sheetData>
    <row r="1" spans="2:10" s="72" customFormat="1" ht="7.5" customHeight="1">
      <c r="B1" s="35"/>
      <c r="C1" s="35"/>
      <c r="D1" s="36"/>
      <c r="E1" s="37"/>
      <c r="F1" s="39"/>
      <c r="G1" s="84"/>
      <c r="H1" s="38"/>
      <c r="I1" s="38"/>
      <c r="J1" s="85"/>
    </row>
    <row r="2" spans="2:10" s="72" customFormat="1" ht="29.25" customHeight="1">
      <c r="B2" s="241" t="s">
        <v>199</v>
      </c>
      <c r="C2" s="241"/>
      <c r="D2" s="241"/>
      <c r="E2" s="241"/>
      <c r="F2" s="241"/>
      <c r="G2" s="241"/>
      <c r="H2" s="86"/>
      <c r="I2" s="86"/>
      <c r="J2" s="85"/>
    </row>
    <row r="3" spans="2:10" s="72" customFormat="1" ht="18.75" customHeight="1">
      <c r="B3" s="258" t="s">
        <v>142</v>
      </c>
      <c r="C3" s="258"/>
      <c r="D3" s="258"/>
      <c r="E3" s="258"/>
      <c r="F3" s="258"/>
      <c r="G3" s="258"/>
      <c r="H3" s="40"/>
      <c r="I3" s="40"/>
      <c r="J3" s="85"/>
    </row>
    <row r="4" ht="7.5" customHeight="1"/>
    <row r="5" spans="2:10" s="72" customFormat="1" ht="15.75" customHeight="1">
      <c r="B5" s="251" t="s">
        <v>2</v>
      </c>
      <c r="C5" s="245" t="s">
        <v>144</v>
      </c>
      <c r="D5" s="246"/>
      <c r="E5" s="247"/>
      <c r="F5" s="88" t="s">
        <v>153</v>
      </c>
      <c r="G5" s="88" t="s">
        <v>153</v>
      </c>
      <c r="H5" s="50"/>
      <c r="I5" s="50"/>
      <c r="J5" s="85"/>
    </row>
    <row r="6" spans="2:10" s="72" customFormat="1" ht="15.75" customHeight="1">
      <c r="B6" s="252"/>
      <c r="C6" s="248"/>
      <c r="D6" s="249"/>
      <c r="E6" s="250"/>
      <c r="F6" s="89" t="s">
        <v>154</v>
      </c>
      <c r="G6" s="139" t="s">
        <v>171</v>
      </c>
      <c r="H6" s="50"/>
      <c r="I6" s="50"/>
      <c r="J6" s="85"/>
    </row>
    <row r="7" spans="2:10" s="72" customFormat="1" ht="24.75" customHeight="1">
      <c r="B7" s="91">
        <v>1</v>
      </c>
      <c r="C7" s="253" t="s">
        <v>53</v>
      </c>
      <c r="D7" s="254"/>
      <c r="E7" s="255"/>
      <c r="F7" s="170">
        <f>41491570.43+938232570.56+1666667</f>
        <v>981390807.9899999</v>
      </c>
      <c r="G7" s="197">
        <v>1807946386</v>
      </c>
      <c r="I7" s="111"/>
      <c r="J7" s="85"/>
    </row>
    <row r="8" spans="2:10" s="72" customFormat="1" ht="24.75" customHeight="1">
      <c r="B8" s="91">
        <v>2</v>
      </c>
      <c r="C8" s="253" t="s">
        <v>54</v>
      </c>
      <c r="D8" s="254"/>
      <c r="E8" s="255"/>
      <c r="F8" s="170">
        <f>122471697.85+27878000</f>
        <v>150349697.85</v>
      </c>
      <c r="G8" s="197">
        <v>189387927</v>
      </c>
      <c r="J8" s="85"/>
    </row>
    <row r="9" spans="2:10" s="72" customFormat="1" ht="24.75" customHeight="1">
      <c r="B9" s="69">
        <v>3</v>
      </c>
      <c r="C9" s="253" t="s">
        <v>167</v>
      </c>
      <c r="D9" s="254"/>
      <c r="E9" s="255"/>
      <c r="F9" s="170"/>
      <c r="G9" s="200"/>
      <c r="J9" s="85"/>
    </row>
    <row r="10" spans="2:10" s="72" customFormat="1" ht="24.75" customHeight="1">
      <c r="B10" s="69">
        <v>4</v>
      </c>
      <c r="C10" s="253" t="s">
        <v>129</v>
      </c>
      <c r="D10" s="254"/>
      <c r="E10" s="255"/>
      <c r="F10" s="170">
        <f>459518714.83+268139667.94</f>
        <v>727658382.77</v>
      </c>
      <c r="G10" s="200">
        <v>1296334106</v>
      </c>
      <c r="J10" s="85"/>
    </row>
    <row r="11" spans="2:10" s="72" customFormat="1" ht="24.75" customHeight="1">
      <c r="B11" s="69">
        <v>5</v>
      </c>
      <c r="C11" s="253" t="s">
        <v>130</v>
      </c>
      <c r="D11" s="254"/>
      <c r="E11" s="255"/>
      <c r="F11" s="164">
        <f>F12+F13</f>
        <v>84611151.5</v>
      </c>
      <c r="G11" s="201">
        <f>SUM(G12:G13)</f>
        <v>100571964</v>
      </c>
      <c r="J11" s="85"/>
    </row>
    <row r="12" spans="2:10" s="72" customFormat="1" ht="24.75" customHeight="1">
      <c r="B12" s="69"/>
      <c r="C12" s="92"/>
      <c r="D12" s="256" t="s">
        <v>131</v>
      </c>
      <c r="E12" s="257"/>
      <c r="F12" s="170">
        <v>74523006</v>
      </c>
      <c r="G12" s="202">
        <v>87614001</v>
      </c>
      <c r="H12" s="58"/>
      <c r="I12" s="58"/>
      <c r="J12" s="85"/>
    </row>
    <row r="13" spans="2:10" s="72" customFormat="1" ht="24.75" customHeight="1">
      <c r="B13" s="69"/>
      <c r="C13" s="92"/>
      <c r="D13" s="256" t="s">
        <v>132</v>
      </c>
      <c r="E13" s="257"/>
      <c r="F13" s="170">
        <v>10088145.5</v>
      </c>
      <c r="G13" s="202">
        <v>12957963</v>
      </c>
      <c r="H13" s="58"/>
      <c r="I13" s="58"/>
      <c r="J13" s="85"/>
    </row>
    <row r="14" spans="2:10" s="72" customFormat="1" ht="24.75" customHeight="1">
      <c r="B14" s="91">
        <v>6</v>
      </c>
      <c r="C14" s="253" t="s">
        <v>133</v>
      </c>
      <c r="D14" s="254"/>
      <c r="E14" s="255"/>
      <c r="F14" s="170">
        <v>32411126.86</v>
      </c>
      <c r="G14" s="197">
        <v>34374082</v>
      </c>
      <c r="J14" s="85"/>
    </row>
    <row r="15" spans="2:10" s="72" customFormat="1" ht="24.75" customHeight="1">
      <c r="B15" s="91">
        <v>7</v>
      </c>
      <c r="C15" s="253" t="s">
        <v>134</v>
      </c>
      <c r="D15" s="254"/>
      <c r="E15" s="255"/>
      <c r="F15" s="199">
        <v>250127176.28</v>
      </c>
      <c r="G15" s="197">
        <v>429906914</v>
      </c>
      <c r="I15" s="172"/>
      <c r="J15" s="85"/>
    </row>
    <row r="16" spans="2:10" s="72" customFormat="1" ht="39.75" customHeight="1">
      <c r="B16" s="91">
        <v>8</v>
      </c>
      <c r="C16" s="229" t="s">
        <v>135</v>
      </c>
      <c r="D16" s="230"/>
      <c r="E16" s="231"/>
      <c r="F16" s="164">
        <f>F15+F14+F11+F10</f>
        <v>1094807837.4099998</v>
      </c>
      <c r="G16" s="203">
        <f>G10+G11+G14+G15</f>
        <v>1861187066</v>
      </c>
      <c r="H16" s="50"/>
      <c r="I16" s="50"/>
      <c r="J16" s="131"/>
    </row>
    <row r="17" spans="2:10" s="72" customFormat="1" ht="39.75" customHeight="1">
      <c r="B17" s="91">
        <v>9</v>
      </c>
      <c r="C17" s="242" t="s">
        <v>136</v>
      </c>
      <c r="D17" s="243"/>
      <c r="E17" s="244"/>
      <c r="F17" s="164">
        <f>F7+F8-F10-F11-F14-F15</f>
        <v>36932668.42999992</v>
      </c>
      <c r="G17" s="203">
        <f>G7+G8+-G9-G16</f>
        <v>136147247</v>
      </c>
      <c r="H17" s="50"/>
      <c r="I17" s="50"/>
      <c r="J17" s="131"/>
    </row>
    <row r="18" spans="2:10" s="72" customFormat="1" ht="24.75" customHeight="1">
      <c r="B18" s="91">
        <v>10</v>
      </c>
      <c r="C18" s="253" t="s">
        <v>55</v>
      </c>
      <c r="D18" s="254"/>
      <c r="E18" s="255"/>
      <c r="F18" s="170"/>
      <c r="G18" s="197">
        <v>0</v>
      </c>
      <c r="J18" s="85"/>
    </row>
    <row r="19" spans="2:10" s="72" customFormat="1" ht="24.75" customHeight="1">
      <c r="B19" s="91">
        <v>11</v>
      </c>
      <c r="C19" s="253" t="s">
        <v>137</v>
      </c>
      <c r="D19" s="254"/>
      <c r="E19" s="255"/>
      <c r="F19" s="170"/>
      <c r="G19" s="197">
        <v>0</v>
      </c>
      <c r="J19" s="85"/>
    </row>
    <row r="20" spans="2:10" s="72" customFormat="1" ht="24.75" customHeight="1">
      <c r="B20" s="91">
        <v>12</v>
      </c>
      <c r="C20" s="253" t="s">
        <v>56</v>
      </c>
      <c r="D20" s="254"/>
      <c r="E20" s="255"/>
      <c r="F20" s="164">
        <f>F21+F22+F23+F24</f>
        <v>-23662242.33</v>
      </c>
      <c r="G20" s="161">
        <f>G21+G22+G23+G24</f>
        <v>16031201</v>
      </c>
      <c r="J20" s="85"/>
    </row>
    <row r="21" spans="2:10" s="72" customFormat="1" ht="24.75" customHeight="1">
      <c r="B21" s="91"/>
      <c r="C21" s="95">
        <v>121</v>
      </c>
      <c r="D21" s="256" t="s">
        <v>57</v>
      </c>
      <c r="E21" s="257"/>
      <c r="F21" s="170"/>
      <c r="G21" s="196"/>
      <c r="H21" s="58"/>
      <c r="I21" s="58"/>
      <c r="J21" s="85"/>
    </row>
    <row r="22" spans="2:10" s="72" customFormat="1" ht="24.75" customHeight="1">
      <c r="B22" s="91"/>
      <c r="C22" s="92">
        <v>122</v>
      </c>
      <c r="D22" s="256" t="s">
        <v>138</v>
      </c>
      <c r="E22" s="257"/>
      <c r="F22" s="170">
        <f>1445722.62-1964126.16-27401885.69-2595874.74</f>
        <v>-30516163.97</v>
      </c>
      <c r="G22" s="196">
        <v>24365444</v>
      </c>
      <c r="H22" s="58"/>
      <c r="I22" s="136"/>
      <c r="J22" s="137"/>
    </row>
    <row r="23" spans="2:10" s="72" customFormat="1" ht="24.75" customHeight="1">
      <c r="B23" s="91"/>
      <c r="C23" s="92">
        <v>123</v>
      </c>
      <c r="D23" s="256" t="s">
        <v>58</v>
      </c>
      <c r="E23" s="257"/>
      <c r="F23" s="170">
        <f>2377850.02</f>
        <v>2377850.02</v>
      </c>
      <c r="G23" s="196">
        <f>-9980364</f>
        <v>-9980364</v>
      </c>
      <c r="H23" s="58"/>
      <c r="I23" s="58"/>
      <c r="J23" s="85"/>
    </row>
    <row r="24" spans="2:10" s="72" customFormat="1" ht="24.75" customHeight="1">
      <c r="B24" s="91"/>
      <c r="C24" s="92">
        <v>124</v>
      </c>
      <c r="D24" s="256" t="s">
        <v>59</v>
      </c>
      <c r="E24" s="257"/>
      <c r="F24" s="170">
        <f>5585213.77-1109142.15</f>
        <v>4476071.619999999</v>
      </c>
      <c r="G24" s="196">
        <v>1646121</v>
      </c>
      <c r="H24" s="58"/>
      <c r="I24" s="58"/>
      <c r="J24" s="85"/>
    </row>
    <row r="25" spans="2:10" s="72" customFormat="1" ht="39.75" customHeight="1">
      <c r="B25" s="91">
        <v>13</v>
      </c>
      <c r="C25" s="242" t="s">
        <v>60</v>
      </c>
      <c r="D25" s="243"/>
      <c r="E25" s="244"/>
      <c r="F25" s="164">
        <f>F18+F19+F20</f>
        <v>-23662242.33</v>
      </c>
      <c r="G25" s="203">
        <f>G18+G19+G20</f>
        <v>16031201</v>
      </c>
      <c r="H25" s="50"/>
      <c r="I25" s="50"/>
      <c r="J25" s="85"/>
    </row>
    <row r="26" spans="2:10" s="72" customFormat="1" ht="39.75" customHeight="1">
      <c r="B26" s="91">
        <v>14</v>
      </c>
      <c r="C26" s="242" t="s">
        <v>140</v>
      </c>
      <c r="D26" s="243"/>
      <c r="E26" s="244"/>
      <c r="F26" s="164">
        <f>F17+F25</f>
        <v>13270426.09999992</v>
      </c>
      <c r="G26" s="203">
        <f>G17-G25</f>
        <v>120116046</v>
      </c>
      <c r="H26" s="50"/>
      <c r="I26" s="50"/>
      <c r="J26" s="85"/>
    </row>
    <row r="27" spans="2:10" s="72" customFormat="1" ht="24.75" customHeight="1">
      <c r="B27" s="91">
        <v>15</v>
      </c>
      <c r="C27" s="253" t="s">
        <v>61</v>
      </c>
      <c r="D27" s="254"/>
      <c r="E27" s="255"/>
      <c r="F27" s="170">
        <f>F26-F28</f>
        <v>7786505.70999992</v>
      </c>
      <c r="G27" s="170">
        <f>G26-G28</f>
        <v>14088646.11</v>
      </c>
      <c r="J27" s="85"/>
    </row>
    <row r="28" spans="2:10" s="72" customFormat="1" ht="39.75" customHeight="1">
      <c r="B28" s="91">
        <v>16</v>
      </c>
      <c r="C28" s="242" t="s">
        <v>141</v>
      </c>
      <c r="D28" s="243"/>
      <c r="E28" s="244"/>
      <c r="F28" s="164">
        <f>Pasivet!G43</f>
        <v>5483920.39</v>
      </c>
      <c r="G28" s="203">
        <f>Pasivet!H43</f>
        <v>106027399.89</v>
      </c>
      <c r="H28" s="50"/>
      <c r="I28" s="50"/>
      <c r="J28" s="85"/>
    </row>
    <row r="29" spans="2:10" s="72" customFormat="1" ht="24.75" customHeight="1">
      <c r="B29" s="91">
        <v>17</v>
      </c>
      <c r="C29" s="253" t="s">
        <v>139</v>
      </c>
      <c r="D29" s="254"/>
      <c r="E29" s="255"/>
      <c r="F29" s="93"/>
      <c r="G29" s="132"/>
      <c r="J29" s="85"/>
    </row>
    <row r="30" spans="2:10" s="72" customFormat="1" ht="15.75" customHeight="1">
      <c r="B30" s="96"/>
      <c r="C30" s="96"/>
      <c r="D30" s="96"/>
      <c r="E30" s="97"/>
      <c r="F30" s="98"/>
      <c r="G30" s="98"/>
      <c r="J30" s="85"/>
    </row>
    <row r="31" spans="2:10" s="72" customFormat="1" ht="15.75" customHeight="1">
      <c r="B31" s="96"/>
      <c r="C31" s="96"/>
      <c r="D31" s="96"/>
      <c r="E31" s="97"/>
      <c r="F31" s="98"/>
      <c r="G31" s="98"/>
      <c r="J31" s="85"/>
    </row>
    <row r="32" spans="2:10" s="72" customFormat="1" ht="15.75" customHeight="1">
      <c r="B32" s="96"/>
      <c r="C32" s="96"/>
      <c r="D32" s="96"/>
      <c r="E32" s="97"/>
      <c r="F32" s="98"/>
      <c r="G32" s="98"/>
      <c r="J32" s="85"/>
    </row>
    <row r="33" spans="2:10" s="72" customFormat="1" ht="15.75" customHeight="1">
      <c r="B33" s="96"/>
      <c r="C33" s="96"/>
      <c r="D33" s="96"/>
      <c r="E33" s="97"/>
      <c r="F33" s="98"/>
      <c r="G33" s="98"/>
      <c r="J33" s="85"/>
    </row>
    <row r="34" spans="2:10" s="72" customFormat="1" ht="15.75" customHeight="1">
      <c r="B34" s="96"/>
      <c r="C34" s="96"/>
      <c r="D34" s="96"/>
      <c r="E34" s="97"/>
      <c r="F34" s="98"/>
      <c r="G34" s="98"/>
      <c r="J34" s="85"/>
    </row>
    <row r="35" spans="2:10" s="72" customFormat="1" ht="15.75" customHeight="1">
      <c r="B35" s="96"/>
      <c r="C35" s="96"/>
      <c r="D35" s="96"/>
      <c r="E35" s="97"/>
      <c r="F35" s="98"/>
      <c r="G35" s="98"/>
      <c r="J35" s="85"/>
    </row>
    <row r="36" spans="2:10" s="72" customFormat="1" ht="15.75" customHeight="1">
      <c r="B36" s="96"/>
      <c r="C36" s="96"/>
      <c r="D36" s="96"/>
      <c r="E36" s="97"/>
      <c r="F36" s="98"/>
      <c r="G36" s="98"/>
      <c r="J36" s="85"/>
    </row>
    <row r="37" spans="2:10" s="72" customFormat="1" ht="15.75" customHeight="1">
      <c r="B37" s="96"/>
      <c r="C37" s="96"/>
      <c r="D37" s="96"/>
      <c r="E37" s="97"/>
      <c r="F37" s="98"/>
      <c r="G37" s="98"/>
      <c r="J37" s="85"/>
    </row>
    <row r="38" spans="2:10" s="72" customFormat="1" ht="15.75" customHeight="1">
      <c r="B38" s="96"/>
      <c r="C38" s="96"/>
      <c r="D38" s="96"/>
      <c r="E38" s="97"/>
      <c r="F38" s="98"/>
      <c r="G38" s="98"/>
      <c r="J38" s="85"/>
    </row>
    <row r="39" spans="2:10" s="72" customFormat="1" ht="15.75" customHeight="1">
      <c r="B39" s="96"/>
      <c r="C39" s="96"/>
      <c r="D39" s="96"/>
      <c r="E39" s="96"/>
      <c r="F39" s="98"/>
      <c r="G39" s="98"/>
      <c r="J39" s="85"/>
    </row>
    <row r="40" spans="2:7" ht="12.75">
      <c r="B40" s="99"/>
      <c r="C40" s="99"/>
      <c r="D40" s="99"/>
      <c r="E40" s="20"/>
      <c r="F40" s="100"/>
      <c r="G40" s="100"/>
    </row>
  </sheetData>
  <sheetProtection/>
  <mergeCells count="27"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  <mergeCell ref="C19:E19"/>
    <mergeCell ref="C29:E29"/>
    <mergeCell ref="C28:E28"/>
    <mergeCell ref="C11:E11"/>
    <mergeCell ref="D12:E12"/>
    <mergeCell ref="D13:E13"/>
    <mergeCell ref="C14:E14"/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</mergeCells>
  <printOptions horizontalCentered="1" verticalCentered="1"/>
  <pageMargins left="0" right="0" top="0" bottom="0" header="0.28" footer="0.43"/>
  <pageSetup horizontalDpi="300" verticalDpi="300" orientation="portrait" r:id="rId1"/>
  <ignoredErrors>
    <ignoredError sqref="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7109375" style="10" customWidth="1"/>
    <col min="2" max="2" width="3.7109375" style="73" customWidth="1"/>
    <col min="3" max="3" width="4.140625" style="10" customWidth="1"/>
    <col min="4" max="4" width="3.28125" style="10" customWidth="1"/>
    <col min="5" max="5" width="46.421875" style="10" customWidth="1"/>
    <col min="6" max="6" width="18.00390625" style="74" customWidth="1"/>
    <col min="7" max="7" width="15.7109375" style="74" customWidth="1"/>
    <col min="8" max="8" width="1.421875" style="10" customWidth="1"/>
    <col min="9" max="16384" width="9.140625" style="10" customWidth="1"/>
  </cols>
  <sheetData>
    <row r="1" spans="2:8" s="72" customFormat="1" ht="30" customHeight="1">
      <c r="B1" s="241" t="s">
        <v>200</v>
      </c>
      <c r="C1" s="241"/>
      <c r="D1" s="241"/>
      <c r="E1" s="241"/>
      <c r="F1" s="241"/>
      <c r="G1" s="241"/>
      <c r="H1" s="86"/>
    </row>
    <row r="2" spans="2:8" s="72" customFormat="1" ht="20.25" customHeight="1">
      <c r="B2" s="258" t="s">
        <v>143</v>
      </c>
      <c r="C2" s="258"/>
      <c r="D2" s="258"/>
      <c r="E2" s="258"/>
      <c r="F2" s="258"/>
      <c r="G2" s="258"/>
      <c r="H2" s="101"/>
    </row>
    <row r="3" ht="6.75" customHeight="1"/>
    <row r="4" spans="2:8" s="72" customFormat="1" ht="20.25" customHeight="1">
      <c r="B4" s="240" t="s">
        <v>2</v>
      </c>
      <c r="C4" s="245" t="s">
        <v>144</v>
      </c>
      <c r="D4" s="246"/>
      <c r="E4" s="247"/>
      <c r="F4" s="88" t="s">
        <v>153</v>
      </c>
      <c r="G4" s="88" t="s">
        <v>153</v>
      </c>
      <c r="H4" s="50"/>
    </row>
    <row r="5" spans="2:8" s="72" customFormat="1" ht="20.25" customHeight="1">
      <c r="B5" s="213"/>
      <c r="C5" s="248"/>
      <c r="D5" s="249"/>
      <c r="E5" s="250"/>
      <c r="F5" s="89" t="s">
        <v>154</v>
      </c>
      <c r="G5" s="90" t="s">
        <v>171</v>
      </c>
      <c r="H5" s="50"/>
    </row>
    <row r="6" spans="2:7" s="72" customFormat="1" ht="24.75" customHeight="1">
      <c r="B6" s="91">
        <v>1</v>
      </c>
      <c r="C6" s="102" t="s">
        <v>53</v>
      </c>
      <c r="D6" s="103"/>
      <c r="E6" s="104"/>
      <c r="F6" s="199">
        <f>41491570.43+938232570.56+1666667</f>
        <v>981390807.9899999</v>
      </c>
      <c r="G6" s="170">
        <v>1807946386</v>
      </c>
    </row>
    <row r="7" spans="2:7" s="72" customFormat="1" ht="24.75" customHeight="1">
      <c r="B7" s="91">
        <v>2</v>
      </c>
      <c r="C7" s="102" t="s">
        <v>168</v>
      </c>
      <c r="D7" s="103"/>
      <c r="E7" s="104"/>
      <c r="F7" s="170">
        <f>459518714.83+268139667.94</f>
        <v>727658382.77</v>
      </c>
      <c r="G7" s="170">
        <v>1296334105.72</v>
      </c>
    </row>
    <row r="8" spans="2:8" s="72" customFormat="1" ht="25.5" customHeight="1">
      <c r="B8" s="91">
        <v>3</v>
      </c>
      <c r="C8" s="105" t="s">
        <v>145</v>
      </c>
      <c r="D8" s="106"/>
      <c r="E8" s="64"/>
      <c r="F8" s="168">
        <f>F6-F7</f>
        <v>253732425.2199999</v>
      </c>
      <c r="G8" s="187">
        <f>G6-G7</f>
        <v>511612280.28</v>
      </c>
      <c r="H8" s="50"/>
    </row>
    <row r="9" spans="2:7" s="72" customFormat="1" ht="24.75" customHeight="1">
      <c r="B9" s="91">
        <v>4</v>
      </c>
      <c r="C9" s="107" t="s">
        <v>146</v>
      </c>
      <c r="D9" s="108"/>
      <c r="E9" s="109"/>
      <c r="F9" s="171"/>
      <c r="G9" s="170"/>
    </row>
    <row r="10" spans="2:7" s="72" customFormat="1" ht="24.75" customHeight="1">
      <c r="B10" s="91">
        <v>5</v>
      </c>
      <c r="C10" s="102" t="s">
        <v>147</v>
      </c>
      <c r="D10" s="103"/>
      <c r="E10" s="104"/>
      <c r="F10" s="171">
        <f>5570403.4+1791373.81+270065+1239710+235196.21+2386483.37+74523006+10088145.5</f>
        <v>96104383.29</v>
      </c>
      <c r="G10" s="170">
        <v>103902193.89</v>
      </c>
    </row>
    <row r="11" spans="2:8" s="72" customFormat="1" ht="24.75" customHeight="1">
      <c r="B11" s="91">
        <v>6</v>
      </c>
      <c r="C11" s="102" t="s">
        <v>148</v>
      </c>
      <c r="D11" s="110"/>
      <c r="E11" s="56"/>
      <c r="F11" s="204">
        <f>122471697.85+27878000</f>
        <v>150349697.85</v>
      </c>
      <c r="G11" s="166">
        <v>199525541.25</v>
      </c>
      <c r="H11" s="58"/>
    </row>
    <row r="12" spans="2:7" s="72" customFormat="1" ht="24.75" customHeight="1">
      <c r="B12" s="91">
        <v>7</v>
      </c>
      <c r="C12" s="102" t="s">
        <v>169</v>
      </c>
      <c r="D12" s="103"/>
      <c r="E12" s="104"/>
      <c r="F12" s="171">
        <v>271045071.35</v>
      </c>
      <c r="G12" s="166">
        <v>471088381.22</v>
      </c>
    </row>
    <row r="13" spans="2:7" s="72" customFormat="1" ht="24.75" customHeight="1">
      <c r="B13" s="91">
        <v>8</v>
      </c>
      <c r="C13" s="102" t="s">
        <v>149</v>
      </c>
      <c r="D13" s="103"/>
      <c r="E13" s="104"/>
      <c r="F13" s="168">
        <f>F8-F10+F11-F12</f>
        <v>36932668.42999983</v>
      </c>
      <c r="G13" s="187">
        <f>G8+G11-G9-G10-G12</f>
        <v>136147246.41999996</v>
      </c>
    </row>
    <row r="14" spans="2:7" s="72" customFormat="1" ht="24.75" customHeight="1">
      <c r="B14" s="91">
        <v>9</v>
      </c>
      <c r="C14" s="102" t="s">
        <v>137</v>
      </c>
      <c r="D14" s="103"/>
      <c r="E14" s="104"/>
      <c r="F14" s="171"/>
      <c r="G14" s="170">
        <v>0</v>
      </c>
    </row>
    <row r="15" spans="2:7" s="72" customFormat="1" ht="24.75" customHeight="1">
      <c r="B15" s="91">
        <v>10</v>
      </c>
      <c r="C15" s="102" t="s">
        <v>55</v>
      </c>
      <c r="D15" s="103"/>
      <c r="E15" s="104"/>
      <c r="F15" s="171"/>
      <c r="G15" s="170"/>
    </row>
    <row r="16" spans="2:7" s="72" customFormat="1" ht="24.75" customHeight="1">
      <c r="B16" s="91">
        <v>11</v>
      </c>
      <c r="C16" s="102" t="s">
        <v>150</v>
      </c>
      <c r="D16" s="103"/>
      <c r="E16" s="104"/>
      <c r="F16" s="164">
        <f>F18+F19+F20</f>
        <v>-23662242.33</v>
      </c>
      <c r="G16" s="164">
        <f>G18+G19+G20</f>
        <v>16031201.540000001</v>
      </c>
    </row>
    <row r="17" spans="2:8" s="72" customFormat="1" ht="24.75" customHeight="1">
      <c r="B17" s="91"/>
      <c r="C17" s="102">
        <v>111</v>
      </c>
      <c r="D17" s="256" t="s">
        <v>57</v>
      </c>
      <c r="E17" s="257"/>
      <c r="F17" s="170"/>
      <c r="G17" s="166"/>
      <c r="H17" s="58"/>
    </row>
    <row r="18" spans="2:8" s="72" customFormat="1" ht="24.75" customHeight="1">
      <c r="B18" s="91"/>
      <c r="C18" s="102">
        <v>112</v>
      </c>
      <c r="D18" s="256" t="s">
        <v>138</v>
      </c>
      <c r="E18" s="257"/>
      <c r="F18" s="170">
        <f>1445722.62-1964126.16-27401885.69-2595874.74</f>
        <v>-30516163.97</v>
      </c>
      <c r="G18" s="196">
        <v>24365444.44</v>
      </c>
      <c r="H18" s="58"/>
    </row>
    <row r="19" spans="2:8" s="72" customFormat="1" ht="24.75" customHeight="1">
      <c r="B19" s="91"/>
      <c r="C19" s="102">
        <v>113</v>
      </c>
      <c r="D19" s="256" t="s">
        <v>58</v>
      </c>
      <c r="E19" s="257"/>
      <c r="F19" s="170">
        <f>2377850.02</f>
        <v>2377850.02</v>
      </c>
      <c r="G19" s="196">
        <f>-9980364.26</f>
        <v>-9980364.26</v>
      </c>
      <c r="H19" s="58"/>
    </row>
    <row r="20" spans="2:8" s="72" customFormat="1" ht="24.75" customHeight="1">
      <c r="B20" s="91"/>
      <c r="C20" s="102">
        <v>114</v>
      </c>
      <c r="D20" s="256" t="s">
        <v>59</v>
      </c>
      <c r="E20" s="257"/>
      <c r="F20" s="170">
        <f>5585213.77-1109142.15</f>
        <v>4476071.619999999</v>
      </c>
      <c r="G20" s="196">
        <v>1646121.36</v>
      </c>
      <c r="H20" s="58"/>
    </row>
    <row r="21" spans="2:8" s="72" customFormat="1" ht="39.75" customHeight="1">
      <c r="B21" s="91">
        <v>12</v>
      </c>
      <c r="C21" s="242" t="s">
        <v>60</v>
      </c>
      <c r="D21" s="243"/>
      <c r="E21" s="244"/>
      <c r="F21" s="168">
        <f>F14+F15+F16</f>
        <v>-23662242.33</v>
      </c>
      <c r="G21" s="187">
        <f>G16</f>
        <v>16031201.540000001</v>
      </c>
      <c r="H21" s="50"/>
    </row>
    <row r="22" spans="2:8" s="72" customFormat="1" ht="39.75" customHeight="1">
      <c r="B22" s="91">
        <v>13</v>
      </c>
      <c r="C22" s="242" t="s">
        <v>152</v>
      </c>
      <c r="D22" s="243"/>
      <c r="E22" s="244"/>
      <c r="F22" s="168">
        <f>F13+F21</f>
        <v>13270426.09999983</v>
      </c>
      <c r="G22" s="187">
        <f>G13-G21</f>
        <v>120116044.87999995</v>
      </c>
      <c r="H22" s="50"/>
    </row>
    <row r="23" spans="2:7" s="72" customFormat="1" ht="24.75" customHeight="1">
      <c r="B23" s="91">
        <v>14</v>
      </c>
      <c r="C23" s="253" t="s">
        <v>61</v>
      </c>
      <c r="D23" s="254"/>
      <c r="E23" s="255"/>
      <c r="F23" s="171">
        <f>F22-F24</f>
        <v>7786505.70999983</v>
      </c>
      <c r="G23" s="197">
        <f>G22-G24</f>
        <v>14088644.98999995</v>
      </c>
    </row>
    <row r="24" spans="2:8" s="72" customFormat="1" ht="39.75" customHeight="1">
      <c r="B24" s="91">
        <v>15</v>
      </c>
      <c r="C24" s="242" t="s">
        <v>151</v>
      </c>
      <c r="D24" s="243"/>
      <c r="E24" s="244"/>
      <c r="F24" s="168">
        <f>Pasivet!G43</f>
        <v>5483920.39</v>
      </c>
      <c r="G24" s="187">
        <f>Pasivet!H43</f>
        <v>106027399.89</v>
      </c>
      <c r="H24" s="50"/>
    </row>
    <row r="25" spans="2:7" s="72" customFormat="1" ht="24.75" customHeight="1">
      <c r="B25" s="91">
        <v>16</v>
      </c>
      <c r="C25" s="253" t="s">
        <v>139</v>
      </c>
      <c r="D25" s="254"/>
      <c r="E25" s="255"/>
      <c r="F25" s="171"/>
      <c r="G25" s="170"/>
    </row>
  </sheetData>
  <sheetProtection/>
  <mergeCells count="13">
    <mergeCell ref="C25:E25"/>
    <mergeCell ref="C21:E21"/>
    <mergeCell ref="C22:E22"/>
    <mergeCell ref="C23:E23"/>
    <mergeCell ref="C24:E24"/>
    <mergeCell ref="B1:G1"/>
    <mergeCell ref="B2:G2"/>
    <mergeCell ref="D20:E20"/>
    <mergeCell ref="C4:E5"/>
    <mergeCell ref="D17:E17"/>
    <mergeCell ref="D18:E18"/>
    <mergeCell ref="D19:E19"/>
    <mergeCell ref="B4:B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4">
      <selection activeCell="A19" sqref="A19"/>
    </sheetView>
  </sheetViews>
  <sheetFormatPr defaultColWidth="9.140625" defaultRowHeight="12.75"/>
  <cols>
    <col min="1" max="1" width="6.8515625" style="68" customWidth="1"/>
    <col min="2" max="3" width="3.7109375" style="70" customWidth="1"/>
    <col min="4" max="4" width="3.57421875" style="70" customWidth="1"/>
    <col min="5" max="5" width="44.421875" style="68" customWidth="1"/>
    <col min="6" max="6" width="17.7109375" style="71" customWidth="1"/>
    <col min="7" max="7" width="15.421875" style="71" customWidth="1"/>
    <col min="8" max="8" width="1.421875" style="68" customWidth="1"/>
    <col min="9" max="9" width="12.7109375" style="68" bestFit="1" customWidth="1"/>
    <col min="10" max="16384" width="9.140625" style="68" customWidth="1"/>
  </cols>
  <sheetData>
    <row r="1" spans="2:7" s="38" customFormat="1" ht="8.25" customHeight="1">
      <c r="B1" s="35"/>
      <c r="C1" s="35"/>
      <c r="D1" s="36"/>
      <c r="E1" s="37"/>
      <c r="F1" s="39"/>
      <c r="G1" s="84"/>
    </row>
    <row r="2" spans="2:7" s="86" customFormat="1" ht="18" customHeight="1">
      <c r="B2" s="241" t="s">
        <v>201</v>
      </c>
      <c r="C2" s="241"/>
      <c r="D2" s="241"/>
      <c r="E2" s="241"/>
      <c r="F2" s="241"/>
      <c r="G2" s="241"/>
    </row>
    <row r="3" spans="2:7" s="114" customFormat="1" ht="6.75" customHeight="1">
      <c r="B3" s="112"/>
      <c r="C3" s="112"/>
      <c r="D3" s="112"/>
      <c r="F3" s="113"/>
      <c r="G3" s="113"/>
    </row>
    <row r="4" spans="2:7" s="50" customFormat="1" ht="15.75" customHeight="1">
      <c r="B4" s="265" t="s">
        <v>2</v>
      </c>
      <c r="C4" s="245" t="s">
        <v>89</v>
      </c>
      <c r="D4" s="246"/>
      <c r="E4" s="247"/>
      <c r="F4" s="116" t="s">
        <v>153</v>
      </c>
      <c r="G4" s="140" t="s">
        <v>153</v>
      </c>
    </row>
    <row r="5" spans="2:7" s="50" customFormat="1" ht="15.75" customHeight="1">
      <c r="B5" s="266"/>
      <c r="C5" s="248"/>
      <c r="D5" s="249"/>
      <c r="E5" s="250"/>
      <c r="F5" s="118" t="s">
        <v>154</v>
      </c>
      <c r="G5" s="119" t="s">
        <v>171</v>
      </c>
    </row>
    <row r="6" spans="2:7" s="50" customFormat="1" ht="24.75" customHeight="1">
      <c r="B6" s="51"/>
      <c r="C6" s="105" t="s">
        <v>70</v>
      </c>
      <c r="D6" s="106"/>
      <c r="E6" s="106"/>
      <c r="F6" s="167"/>
      <c r="G6" s="163"/>
    </row>
    <row r="7" spans="2:7" s="50" customFormat="1" ht="19.5" customHeight="1">
      <c r="B7" s="51"/>
      <c r="C7" s="105"/>
      <c r="D7" s="53" t="s">
        <v>90</v>
      </c>
      <c r="E7" s="115"/>
      <c r="F7" s="167">
        <f>'Rez.1'!F26</f>
        <v>13270426.09999992</v>
      </c>
      <c r="G7" s="205">
        <v>120116045</v>
      </c>
    </row>
    <row r="8" spans="2:7" s="50" customFormat="1" ht="19.5" customHeight="1">
      <c r="B8" s="51"/>
      <c r="C8" s="120"/>
      <c r="D8" s="121" t="s">
        <v>91</v>
      </c>
      <c r="F8" s="167"/>
      <c r="G8" s="163"/>
    </row>
    <row r="9" spans="2:7" s="50" customFormat="1" ht="19.5" customHeight="1">
      <c r="B9" s="51"/>
      <c r="C9" s="105"/>
      <c r="D9" s="106"/>
      <c r="E9" s="156" t="s">
        <v>100</v>
      </c>
      <c r="F9" s="167">
        <f>'Rez.1'!F14</f>
        <v>32411126.86</v>
      </c>
      <c r="G9" s="205">
        <v>34374082</v>
      </c>
    </row>
    <row r="10" spans="2:7" s="50" customFormat="1" ht="19.5" customHeight="1">
      <c r="B10" s="51"/>
      <c r="C10" s="105"/>
      <c r="D10" s="106"/>
      <c r="E10" s="156" t="s">
        <v>101</v>
      </c>
      <c r="F10" s="167"/>
      <c r="G10" s="205"/>
    </row>
    <row r="11" spans="2:7" s="50" customFormat="1" ht="19.5" customHeight="1">
      <c r="B11" s="51"/>
      <c r="C11" s="105"/>
      <c r="D11" s="106"/>
      <c r="E11" s="156" t="s">
        <v>102</v>
      </c>
      <c r="F11" s="167"/>
      <c r="G11" s="205"/>
    </row>
    <row r="12" spans="2:7" s="50" customFormat="1" ht="19.5" customHeight="1">
      <c r="B12" s="51"/>
      <c r="C12" s="105"/>
      <c r="D12" s="106"/>
      <c r="E12" s="156" t="s">
        <v>103</v>
      </c>
      <c r="F12" s="167"/>
      <c r="G12" s="205"/>
    </row>
    <row r="13" spans="2:7" s="66" customFormat="1" ht="19.5" customHeight="1">
      <c r="B13" s="261"/>
      <c r="C13" s="245"/>
      <c r="D13" s="122" t="s">
        <v>92</v>
      </c>
      <c r="F13" s="259">
        <f>Aktivet!H11-Aktivet!G11</f>
        <v>-115321661.81999993</v>
      </c>
      <c r="G13" s="263">
        <f>-701910038</f>
        <v>-701910038</v>
      </c>
    </row>
    <row r="14" spans="2:7" s="66" customFormat="1" ht="19.5" customHeight="1">
      <c r="B14" s="262"/>
      <c r="C14" s="248"/>
      <c r="D14" s="123" t="s">
        <v>93</v>
      </c>
      <c r="F14" s="260"/>
      <c r="G14" s="264"/>
    </row>
    <row r="15" spans="2:7" s="50" customFormat="1" ht="19.5" customHeight="1">
      <c r="B15" s="117"/>
      <c r="C15" s="105"/>
      <c r="D15" s="53" t="s">
        <v>94</v>
      </c>
      <c r="E15" s="115"/>
      <c r="F15" s="167">
        <f>Aktivet!H19-Aktivet!G19</f>
        <v>-19320583.71</v>
      </c>
      <c r="G15" s="205">
        <v>31466455</v>
      </c>
    </row>
    <row r="16" spans="2:7" s="50" customFormat="1" ht="19.5" customHeight="1">
      <c r="B16" s="261"/>
      <c r="C16" s="245"/>
      <c r="D16" s="122" t="s">
        <v>95</v>
      </c>
      <c r="E16" s="157"/>
      <c r="F16" s="259">
        <f>Pasivet!G6+Pasivet!G25-Pasivet!H6-Pasivet!H25</f>
        <v>66015390.00000018</v>
      </c>
      <c r="G16" s="263">
        <v>601516320</v>
      </c>
    </row>
    <row r="17" spans="2:7" s="50" customFormat="1" ht="19.5" customHeight="1">
      <c r="B17" s="262"/>
      <c r="C17" s="248"/>
      <c r="D17" s="121" t="s">
        <v>96</v>
      </c>
      <c r="E17" s="158"/>
      <c r="F17" s="260"/>
      <c r="G17" s="264"/>
    </row>
    <row r="18" spans="2:7" s="50" customFormat="1" ht="19.5" customHeight="1">
      <c r="B18" s="51"/>
      <c r="C18" s="105"/>
      <c r="D18" s="128" t="s">
        <v>97</v>
      </c>
      <c r="E18" s="159"/>
      <c r="F18" s="168"/>
      <c r="G18" s="203"/>
    </row>
    <row r="19" spans="2:7" s="50" customFormat="1" ht="19.5" customHeight="1">
      <c r="B19" s="51"/>
      <c r="C19" s="105"/>
      <c r="D19" s="53" t="s">
        <v>72</v>
      </c>
      <c r="E19" s="115"/>
      <c r="F19" s="167"/>
      <c r="G19" s="205">
        <v>0</v>
      </c>
    </row>
    <row r="20" spans="2:7" s="50" customFormat="1" ht="19.5" customHeight="1">
      <c r="B20" s="51"/>
      <c r="C20" s="105"/>
      <c r="D20" s="53" t="s">
        <v>73</v>
      </c>
      <c r="E20" s="115"/>
      <c r="F20" s="167">
        <f>-7786505.71</f>
        <v>-7786505.71</v>
      </c>
      <c r="G20" s="205">
        <f>-14088645</f>
        <v>-14088645</v>
      </c>
    </row>
    <row r="21" spans="2:7" s="58" customFormat="1" ht="19.5" customHeight="1">
      <c r="B21" s="51"/>
      <c r="C21" s="105"/>
      <c r="D21" s="129" t="s">
        <v>98</v>
      </c>
      <c r="E21" s="159"/>
      <c r="F21" s="168"/>
      <c r="G21" s="203"/>
    </row>
    <row r="22" spans="2:9" s="50" customFormat="1" ht="24.75" customHeight="1">
      <c r="B22" s="59"/>
      <c r="C22" s="124" t="s">
        <v>74</v>
      </c>
      <c r="D22" s="106"/>
      <c r="E22" s="115"/>
      <c r="F22" s="167"/>
      <c r="G22" s="205"/>
      <c r="I22" s="211"/>
    </row>
    <row r="23" spans="2:7" s="50" customFormat="1" ht="19.5" customHeight="1">
      <c r="B23" s="51"/>
      <c r="C23" s="105"/>
      <c r="D23" s="53" t="s">
        <v>75</v>
      </c>
      <c r="E23" s="115"/>
      <c r="F23" s="167"/>
      <c r="G23" s="205"/>
    </row>
    <row r="24" spans="2:9" s="50" customFormat="1" ht="19.5" customHeight="1">
      <c r="B24" s="51"/>
      <c r="C24" s="105"/>
      <c r="D24" s="53" t="s">
        <v>76</v>
      </c>
      <c r="E24" s="115"/>
      <c r="F24" s="167">
        <f>367609170.51-339517493.86-32411126.86</f>
        <v>-4319450.210000023</v>
      </c>
      <c r="G24" s="162">
        <f>-26615791</f>
        <v>-26615791</v>
      </c>
      <c r="I24" s="211"/>
    </row>
    <row r="25" spans="2:7" s="50" customFormat="1" ht="19.5" customHeight="1">
      <c r="B25" s="51"/>
      <c r="C25" s="94"/>
      <c r="D25" s="53" t="s">
        <v>77</v>
      </c>
      <c r="E25" s="115"/>
      <c r="F25" s="167"/>
      <c r="G25" s="205"/>
    </row>
    <row r="26" spans="2:7" s="50" customFormat="1" ht="19.5" customHeight="1">
      <c r="B26" s="51"/>
      <c r="C26" s="60"/>
      <c r="D26" s="53" t="s">
        <v>78</v>
      </c>
      <c r="E26" s="115"/>
      <c r="F26" s="167"/>
      <c r="G26" s="205"/>
    </row>
    <row r="27" spans="2:7" s="50" customFormat="1" ht="19.5" customHeight="1">
      <c r="B27" s="51"/>
      <c r="C27" s="60"/>
      <c r="D27" s="53" t="s">
        <v>79</v>
      </c>
      <c r="E27" s="115"/>
      <c r="F27" s="167"/>
      <c r="G27" s="205"/>
    </row>
    <row r="28" spans="2:7" s="58" customFormat="1" ht="19.5" customHeight="1">
      <c r="B28" s="51"/>
      <c r="C28" s="60"/>
      <c r="D28" s="129" t="s">
        <v>80</v>
      </c>
      <c r="E28" s="159"/>
      <c r="F28" s="165"/>
      <c r="G28" s="203"/>
    </row>
    <row r="29" spans="2:7" s="50" customFormat="1" ht="24.75" customHeight="1">
      <c r="B29" s="59"/>
      <c r="C29" s="105" t="s">
        <v>81</v>
      </c>
      <c r="D29" s="125"/>
      <c r="E29" s="115"/>
      <c r="F29" s="167"/>
      <c r="G29" s="205"/>
    </row>
    <row r="30" spans="2:7" s="50" customFormat="1" ht="19.5" customHeight="1">
      <c r="B30" s="51"/>
      <c r="C30" s="60"/>
      <c r="D30" s="53" t="s">
        <v>88</v>
      </c>
      <c r="E30" s="115"/>
      <c r="F30" s="167"/>
      <c r="G30" s="205"/>
    </row>
    <row r="31" spans="2:7" s="50" customFormat="1" ht="19.5" customHeight="1">
      <c r="B31" s="51"/>
      <c r="C31" s="60"/>
      <c r="D31" s="53" t="s">
        <v>82</v>
      </c>
      <c r="E31" s="115"/>
      <c r="F31" s="167"/>
      <c r="G31" s="205"/>
    </row>
    <row r="32" spans="2:7" s="50" customFormat="1" ht="19.5" customHeight="1">
      <c r="B32" s="51"/>
      <c r="C32" s="60"/>
      <c r="D32" s="53" t="s">
        <v>83</v>
      </c>
      <c r="E32" s="115"/>
      <c r="F32" s="167"/>
      <c r="G32" s="205"/>
    </row>
    <row r="33" spans="2:7" s="50" customFormat="1" ht="19.5" customHeight="1">
      <c r="B33" s="51"/>
      <c r="C33" s="60"/>
      <c r="D33" s="53" t="s">
        <v>84</v>
      </c>
      <c r="E33" s="115"/>
      <c r="F33" s="167"/>
      <c r="G33" s="163"/>
    </row>
    <row r="34" spans="2:7" s="58" customFormat="1" ht="19.5" customHeight="1">
      <c r="B34" s="51"/>
      <c r="C34" s="60"/>
      <c r="D34" s="129" t="s">
        <v>99</v>
      </c>
      <c r="E34" s="159"/>
      <c r="F34" s="168"/>
      <c r="G34" s="203"/>
    </row>
    <row r="35" spans="2:9" ht="25.5" customHeight="1">
      <c r="B35" s="126"/>
      <c r="C35" s="124" t="s">
        <v>85</v>
      </c>
      <c r="D35" s="127"/>
      <c r="E35" s="160"/>
      <c r="F35" s="206">
        <f>F37-F36</f>
        <v>-35051258.34999998</v>
      </c>
      <c r="G35" s="207">
        <f>G24+G20+G16+G15+G13+G9+G7</f>
        <v>44858428</v>
      </c>
      <c r="I35" s="71"/>
    </row>
    <row r="36" spans="2:7" ht="25.5" customHeight="1">
      <c r="B36" s="127"/>
      <c r="C36" s="124" t="s">
        <v>86</v>
      </c>
      <c r="D36" s="127"/>
      <c r="E36" s="160"/>
      <c r="F36" s="208">
        <v>142482622</v>
      </c>
      <c r="G36" s="209">
        <v>97624194</v>
      </c>
    </row>
    <row r="37" spans="2:7" ht="25.5" customHeight="1">
      <c r="B37" s="127"/>
      <c r="C37" s="124" t="s">
        <v>87</v>
      </c>
      <c r="D37" s="127"/>
      <c r="E37" s="160"/>
      <c r="F37" s="208">
        <f>58814046.69+47394653.74+529754.16+8940.54+226954.51+457014.01</f>
        <v>107431363.65000002</v>
      </c>
      <c r="G37" s="210">
        <v>142482622</v>
      </c>
    </row>
    <row r="38" ht="15.75" customHeight="1">
      <c r="F38" s="174"/>
    </row>
    <row r="39" ht="12.75">
      <c r="F39" s="173"/>
    </row>
    <row r="40" ht="12.75">
      <c r="F40" s="173"/>
    </row>
    <row r="41" ht="12.75">
      <c r="F41" s="173"/>
    </row>
    <row r="42" ht="12.75">
      <c r="F42" s="173"/>
    </row>
    <row r="43" ht="12.75">
      <c r="F43" s="173"/>
    </row>
    <row r="44" ht="12.75">
      <c r="F44" s="173"/>
    </row>
    <row r="45" ht="12.75">
      <c r="F45" s="173"/>
    </row>
  </sheetData>
  <sheetProtection/>
  <mergeCells count="11">
    <mergeCell ref="B2:G2"/>
    <mergeCell ref="C4:E5"/>
    <mergeCell ref="B4:B5"/>
    <mergeCell ref="G13:G14"/>
    <mergeCell ref="B13:B14"/>
    <mergeCell ref="C13:C14"/>
    <mergeCell ref="F13:F14"/>
    <mergeCell ref="F16:F17"/>
    <mergeCell ref="C16:C17"/>
    <mergeCell ref="B16:B17"/>
    <mergeCell ref="G16:G17"/>
  </mergeCells>
  <printOptions horizontalCentered="1" verticalCentered="1"/>
  <pageMargins left="0" right="0" top="0.35" bottom="0" header="0.5118110236220472" footer="0.3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G24" sqref="G2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ht="18">
      <c r="B1" s="175" t="s">
        <v>190</v>
      </c>
    </row>
    <row r="2" spans="1:8" ht="25.5" customHeight="1">
      <c r="A2" s="267" t="s">
        <v>202</v>
      </c>
      <c r="B2" s="267"/>
      <c r="C2" s="267"/>
      <c r="D2" s="267"/>
      <c r="E2" s="267"/>
      <c r="F2" s="267"/>
      <c r="G2" s="267"/>
      <c r="H2" s="267"/>
    </row>
    <row r="3" spans="2:7" ht="12.75" customHeight="1">
      <c r="B3" s="6" t="s">
        <v>65</v>
      </c>
      <c r="G3" s="1"/>
    </row>
    <row r="4" ht="6.75" customHeight="1" thickBot="1"/>
    <row r="5" spans="1:8" s="2" customFormat="1" ht="24.75" customHeight="1">
      <c r="A5" s="268"/>
      <c r="B5" s="269"/>
      <c r="C5" s="176" t="s">
        <v>41</v>
      </c>
      <c r="D5" s="176" t="s">
        <v>42</v>
      </c>
      <c r="E5" s="177" t="s">
        <v>67</v>
      </c>
      <c r="F5" s="177" t="s">
        <v>66</v>
      </c>
      <c r="G5" s="176" t="s">
        <v>68</v>
      </c>
      <c r="H5" s="178" t="s">
        <v>62</v>
      </c>
    </row>
    <row r="6" spans="1:8" s="3" customFormat="1" ht="19.5" customHeight="1">
      <c r="A6" s="179">
        <v>1</v>
      </c>
      <c r="B6" s="4" t="s">
        <v>64</v>
      </c>
      <c r="C6" s="5"/>
      <c r="D6" s="5"/>
      <c r="E6" s="5"/>
      <c r="F6" s="5"/>
      <c r="G6" s="5">
        <v>-110451203</v>
      </c>
      <c r="H6" s="180">
        <f>SUM(C6:G6)</f>
        <v>-110451203</v>
      </c>
    </row>
    <row r="7" spans="1:8" s="3" customFormat="1" ht="19.5" customHeight="1">
      <c r="A7" s="179">
        <v>2</v>
      </c>
      <c r="B7" s="4" t="s">
        <v>63</v>
      </c>
      <c r="C7" s="5"/>
      <c r="D7" s="5"/>
      <c r="E7" s="5"/>
      <c r="F7" s="5"/>
      <c r="G7" s="5"/>
      <c r="H7" s="180">
        <f>SUM(C7:G7)</f>
        <v>0</v>
      </c>
    </row>
    <row r="8" spans="1:8" s="3" customFormat="1" ht="19.5" customHeight="1">
      <c r="A8" s="179">
        <v>3</v>
      </c>
      <c r="B8" s="4" t="s">
        <v>69</v>
      </c>
      <c r="C8" s="5"/>
      <c r="D8" s="5"/>
      <c r="E8" s="5"/>
      <c r="F8" s="5"/>
      <c r="G8" s="5"/>
      <c r="H8" s="180">
        <f>SUM(C8:G8)</f>
        <v>0</v>
      </c>
    </row>
    <row r="9" spans="1:8" s="3" customFormat="1" ht="19.5" customHeight="1">
      <c r="A9" s="179">
        <v>4</v>
      </c>
      <c r="B9" s="4" t="s">
        <v>170</v>
      </c>
      <c r="C9" s="5"/>
      <c r="D9" s="5"/>
      <c r="E9" s="5"/>
      <c r="F9" s="5"/>
      <c r="G9" s="5"/>
      <c r="H9" s="180">
        <f>SUM(C9:G9)</f>
        <v>0</v>
      </c>
    </row>
    <row r="10" spans="1:8" s="3" customFormat="1" ht="19.5" customHeight="1" thickBot="1">
      <c r="A10" s="181" t="s">
        <v>37</v>
      </c>
      <c r="B10" s="7" t="s">
        <v>178</v>
      </c>
      <c r="C10" s="133">
        <v>185562000</v>
      </c>
      <c r="D10" s="133">
        <f>SUM(D6:D9)</f>
        <v>0</v>
      </c>
      <c r="E10" s="133">
        <f>SUM(E6:E9)</f>
        <v>0</v>
      </c>
      <c r="F10" s="133">
        <v>5985767</v>
      </c>
      <c r="G10" s="133">
        <v>-45971957</v>
      </c>
      <c r="H10" s="182">
        <v>145575810</v>
      </c>
    </row>
    <row r="11" spans="1:8" ht="19.5" customHeight="1" thickTop="1">
      <c r="A11" s="179">
        <v>1</v>
      </c>
      <c r="B11" s="4" t="s">
        <v>64</v>
      </c>
      <c r="C11" s="5"/>
      <c r="D11" s="5"/>
      <c r="E11" s="5"/>
      <c r="F11" s="5"/>
      <c r="G11" s="5">
        <v>106027400</v>
      </c>
      <c r="H11" s="180">
        <f>SUM(C11:G11)</f>
        <v>106027400</v>
      </c>
    </row>
    <row r="12" spans="1:8" ht="19.5" customHeight="1">
      <c r="A12" s="179">
        <v>2</v>
      </c>
      <c r="B12" s="4" t="s">
        <v>63</v>
      </c>
      <c r="C12" s="5"/>
      <c r="D12" s="5"/>
      <c r="E12" s="5"/>
      <c r="F12" s="5"/>
      <c r="G12" s="5"/>
      <c r="H12" s="180">
        <f>SUM(C12:G12)</f>
        <v>0</v>
      </c>
    </row>
    <row r="13" spans="1:8" ht="19.5" customHeight="1">
      <c r="A13" s="179">
        <v>3</v>
      </c>
      <c r="B13" s="4" t="s">
        <v>69</v>
      </c>
      <c r="C13" s="5"/>
      <c r="D13" s="5"/>
      <c r="E13" s="5"/>
      <c r="F13" s="5"/>
      <c r="G13" s="5"/>
      <c r="H13" s="180">
        <f>SUM(C13:G13)</f>
        <v>0</v>
      </c>
    </row>
    <row r="14" spans="1:8" ht="19.5" customHeight="1">
      <c r="A14" s="179">
        <v>4</v>
      </c>
      <c r="B14" s="4" t="s">
        <v>170</v>
      </c>
      <c r="C14" s="5"/>
      <c r="D14" s="5"/>
      <c r="E14" s="5"/>
      <c r="F14" s="5"/>
      <c r="G14" s="5"/>
      <c r="H14" s="180">
        <f>SUM(C14:G14)</f>
        <v>0</v>
      </c>
    </row>
    <row r="15" spans="1:8" ht="19.5" customHeight="1" thickBot="1">
      <c r="A15" s="183" t="s">
        <v>191</v>
      </c>
      <c r="B15" s="184" t="s">
        <v>192</v>
      </c>
      <c r="C15" s="185">
        <v>246813013</v>
      </c>
      <c r="D15" s="185">
        <f>SUM(D10:D14)</f>
        <v>0</v>
      </c>
      <c r="E15" s="185">
        <f>SUM(E10:E14)</f>
        <v>0</v>
      </c>
      <c r="F15" s="185">
        <v>9214000</v>
      </c>
      <c r="G15" s="185">
        <f>G6+G11</f>
        <v>-4423803</v>
      </c>
      <c r="H15" s="186">
        <f>SUM(H10:H14)</f>
        <v>251603210</v>
      </c>
    </row>
    <row r="16" spans="1:8" ht="19.5" customHeight="1">
      <c r="A16" s="179">
        <v>1</v>
      </c>
      <c r="B16" s="4" t="s">
        <v>64</v>
      </c>
      <c r="C16" s="5"/>
      <c r="D16" s="5"/>
      <c r="E16" s="5"/>
      <c r="F16" s="5"/>
      <c r="G16" s="5">
        <f>'Rez.1'!F28</f>
        <v>5483920.39</v>
      </c>
      <c r="H16" s="180">
        <f>SUM(C16:G16)</f>
        <v>5483920.39</v>
      </c>
    </row>
    <row r="17" spans="1:8" ht="19.5" customHeight="1">
      <c r="A17" s="179">
        <v>2</v>
      </c>
      <c r="B17" s="4" t="s">
        <v>63</v>
      </c>
      <c r="C17" s="5"/>
      <c r="D17" s="5"/>
      <c r="E17" s="5"/>
      <c r="F17" s="5"/>
      <c r="G17" s="5"/>
      <c r="H17" s="180">
        <f>SUM(C17:G17)</f>
        <v>0</v>
      </c>
    </row>
    <row r="18" spans="1:8" ht="19.5" customHeight="1">
      <c r="A18" s="179">
        <v>3</v>
      </c>
      <c r="B18" s="4" t="s">
        <v>69</v>
      </c>
      <c r="C18" s="5"/>
      <c r="D18" s="5"/>
      <c r="E18" s="5"/>
      <c r="F18" s="5"/>
      <c r="G18" s="5"/>
      <c r="H18" s="180">
        <f>SUM(C18:G18)</f>
        <v>0</v>
      </c>
    </row>
    <row r="19" spans="1:8" ht="19.5" customHeight="1">
      <c r="A19" s="179">
        <v>4</v>
      </c>
      <c r="B19" s="4" t="s">
        <v>170</v>
      </c>
      <c r="C19" s="5"/>
      <c r="D19" s="5"/>
      <c r="E19" s="5"/>
      <c r="F19" s="5"/>
      <c r="G19" s="5"/>
      <c r="H19" s="180">
        <f>SUM(C19:G19)</f>
        <v>0</v>
      </c>
    </row>
    <row r="20" spans="1:8" ht="19.5" customHeight="1" thickBot="1">
      <c r="A20" s="183" t="s">
        <v>191</v>
      </c>
      <c r="B20" s="184" t="s">
        <v>204</v>
      </c>
      <c r="C20" s="185">
        <v>246813013</v>
      </c>
      <c r="D20" s="185">
        <f>SUM(D15:D19)</f>
        <v>0</v>
      </c>
      <c r="E20" s="185">
        <f>SUM(E15:E19)</f>
        <v>0</v>
      </c>
      <c r="F20" s="185">
        <v>9214000</v>
      </c>
      <c r="G20" s="185">
        <f>G16+G15</f>
        <v>1060117.3899999997</v>
      </c>
      <c r="H20" s="186">
        <f>SUM(H15:H19)</f>
        <v>257087130.39</v>
      </c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1">
    <mergeCell ref="A2:H2"/>
  </mergeCells>
  <printOptions horizontalCentered="1"/>
  <pageMargins left="0" right="0" top="0.42" bottom="0.31496062992126" header="0.24" footer="0.511811023622047"/>
  <pageSetup horizontalDpi="600" verticalDpi="600" orientation="landscape" r:id="rId1"/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fatosmuca</cp:lastModifiedBy>
  <cp:lastPrinted>2011-03-29T07:05:19Z</cp:lastPrinted>
  <dcterms:created xsi:type="dcterms:W3CDTF">2002-02-16T18:16:52Z</dcterms:created>
  <dcterms:modified xsi:type="dcterms:W3CDTF">2012-04-23T09:25:26Z</dcterms:modified>
  <cp:category/>
  <cp:version/>
  <cp:contentType/>
  <cp:contentStatus/>
</cp:coreProperties>
</file>