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3"/>
  </bookViews>
  <sheets>
    <sheet name="F. E PARE" sheetId="1" r:id="rId1"/>
    <sheet name="PF" sheetId="2" r:id="rId2"/>
    <sheet name="ARDH-SHP" sheetId="3" r:id="rId3"/>
    <sheet name="Cash flow" sheetId="4" r:id="rId4"/>
    <sheet name="L.KAPITALI" sheetId="5" r:id="rId5"/>
  </sheets>
  <definedNames>
    <definedName name="amortizim">'ARDH-SHP'!$D$13</definedName>
    <definedName name="debi_aktiv">'PF'!$G$16</definedName>
    <definedName name="debit_tjere">'PF'!$G$64</definedName>
    <definedName name="det_pask">'PF'!$G$62</definedName>
    <definedName name="fitim_neto">'PF'!$E$88</definedName>
    <definedName name="kalqev">'PF'!$G$81</definedName>
    <definedName name="mm2010">'PF'!$F$5</definedName>
    <definedName name="mm2011">'PF'!$E$5</definedName>
    <definedName name="nd_furnitor">'PF'!$G$54</definedName>
    <definedName name="nd_klient">'PF'!$G$10</definedName>
    <definedName name="ndr_inventar">'PF'!$G$17</definedName>
    <definedName name="pag">'PF'!$G$55</definedName>
    <definedName name="sig_shoq">'PF'!$G$56</definedName>
    <definedName name="tap">'PF'!$G$57</definedName>
    <definedName name="tat_burim">'PF'!$G$60</definedName>
    <definedName name="tat_fitim">'PF'!$G$12</definedName>
    <definedName name="tvsh_akt">'PF'!$G$11</definedName>
    <definedName name="tvshpasiv">'PF'!$G$59</definedName>
  </definedNames>
  <calcPr fullCalcOnLoad="1"/>
</workbook>
</file>

<file path=xl/sharedStrings.xml><?xml version="1.0" encoding="utf-8"?>
<sst xmlns="http://schemas.openxmlformats.org/spreadsheetml/2006/main" count="260" uniqueCount="214">
  <si>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</si>
  <si>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</si>
  <si>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</si>
  <si>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</si>
  <si>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</si>
  <si>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</si>
  <si>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</si>
  <si>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</si>
  <si>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</si>
  <si>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</si>
  <si>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</si>
  <si>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</si>
  <si>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</si>
  <si>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</si>
  <si>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</si>
  <si>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</si>
  <si>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</si>
  <si>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</si>
  <si>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</si>
  <si>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</si>
  <si>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</si>
  <si>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</si>
  <si>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</si>
  <si>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</si>
  <si>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</si>
  <si>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</si>
  <si>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</si>
  <si>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</si>
  <si>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</si>
  <si>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</si>
  <si>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</si>
  <si>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</si>
  <si>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</si>
  <si>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</si>
  <si>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</si>
  <si>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</si>
  <si>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</si>
  <si>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</si>
  <si>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</si>
  <si>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</si>
  <si>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</si>
  <si>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</si>
  <si>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</si>
  <si>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</si>
  <si>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</si>
  <si>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</si>
  <si>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</si>
  <si>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</si>
  <si>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</si>
  <si>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</si>
  <si>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</si>
  <si>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</si>
  <si>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</si>
  <si>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</si>
  <si>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</si>
  <si>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</si>
  <si>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</si>
  <si>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</si>
  <si>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</si>
  <si>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</si>
  <si>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</si>
  <si>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</si>
  <si>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</si>
  <si>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</si>
  <si>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</si>
  <si>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</si>
  <si>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</si>
  <si>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</si>
  <si>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</si>
  <si>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Tvsh-ne</t>
  </si>
  <si>
    <t>Detyrime Tatimore per Tatimin ne Burim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</si>
  <si>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</si>
  <si>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</si>
  <si>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</si>
  <si>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</si>
  <si>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</si>
  <si>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</si>
  <si>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</si>
  <si>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</si>
  <si>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</si>
  <si>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</si>
  <si>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</si>
  <si>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</si>
  <si>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</si>
  <si>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</si>
  <si>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</si>
  <si>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</si>
  <si>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</si>
  <si>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</si>
  <si>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</si>
  <si>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</si>
  <si>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</si>
  <si>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</si>
  <si>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</si>
  <si>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</si>
  <si>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</si>
  <si>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</si>
  <si>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</si>
  <si>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</si>
  <si>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</si>
  <si>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</si>
  <si>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</si>
  <si>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</si>
  <si>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</si>
  <si>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</si>
  <si>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</si>
  <si>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</si>
  <si>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</si>
  <si>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</si>
  <si>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</si>
  <si>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</si>
  <si>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</si>
  <si>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</si>
  <si>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</si>
  <si>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</si>
  <si>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</si>
  <si>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</si>
  <si>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</si>
  <si>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</si>
  <si>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tjera fginanciare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</si>
  <si>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</si>
  <si>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</si>
  <si>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</si>
  <si>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</si>
  <si>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</si>
  <si>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</si>
  <si>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</si>
  <si>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</si>
  <si>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</si>
  <si>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</si>
  <si>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</si>
  <si>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</si>
  <si>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</si>
  <si>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</si>
  <si>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</si>
  <si>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</si>
  <si>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</si>
  <si>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Rezerva statuore dhe ligjore</t>
  </si>
  <si>
    <t>Totali</t>
  </si>
  <si>
    <t>Kapitali aksionar qe i perket aksinereve te shoqerise meme</t>
  </si>
  <si>
    <t>PERMET</t>
  </si>
  <si>
    <t>LEKE</t>
  </si>
  <si>
    <t>Humbje e viteve</t>
  </si>
  <si>
    <t>Rezerva statutore</t>
  </si>
  <si>
    <t xml:space="preserve">Rezerva </t>
  </si>
  <si>
    <t>PASQYRA E NDRYSHIMEVE NE KAPITAL</t>
  </si>
  <si>
    <t>xii</t>
  </si>
  <si>
    <t>Ortak divident</t>
  </si>
  <si>
    <t>Caktimi i fitimit</t>
  </si>
  <si>
    <t>TAP-in</t>
  </si>
  <si>
    <t>Detyrime takse solidariteti</t>
  </si>
  <si>
    <t xml:space="preserve">Detyrime ndaj Bashkise </t>
  </si>
  <si>
    <t>Kaluar qeverisje vendore</t>
  </si>
  <si>
    <t>Diference rivleresimi</t>
  </si>
  <si>
    <t>Provizione afatgjata (subvencion per investime)</t>
  </si>
  <si>
    <t>Debitor persona</t>
  </si>
  <si>
    <t>J 69228203 I</t>
  </si>
  <si>
    <t>PRODH. SHITJE UJI</t>
  </si>
  <si>
    <t>Diferenca vleresimi</t>
  </si>
  <si>
    <t>Kalim qeverisje vendore</t>
  </si>
  <si>
    <t>Rezerve zhvillimi</t>
  </si>
  <si>
    <t>Subvencion</t>
  </si>
  <si>
    <t>UJESJELLESI PERMET</t>
  </si>
  <si>
    <t>01.10.1991</t>
  </si>
  <si>
    <t>Pozicioni me 31.12.2009</t>
  </si>
  <si>
    <t>Pozicioni me 01.01.2010</t>
  </si>
  <si>
    <t>Pozicioni 31.07.2010</t>
  </si>
  <si>
    <t>Pozicioni me 31.12.2010</t>
  </si>
  <si>
    <t>PASQYRAT  E TE ARDHURAVE DHE SHPENZIMEVE  2011</t>
  </si>
  <si>
    <t>PASQYRAT FINANCIARE TE VITIT 2011</t>
  </si>
  <si>
    <t xml:space="preserve">Tvsh </t>
  </si>
  <si>
    <t xml:space="preserve">Provizione afatshkurtra </t>
  </si>
  <si>
    <t xml:space="preserve">        Nga 01.01.2011 deri 31.12.2011</t>
  </si>
  <si>
    <t xml:space="preserve"> Viti 2011</t>
  </si>
  <si>
    <t>Viti 2010</t>
  </si>
  <si>
    <t>Cash flow nga aktivitetet operative</t>
  </si>
  <si>
    <t>   Fitimi neto</t>
  </si>
  <si>
    <t>Shpenzime amortizimi</t>
  </si>
  <si>
    <t>Rregullime te fitimit neto</t>
  </si>
  <si>
    <t>   Rritje/pakesim ne aktivet afatshkurtera</t>
  </si>
  <si>
    <t>       Klientë për mallra, produkte e shërbime</t>
  </si>
  <si>
    <t>       Inventar</t>
  </si>
  <si>
    <t xml:space="preserve">       Tvsh aktive</t>
  </si>
  <si>
    <t>       Tatim fitimi aktiv</t>
  </si>
  <si>
    <t>   Rritje/pakesim ne pasivet afatshkurtera</t>
  </si>
  <si>
    <t>      Furnitorë për mallra, produkte e shërbime</t>
  </si>
  <si>
    <t>       Sigurime shoqërore dhe shëndetsore</t>
  </si>
  <si>
    <t>       Tatim mbi të ardhurat personale</t>
  </si>
  <si>
    <t>       Shteti - TVSH për tu paguar</t>
  </si>
  <si>
    <t>Totali i rregullimeve</t>
  </si>
  <si>
    <t>Cash neto nga aktivitet operative</t>
  </si>
  <si>
    <t>Cash flow nga aktivitetet investuese</t>
  </si>
  <si>
    <t>Perdorur per:</t>
  </si>
  <si>
    <t>   Blerje aktive afatgjata</t>
  </si>
  <si>
    <t xml:space="preserve">    Instalime teknike, makineri, pasjisje, </t>
  </si>
  <si>
    <t>Cash neto nga aktivitete investuese</t>
  </si>
  <si>
    <t>Cash flow nga aktivitetet financiare</t>
  </si>
  <si>
    <t>   Te hyra nga:</t>
  </si>
  <si>
    <t>    Huate afatshkurtera</t>
  </si>
  <si>
    <t>    Huate afatgjata</t>
  </si>
  <si>
    <t xml:space="preserve">   Te dala nga:</t>
  </si>
  <si>
    <t>Cash neto nga aktivitetet financiare</t>
  </si>
  <si>
    <t>Rritja/ pakesimi neto ne cash</t>
  </si>
  <si>
    <t>Permbledhje</t>
  </si>
  <si>
    <t>   Mjete monetare ne fillim</t>
  </si>
  <si>
    <t>   Mjete monetare ne fund</t>
  </si>
  <si>
    <t>Rritja/pakesimi neto ne cash</t>
  </si>
  <si>
    <t xml:space="preserve">      Debitor persona</t>
  </si>
  <si>
    <t>       Paga te pagueshme</t>
  </si>
  <si>
    <t>       Detyrime ndaj bashkise</t>
  </si>
  <si>
    <t xml:space="preserve">        Tatim ne burim</t>
  </si>
  <si>
    <t xml:space="preserve">         Kreditore te tjere</t>
  </si>
  <si>
    <t xml:space="preserve">    Kaluar qeverisjes vendore</t>
  </si>
  <si>
    <t>PASQYRA E FLUKSIT MONETAR- METODA DIREKTE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</si>
</sst>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_);\(0\)"/>
    <numFmt numFmtId="175" formatCode="_(* #,##0.00000_);_(* \(#,##0.00000\);_(* &quot;-&quot;??_);_(@_)"/>
  </numFmts>
  <fonts count="70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i/>
      <sz val="8"/>
      <color indexed="63"/>
      <name val="Arial"/>
      <family val="2"/>
    </font>
    <font>
      <sz val="8"/>
      <color indexed="63"/>
      <name val="Arial"/>
      <family val="2"/>
    </font>
    <font>
      <b/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33333"/>
      <name val="Arial"/>
      <family val="2"/>
    </font>
    <font>
      <i/>
      <sz val="8"/>
      <color rgb="FF333333"/>
      <name val="Arial"/>
      <family val="2"/>
    </font>
    <font>
      <sz val="8"/>
      <color rgb="FF333333"/>
      <name val="Arial"/>
      <family val="2"/>
    </font>
    <font>
      <b/>
      <sz val="7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43" fontId="0" fillId="0" borderId="0" xfId="42" applyFont="1" applyAlignment="1">
      <alignment/>
    </xf>
    <xf numFmtId="0" fontId="21" fillId="0" borderId="0" xfId="0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174" fontId="2" fillId="0" borderId="18" xfId="42" applyNumberFormat="1" applyFont="1" applyBorder="1" applyAlignment="1">
      <alignment horizontal="center"/>
    </xf>
    <xf numFmtId="0" fontId="66" fillId="0" borderId="18" xfId="0" applyFont="1" applyBorder="1" applyAlignment="1">
      <alignment wrapText="1"/>
    </xf>
    <xf numFmtId="0" fontId="8" fillId="0" borderId="18" xfId="0" applyFont="1" applyBorder="1" applyAlignment="1">
      <alignment/>
    </xf>
    <xf numFmtId="43" fontId="9" fillId="0" borderId="18" xfId="42" applyFont="1" applyBorder="1" applyAlignment="1">
      <alignment/>
    </xf>
    <xf numFmtId="0" fontId="10" fillId="0" borderId="18" xfId="0" applyFont="1" applyBorder="1" applyAlignment="1">
      <alignment horizontal="center"/>
    </xf>
    <xf numFmtId="0" fontId="67" fillId="0" borderId="18" xfId="0" applyFont="1" applyBorder="1" applyAlignment="1">
      <alignment wrapText="1"/>
    </xf>
    <xf numFmtId="0" fontId="11" fillId="0" borderId="18" xfId="0" applyFont="1" applyBorder="1" applyAlignment="1">
      <alignment/>
    </xf>
    <xf numFmtId="43" fontId="10" fillId="0" borderId="18" xfId="42" applyFont="1" applyBorder="1" applyAlignment="1">
      <alignment/>
    </xf>
    <xf numFmtId="0" fontId="68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43" fontId="14" fillId="0" borderId="18" xfId="42" applyFont="1" applyBorder="1" applyAlignment="1">
      <alignment/>
    </xf>
    <xf numFmtId="0" fontId="8" fillId="0" borderId="18" xfId="0" applyFont="1" applyFill="1" applyBorder="1" applyAlignment="1">
      <alignment/>
    </xf>
    <xf numFmtId="43" fontId="0" fillId="0" borderId="18" xfId="42" applyFont="1" applyBorder="1" applyAlignment="1">
      <alignment/>
    </xf>
    <xf numFmtId="0" fontId="12" fillId="0" borderId="18" xfId="0" applyFont="1" applyBorder="1" applyAlignment="1">
      <alignment/>
    </xf>
    <xf numFmtId="43" fontId="13" fillId="0" borderId="18" xfId="42" applyFont="1" applyBorder="1" applyAlignment="1">
      <alignment/>
    </xf>
    <xf numFmtId="0" fontId="10" fillId="0" borderId="18" xfId="0" applyFont="1" applyBorder="1" applyAlignment="1">
      <alignment/>
    </xf>
    <xf numFmtId="171" fontId="0" fillId="0" borderId="0" xfId="0" applyNumberFormat="1" applyAlignment="1">
      <alignment/>
    </xf>
    <xf numFmtId="171" fontId="11" fillId="0" borderId="18" xfId="42" applyNumberFormat="1" applyFont="1" applyBorder="1" applyAlignment="1">
      <alignment/>
    </xf>
    <xf numFmtId="171" fontId="8" fillId="0" borderId="18" xfId="42" applyNumberFormat="1" applyFont="1" applyBorder="1" applyAlignment="1">
      <alignment/>
    </xf>
    <xf numFmtId="171" fontId="8" fillId="0" borderId="18" xfId="42" applyNumberFormat="1" applyFont="1" applyFill="1" applyBorder="1" applyAlignment="1">
      <alignment/>
    </xf>
    <xf numFmtId="171" fontId="0" fillId="0" borderId="18" xfId="42" applyNumberFormat="1" applyFont="1" applyBorder="1" applyAlignment="1">
      <alignment/>
    </xf>
    <xf numFmtId="171" fontId="22" fillId="0" borderId="18" xfId="42" applyNumberFormat="1" applyFont="1" applyBorder="1" applyAlignment="1">
      <alignment/>
    </xf>
    <xf numFmtId="171" fontId="0" fillId="33" borderId="0" xfId="0" applyNumberFormat="1" applyFill="1" applyAlignment="1">
      <alignment/>
    </xf>
    <xf numFmtId="171" fontId="7" fillId="0" borderId="18" xfId="42" applyNumberFormat="1" applyFont="1" applyBorder="1" applyAlignment="1">
      <alignment/>
    </xf>
    <xf numFmtId="171" fontId="23" fillId="0" borderId="18" xfId="42" applyNumberFormat="1" applyFont="1" applyBorder="1" applyAlignment="1">
      <alignment/>
    </xf>
    <xf numFmtId="0" fontId="21" fillId="0" borderId="18" xfId="0" applyFont="1" applyBorder="1" applyAlignment="1">
      <alignment/>
    </xf>
    <xf numFmtId="43" fontId="21" fillId="0" borderId="18" xfId="42" applyFont="1" applyBorder="1" applyAlignment="1">
      <alignment/>
    </xf>
    <xf numFmtId="43" fontId="21" fillId="0" borderId="18" xfId="4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43" fontId="69" fillId="0" borderId="18" xfId="42" applyNumberFormat="1" applyFont="1" applyBorder="1" applyAlignment="1">
      <alignment/>
    </xf>
    <xf numFmtId="43" fontId="69" fillId="0" borderId="18" xfId="0" applyNumberFormat="1" applyFont="1" applyBorder="1" applyAlignment="1">
      <alignment/>
    </xf>
    <xf numFmtId="43" fontId="21" fillId="0" borderId="18" xfId="42" applyNumberFormat="1" applyFont="1" applyBorder="1" applyAlignment="1">
      <alignment/>
    </xf>
    <xf numFmtId="43" fontId="21" fillId="0" borderId="18" xfId="0" applyNumberFormat="1" applyFont="1" applyBorder="1" applyAlignment="1">
      <alignment/>
    </xf>
    <xf numFmtId="0" fontId="21" fillId="0" borderId="18" xfId="0" applyFont="1" applyBorder="1" applyAlignment="1">
      <alignment wrapText="1"/>
    </xf>
    <xf numFmtId="43" fontId="20" fillId="0" borderId="18" xfId="42" applyNumberFormat="1" applyFont="1" applyBorder="1" applyAlignment="1">
      <alignment/>
    </xf>
    <xf numFmtId="43" fontId="20" fillId="0" borderId="18" xfId="0" applyNumberFormat="1" applyFont="1" applyBorder="1" applyAlignment="1">
      <alignment/>
    </xf>
    <xf numFmtId="43" fontId="21" fillId="0" borderId="0" xfId="0" applyNumberFormat="1" applyFont="1" applyAlignment="1">
      <alignment/>
    </xf>
    <xf numFmtId="171" fontId="9" fillId="0" borderId="18" xfId="42" applyNumberFormat="1" applyFont="1" applyBorder="1" applyAlignment="1">
      <alignment/>
    </xf>
    <xf numFmtId="171" fontId="10" fillId="0" borderId="18" xfId="42" applyNumberFormat="1" applyFont="1" applyBorder="1" applyAlignment="1">
      <alignment/>
    </xf>
    <xf numFmtId="171" fontId="13" fillId="0" borderId="18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171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showGridLines="0" zoomScalePageLayoutView="0" workbookViewId="0" topLeftCell="A10">
      <selection activeCell="C41" sqref="C41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9"/>
      <c r="B4" s="10"/>
      <c r="C4" s="10"/>
      <c r="D4" s="10"/>
      <c r="E4" s="10"/>
      <c r="F4" s="10"/>
      <c r="G4" s="10"/>
      <c r="H4" s="11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2.75">
      <c r="A6" s="12"/>
      <c r="B6" s="13"/>
      <c r="C6" s="13"/>
      <c r="D6" s="13"/>
      <c r="E6" s="13"/>
      <c r="F6" s="13"/>
      <c r="G6" s="13"/>
      <c r="H6" s="14"/>
    </row>
    <row r="7" spans="1:8" ht="12.75">
      <c r="A7" s="12"/>
      <c r="B7" s="13"/>
      <c r="C7" s="13"/>
      <c r="D7" s="13"/>
      <c r="E7" s="13"/>
      <c r="F7" s="13"/>
      <c r="G7" s="13"/>
      <c r="H7" s="14"/>
    </row>
    <row r="8" spans="1:8" ht="12.75">
      <c r="A8" s="12"/>
      <c r="B8" s="13"/>
      <c r="C8" s="13"/>
      <c r="D8" s="13"/>
      <c r="E8" s="13"/>
      <c r="F8" s="13"/>
      <c r="G8" s="13"/>
      <c r="H8" s="14"/>
    </row>
    <row r="9" spans="1:8" ht="12.75">
      <c r="A9" s="12"/>
      <c r="B9" s="13"/>
      <c r="C9" s="13"/>
      <c r="D9" s="13"/>
      <c r="E9" s="13"/>
      <c r="F9" s="13"/>
      <c r="G9" s="13"/>
      <c r="H9" s="14"/>
    </row>
    <row r="10" spans="1:8" ht="12.75">
      <c r="A10" s="12"/>
      <c r="B10" s="13"/>
      <c r="C10" s="13"/>
      <c r="D10" s="13"/>
      <c r="E10" s="13"/>
      <c r="F10" s="13"/>
      <c r="G10" s="13"/>
      <c r="H10" s="14"/>
    </row>
    <row r="11" spans="1:8" ht="34.5">
      <c r="A11" s="80" t="s">
        <v>110</v>
      </c>
      <c r="B11" s="81"/>
      <c r="C11" s="81"/>
      <c r="D11" s="81"/>
      <c r="E11" s="81"/>
      <c r="F11" s="81"/>
      <c r="G11" s="81"/>
      <c r="H11" s="82"/>
    </row>
    <row r="12" spans="1:8" ht="11.25" customHeight="1">
      <c r="A12" s="20"/>
      <c r="B12" s="21"/>
      <c r="C12" s="21"/>
      <c r="D12" s="21"/>
      <c r="E12" s="21"/>
      <c r="F12" s="21"/>
      <c r="G12" s="21"/>
      <c r="H12" s="22"/>
    </row>
    <row r="13" spans="1:8" ht="15">
      <c r="A13" s="83" t="s">
        <v>111</v>
      </c>
      <c r="B13" s="84"/>
      <c r="C13" s="84"/>
      <c r="D13" s="84"/>
      <c r="E13" s="84"/>
      <c r="F13" s="84"/>
      <c r="G13" s="84"/>
      <c r="H13" s="23"/>
    </row>
    <row r="14" spans="1:8" ht="15">
      <c r="A14" s="83" t="s">
        <v>112</v>
      </c>
      <c r="B14" s="84"/>
      <c r="C14" s="84"/>
      <c r="D14" s="84"/>
      <c r="E14" s="84"/>
      <c r="F14" s="84"/>
      <c r="G14" s="84"/>
      <c r="H14" s="23"/>
    </row>
    <row r="15" spans="1:8" ht="12.75">
      <c r="A15" s="12"/>
      <c r="B15" s="13"/>
      <c r="C15" s="13"/>
      <c r="D15" s="13"/>
      <c r="E15" s="13"/>
      <c r="F15" s="13"/>
      <c r="G15" s="13"/>
      <c r="H15" s="14"/>
    </row>
    <row r="16" spans="1:8" ht="12.75">
      <c r="A16" s="12"/>
      <c r="B16" s="13"/>
      <c r="C16" s="13"/>
      <c r="D16" s="13"/>
      <c r="E16" s="13"/>
      <c r="F16" s="13"/>
      <c r="G16" s="13"/>
      <c r="H16" s="14"/>
    </row>
    <row r="17" spans="1:8" ht="12.75">
      <c r="A17" s="12"/>
      <c r="B17" s="13"/>
      <c r="C17" s="13"/>
      <c r="D17" s="13"/>
      <c r="E17" s="13"/>
      <c r="F17" s="13"/>
      <c r="G17" s="13"/>
      <c r="H17" s="14"/>
    </row>
    <row r="18" spans="1:8" ht="12.75">
      <c r="A18" s="12"/>
      <c r="B18" s="13"/>
      <c r="C18" s="13"/>
      <c r="D18" s="13"/>
      <c r="E18" s="13"/>
      <c r="F18" s="13"/>
      <c r="G18" s="13"/>
      <c r="H18" s="14"/>
    </row>
    <row r="19" spans="1:8" ht="12.75">
      <c r="A19" s="12"/>
      <c r="B19" s="13"/>
      <c r="C19" s="13"/>
      <c r="D19" s="13"/>
      <c r="E19" s="13"/>
      <c r="F19" s="13"/>
      <c r="G19" s="13"/>
      <c r="H19" s="14"/>
    </row>
    <row r="20" spans="1:8" ht="12.75">
      <c r="A20" s="12"/>
      <c r="B20" s="13"/>
      <c r="C20" s="13"/>
      <c r="D20" s="13"/>
      <c r="E20" s="13"/>
      <c r="F20" s="13"/>
      <c r="G20" s="13"/>
      <c r="H20" s="14"/>
    </row>
    <row r="21" spans="1:8" ht="12.75">
      <c r="A21" s="12"/>
      <c r="B21" s="13"/>
      <c r="C21" s="13"/>
      <c r="D21" s="13"/>
      <c r="E21" s="13"/>
      <c r="F21" s="13"/>
      <c r="G21" s="13"/>
      <c r="H21" s="14"/>
    </row>
    <row r="22" spans="1:8" ht="12.75">
      <c r="A22" s="12"/>
      <c r="B22" s="13"/>
      <c r="C22" s="13"/>
      <c r="D22" s="13"/>
      <c r="E22" s="13"/>
      <c r="F22" s="13"/>
      <c r="G22" s="13"/>
      <c r="H22" s="14"/>
    </row>
    <row r="23" spans="1:8" ht="12.75">
      <c r="A23" s="12"/>
      <c r="B23" s="13"/>
      <c r="C23" s="13"/>
      <c r="D23" s="13"/>
      <c r="E23" s="13"/>
      <c r="F23" s="13"/>
      <c r="G23" s="13"/>
      <c r="H23" s="14"/>
    </row>
    <row r="24" spans="1:8" ht="12.75">
      <c r="A24" s="12"/>
      <c r="B24" s="13"/>
      <c r="C24" s="13"/>
      <c r="D24" s="13"/>
      <c r="E24" s="13"/>
      <c r="F24" s="13"/>
      <c r="G24" s="13"/>
      <c r="H24" s="14"/>
    </row>
    <row r="25" spans="1:8" ht="12.75">
      <c r="A25" s="12"/>
      <c r="B25" s="13"/>
      <c r="C25" s="13"/>
      <c r="D25" s="13"/>
      <c r="E25" s="13"/>
      <c r="F25" s="13"/>
      <c r="G25" s="13"/>
      <c r="H25" s="14"/>
    </row>
    <row r="26" spans="1:8" ht="12.75">
      <c r="A26" s="12"/>
      <c r="B26" s="13"/>
      <c r="C26" s="13"/>
      <c r="D26" s="13"/>
      <c r="E26" s="13"/>
      <c r="F26" s="13"/>
      <c r="G26" s="13"/>
      <c r="H26" s="14"/>
    </row>
    <row r="27" spans="1:8" ht="12.75">
      <c r="A27" s="12"/>
      <c r="B27" s="13"/>
      <c r="C27" s="13"/>
      <c r="D27" s="13"/>
      <c r="E27" s="13"/>
      <c r="F27" s="13"/>
      <c r="G27" s="13"/>
      <c r="H27" s="14"/>
    </row>
    <row r="28" spans="1:8" ht="12.75">
      <c r="A28" s="12"/>
      <c r="B28" s="13"/>
      <c r="C28" s="13"/>
      <c r="D28" s="13"/>
      <c r="E28" s="13"/>
      <c r="F28" s="13"/>
      <c r="G28" s="13"/>
      <c r="H28" s="14"/>
    </row>
    <row r="29" spans="1:8" ht="12.75">
      <c r="A29" s="12"/>
      <c r="B29" s="13"/>
      <c r="C29" s="13"/>
      <c r="D29" s="13"/>
      <c r="E29" s="13"/>
      <c r="F29" s="13"/>
      <c r="G29" s="13"/>
      <c r="H29" s="14"/>
    </row>
    <row r="30" spans="1:8" ht="12.75">
      <c r="A30" s="12"/>
      <c r="B30" s="13"/>
      <c r="C30" s="13"/>
      <c r="D30" s="13"/>
      <c r="E30" s="13"/>
      <c r="F30" s="13"/>
      <c r="G30" s="13"/>
      <c r="H30" s="14"/>
    </row>
    <row r="31" spans="1:8" ht="12.75">
      <c r="A31" s="12"/>
      <c r="B31" s="78" t="s">
        <v>95</v>
      </c>
      <c r="C31" s="79"/>
      <c r="D31" s="13"/>
      <c r="E31" s="78" t="s">
        <v>96</v>
      </c>
      <c r="F31" s="85"/>
      <c r="G31" s="79"/>
      <c r="H31" s="14"/>
    </row>
    <row r="32" spans="1:8" ht="12.75">
      <c r="A32" s="12"/>
      <c r="B32" s="12"/>
      <c r="C32" s="25"/>
      <c r="D32" s="13"/>
      <c r="E32" s="12"/>
      <c r="F32" s="18"/>
      <c r="G32" s="14" t="s">
        <v>108</v>
      </c>
      <c r="H32" s="14"/>
    </row>
    <row r="33" spans="1:8" ht="12.75">
      <c r="A33" s="12"/>
      <c r="B33" s="12" t="s">
        <v>97</v>
      </c>
      <c r="C33" s="30" t="s">
        <v>162</v>
      </c>
      <c r="D33" s="13"/>
      <c r="E33" s="12" t="s">
        <v>103</v>
      </c>
      <c r="F33" s="13"/>
      <c r="G33" s="14"/>
      <c r="H33" s="14"/>
    </row>
    <row r="34" spans="1:8" ht="12.75">
      <c r="A34" s="12"/>
      <c r="B34" s="12"/>
      <c r="C34" s="25"/>
      <c r="D34" s="13"/>
      <c r="E34" s="12"/>
      <c r="F34" s="24"/>
      <c r="G34" s="14" t="s">
        <v>109</v>
      </c>
      <c r="H34" s="14"/>
    </row>
    <row r="35" spans="1:8" ht="12.75">
      <c r="A35" s="12"/>
      <c r="B35" s="12" t="s">
        <v>98</v>
      </c>
      <c r="C35" s="25" t="s">
        <v>156</v>
      </c>
      <c r="D35" s="13"/>
      <c r="E35" s="12"/>
      <c r="F35" s="13"/>
      <c r="G35" s="14"/>
      <c r="H35" s="14"/>
    </row>
    <row r="36" spans="1:8" ht="12.75">
      <c r="A36" s="12"/>
      <c r="B36" s="12"/>
      <c r="C36" s="25"/>
      <c r="D36" s="13"/>
      <c r="E36" s="12" t="s">
        <v>104</v>
      </c>
      <c r="F36" s="13"/>
      <c r="G36" s="25" t="s">
        <v>141</v>
      </c>
      <c r="H36" s="14"/>
    </row>
    <row r="37" spans="1:8" ht="12.75">
      <c r="A37" s="12"/>
      <c r="B37" s="12" t="s">
        <v>99</v>
      </c>
      <c r="C37" s="25" t="s">
        <v>140</v>
      </c>
      <c r="D37" s="13"/>
      <c r="E37" s="12"/>
      <c r="F37" s="13"/>
      <c r="G37" s="25"/>
      <c r="H37" s="14"/>
    </row>
    <row r="38" spans="1:8" ht="12.75">
      <c r="A38" s="12"/>
      <c r="B38" s="12"/>
      <c r="C38" s="25"/>
      <c r="D38" s="13"/>
      <c r="E38" s="12" t="s">
        <v>105</v>
      </c>
      <c r="F38" s="13"/>
      <c r="G38" s="25" t="s">
        <v>141</v>
      </c>
      <c r="H38" s="14"/>
    </row>
    <row r="39" spans="1:8" ht="12.75">
      <c r="A39" s="12"/>
      <c r="B39" s="12" t="s">
        <v>100</v>
      </c>
      <c r="C39" s="25" t="s">
        <v>163</v>
      </c>
      <c r="D39" s="13"/>
      <c r="E39" s="12"/>
      <c r="F39" s="13"/>
      <c r="G39" s="25"/>
      <c r="H39" s="14"/>
    </row>
    <row r="40" spans="1:8" ht="12.75">
      <c r="A40" s="12"/>
      <c r="B40" s="12"/>
      <c r="C40" s="25"/>
      <c r="D40" s="13"/>
      <c r="E40" s="12" t="s">
        <v>106</v>
      </c>
      <c r="F40" s="13"/>
      <c r="G40" s="25"/>
      <c r="H40" s="14"/>
    </row>
    <row r="41" spans="1:8" ht="12.75">
      <c r="A41" s="12"/>
      <c r="B41" s="12" t="s">
        <v>101</v>
      </c>
      <c r="C41" s="25"/>
      <c r="D41" s="13"/>
      <c r="E41" s="19" t="s">
        <v>172</v>
      </c>
      <c r="F41" s="13"/>
      <c r="G41" s="25"/>
      <c r="H41" s="14"/>
    </row>
    <row r="42" spans="1:8" ht="12.75">
      <c r="A42" s="12"/>
      <c r="B42" s="12"/>
      <c r="C42" s="25"/>
      <c r="D42" s="13"/>
      <c r="E42" s="12"/>
      <c r="F42" s="13"/>
      <c r="G42" s="25"/>
      <c r="H42" s="14"/>
    </row>
    <row r="43" spans="1:8" ht="12.75">
      <c r="A43" s="12"/>
      <c r="B43" s="12" t="s">
        <v>102</v>
      </c>
      <c r="C43" s="25" t="s">
        <v>157</v>
      </c>
      <c r="D43" s="13"/>
      <c r="E43" s="12" t="s">
        <v>107</v>
      </c>
      <c r="F43" s="13"/>
      <c r="G43" s="25"/>
      <c r="H43" s="14"/>
    </row>
    <row r="44" spans="1:8" ht="12.75">
      <c r="A44" s="12"/>
      <c r="B44" s="15"/>
      <c r="C44" s="17"/>
      <c r="D44" s="13"/>
      <c r="E44" s="15"/>
      <c r="F44" s="16"/>
      <c r="G44" s="17"/>
      <c r="H44" s="14"/>
    </row>
    <row r="45" spans="1:8" ht="12.75">
      <c r="A45" s="12"/>
      <c r="B45" s="13"/>
      <c r="C45" s="13"/>
      <c r="D45" s="13"/>
      <c r="E45" s="13"/>
      <c r="F45" s="13"/>
      <c r="G45" s="13"/>
      <c r="H45" s="14"/>
    </row>
    <row r="46" spans="1:8" ht="12.75">
      <c r="A46" s="12"/>
      <c r="B46" s="13"/>
      <c r="C46" s="13"/>
      <c r="D46" s="13"/>
      <c r="E46" s="13"/>
      <c r="F46" s="13"/>
      <c r="G46" s="13"/>
      <c r="H46" s="14"/>
    </row>
    <row r="47" spans="1:8" ht="12.75">
      <c r="A47" s="15"/>
      <c r="B47" s="16"/>
      <c r="C47" s="16"/>
      <c r="D47" s="16"/>
      <c r="E47" s="16"/>
      <c r="F47" s="16"/>
      <c r="G47" s="16"/>
      <c r="H47" s="17"/>
    </row>
  </sheetData>
  <sheetProtection/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9">
      <selection activeCell="N44" sqref="N44"/>
    </sheetView>
  </sheetViews>
  <sheetFormatPr defaultColWidth="9.140625" defaultRowHeight="16.5" customHeight="1"/>
  <cols>
    <col min="1" max="3" width="3.7109375" style="0" customWidth="1"/>
    <col min="4" max="4" width="39.421875" style="0" customWidth="1"/>
    <col min="5" max="5" width="14.421875" style="26" customWidth="1"/>
    <col min="6" max="6" width="14.00390625" style="26" customWidth="1"/>
    <col min="7" max="7" width="21.00390625" style="0" hidden="1" customWidth="1"/>
    <col min="9" max="9" width="12.00390625" style="0" bestFit="1" customWidth="1"/>
  </cols>
  <sheetData>
    <row r="1" spans="1:6" ht="16.5" customHeight="1">
      <c r="A1" s="86" t="s">
        <v>169</v>
      </c>
      <c r="B1" s="86"/>
      <c r="C1" s="86"/>
      <c r="D1" s="86"/>
      <c r="E1" s="86"/>
      <c r="F1" s="86"/>
    </row>
    <row r="3" spans="1:6" ht="16.5" customHeight="1">
      <c r="A3" s="35" t="s">
        <v>61</v>
      </c>
      <c r="B3" s="35"/>
      <c r="C3" s="35"/>
      <c r="D3" s="36" t="s">
        <v>62</v>
      </c>
      <c r="E3" s="37" t="s">
        <v>173</v>
      </c>
      <c r="F3" s="37" t="s">
        <v>174</v>
      </c>
    </row>
    <row r="4" spans="1:10" ht="16.5" customHeight="1">
      <c r="A4" s="46" t="s">
        <v>0</v>
      </c>
      <c r="B4" s="46"/>
      <c r="C4" s="41"/>
      <c r="D4" s="39" t="s">
        <v>58</v>
      </c>
      <c r="E4" s="75">
        <f>E5+E8+E9+E17+E25+E26+E27</f>
        <v>8291024</v>
      </c>
      <c r="F4" s="75"/>
      <c r="J4" s="2"/>
    </row>
    <row r="5" spans="1:11" ht="16.5" customHeight="1">
      <c r="A5" s="46"/>
      <c r="B5" s="46">
        <v>1</v>
      </c>
      <c r="C5" s="41"/>
      <c r="D5" s="39" t="s">
        <v>1</v>
      </c>
      <c r="E5" s="75">
        <f>E6+E7</f>
        <v>1560746</v>
      </c>
      <c r="F5" s="75">
        <f>F6+F7</f>
        <v>1080570.64</v>
      </c>
      <c r="K5" s="2"/>
    </row>
    <row r="6" spans="1:9" ht="16.5" customHeight="1">
      <c r="A6" s="46"/>
      <c r="B6" s="46"/>
      <c r="C6" s="41"/>
      <c r="D6" s="50" t="s">
        <v>45</v>
      </c>
      <c r="E6" s="76">
        <v>1556559</v>
      </c>
      <c r="F6" s="76">
        <v>1044354.74</v>
      </c>
      <c r="I6" s="3"/>
    </row>
    <row r="7" spans="1:10" ht="16.5" customHeight="1">
      <c r="A7" s="46"/>
      <c r="B7" s="46"/>
      <c r="C7" s="41"/>
      <c r="D7" s="50" t="s">
        <v>46</v>
      </c>
      <c r="E7" s="76">
        <v>4187</v>
      </c>
      <c r="F7" s="76">
        <v>36215.9</v>
      </c>
      <c r="J7" s="3"/>
    </row>
    <row r="8" spans="1:8" ht="16.5" customHeight="1">
      <c r="A8" s="46"/>
      <c r="B8" s="46">
        <v>2</v>
      </c>
      <c r="C8" s="41"/>
      <c r="D8" s="39" t="s">
        <v>47</v>
      </c>
      <c r="E8" s="75"/>
      <c r="F8" s="75"/>
      <c r="H8" s="1"/>
    </row>
    <row r="9" spans="1:8" ht="16.5" customHeight="1">
      <c r="A9" s="46"/>
      <c r="B9" s="46">
        <v>3</v>
      </c>
      <c r="C9" s="41"/>
      <c r="D9" s="39" t="s">
        <v>4</v>
      </c>
      <c r="E9" s="75">
        <f>SUM(E10:E16)</f>
        <v>5719494</v>
      </c>
      <c r="F9" s="75">
        <f>F10+F11+F12+F16</f>
        <v>26809482.3</v>
      </c>
      <c r="H9" s="2"/>
    </row>
    <row r="10" spans="1:9" ht="16.5" customHeight="1">
      <c r="A10" s="46"/>
      <c r="B10" s="46"/>
      <c r="C10" s="41" t="s">
        <v>2</v>
      </c>
      <c r="D10" s="43" t="s">
        <v>48</v>
      </c>
      <c r="E10" s="76">
        <v>5053359</v>
      </c>
      <c r="F10" s="76">
        <v>12544888</v>
      </c>
      <c r="G10" s="59">
        <f>E10-F10</f>
        <v>-7491529</v>
      </c>
      <c r="I10" s="5"/>
    </row>
    <row r="11" spans="1:8" ht="16.5" customHeight="1">
      <c r="A11" s="46"/>
      <c r="B11" s="46"/>
      <c r="C11" s="41" t="s">
        <v>3</v>
      </c>
      <c r="D11" s="43" t="s">
        <v>170</v>
      </c>
      <c r="E11" s="76">
        <v>186735</v>
      </c>
      <c r="F11" s="76">
        <v>4009</v>
      </c>
      <c r="G11" s="59">
        <f aca="true" t="shared" si="0" ref="G11:G41">E11-F11</f>
        <v>182726</v>
      </c>
      <c r="H11" s="4"/>
    </row>
    <row r="12" spans="1:10" ht="16.5" customHeight="1">
      <c r="A12" s="46"/>
      <c r="B12" s="46"/>
      <c r="C12" s="41" t="s">
        <v>5</v>
      </c>
      <c r="D12" s="43" t="s">
        <v>49</v>
      </c>
      <c r="E12" s="76">
        <v>479400</v>
      </c>
      <c r="F12" s="76">
        <v>474400</v>
      </c>
      <c r="G12" s="59">
        <f t="shared" si="0"/>
        <v>5000</v>
      </c>
      <c r="J12" s="4"/>
    </row>
    <row r="13" spans="1:9" ht="16.5" customHeight="1">
      <c r="A13" s="46"/>
      <c r="B13" s="46"/>
      <c r="C13" s="41" t="s">
        <v>6</v>
      </c>
      <c r="D13" s="43" t="s">
        <v>50</v>
      </c>
      <c r="E13" s="76"/>
      <c r="F13" s="76"/>
      <c r="G13" s="53">
        <f t="shared" si="0"/>
        <v>0</v>
      </c>
      <c r="I13" s="4"/>
    </row>
    <row r="14" spans="1:9" ht="16.5" customHeight="1">
      <c r="A14" s="46"/>
      <c r="B14" s="46"/>
      <c r="C14" s="41" t="s">
        <v>12</v>
      </c>
      <c r="D14" s="43" t="s">
        <v>51</v>
      </c>
      <c r="E14" s="76"/>
      <c r="F14" s="76"/>
      <c r="G14" s="53">
        <f t="shared" si="0"/>
        <v>0</v>
      </c>
      <c r="I14" s="4"/>
    </row>
    <row r="15" spans="1:9" ht="16.5" customHeight="1">
      <c r="A15" s="46"/>
      <c r="B15" s="46"/>
      <c r="C15" s="41" t="s">
        <v>52</v>
      </c>
      <c r="D15" s="43" t="s">
        <v>149</v>
      </c>
      <c r="E15" s="76"/>
      <c r="F15" s="76"/>
      <c r="G15" s="53">
        <f t="shared" si="0"/>
        <v>0</v>
      </c>
      <c r="I15" s="4"/>
    </row>
    <row r="16" spans="1:9" ht="16.5" customHeight="1">
      <c r="A16" s="46"/>
      <c r="B16" s="46"/>
      <c r="C16" s="41" t="s">
        <v>53</v>
      </c>
      <c r="D16" s="43" t="s">
        <v>155</v>
      </c>
      <c r="E16" s="76"/>
      <c r="F16" s="76">
        <v>13786185.3</v>
      </c>
      <c r="G16" s="59">
        <f t="shared" si="0"/>
        <v>-13786185.3</v>
      </c>
      <c r="I16" s="4"/>
    </row>
    <row r="17" spans="1:11" ht="16.5" customHeight="1">
      <c r="A17" s="46"/>
      <c r="B17" s="46">
        <v>4</v>
      </c>
      <c r="C17" s="41"/>
      <c r="D17" s="39" t="s">
        <v>7</v>
      </c>
      <c r="E17" s="75">
        <v>1010784</v>
      </c>
      <c r="F17" s="75">
        <f>F18+F19</f>
        <v>1852598.3800000001</v>
      </c>
      <c r="G17" s="59">
        <f t="shared" si="0"/>
        <v>-841814.3800000001</v>
      </c>
      <c r="K17" s="2"/>
    </row>
    <row r="18" spans="1:11" ht="16.5" customHeight="1">
      <c r="A18" s="46"/>
      <c r="B18" s="46"/>
      <c r="C18" s="41" t="s">
        <v>2</v>
      </c>
      <c r="D18" s="43" t="s">
        <v>8</v>
      </c>
      <c r="E18" s="76">
        <v>939247</v>
      </c>
      <c r="F18" s="76">
        <v>1762435.35</v>
      </c>
      <c r="G18" s="53">
        <f t="shared" si="0"/>
        <v>-823188.3500000001</v>
      </c>
      <c r="K18" s="5"/>
    </row>
    <row r="19" spans="1:10" ht="16.5" customHeight="1">
      <c r="A19" s="46"/>
      <c r="B19" s="46"/>
      <c r="C19" s="41" t="s">
        <v>3</v>
      </c>
      <c r="D19" s="43" t="s">
        <v>54</v>
      </c>
      <c r="E19" s="76">
        <v>71537</v>
      </c>
      <c r="F19" s="76">
        <v>90163.03</v>
      </c>
      <c r="G19" s="53">
        <f t="shared" si="0"/>
        <v>-18626.03</v>
      </c>
      <c r="J19" s="3"/>
    </row>
    <row r="20" spans="1:10" ht="16.5" customHeight="1">
      <c r="A20" s="46"/>
      <c r="B20" s="46"/>
      <c r="C20" s="41" t="s">
        <v>5</v>
      </c>
      <c r="D20" s="43" t="s">
        <v>9</v>
      </c>
      <c r="E20" s="76"/>
      <c r="F20" s="76"/>
      <c r="G20" s="53">
        <f t="shared" si="0"/>
        <v>0</v>
      </c>
      <c r="J20" s="4"/>
    </row>
    <row r="21" spans="1:10" ht="16.5" customHeight="1">
      <c r="A21" s="46"/>
      <c r="B21" s="46"/>
      <c r="C21" s="41" t="s">
        <v>6</v>
      </c>
      <c r="D21" s="43" t="s">
        <v>10</v>
      </c>
      <c r="E21" s="76"/>
      <c r="F21" s="76"/>
      <c r="G21" s="53">
        <f t="shared" si="0"/>
        <v>0</v>
      </c>
      <c r="J21" s="4"/>
    </row>
    <row r="22" spans="1:11" ht="16.5" customHeight="1">
      <c r="A22" s="46"/>
      <c r="B22" s="46"/>
      <c r="C22" s="41" t="s">
        <v>12</v>
      </c>
      <c r="D22" s="43" t="s">
        <v>11</v>
      </c>
      <c r="E22" s="77"/>
      <c r="F22" s="77"/>
      <c r="G22" s="53">
        <f t="shared" si="0"/>
        <v>0</v>
      </c>
      <c r="K22" s="5"/>
    </row>
    <row r="23" spans="1:11" ht="16.5" customHeight="1">
      <c r="A23" s="46"/>
      <c r="B23" s="46"/>
      <c r="C23" s="41" t="s">
        <v>52</v>
      </c>
      <c r="D23" s="43" t="s">
        <v>55</v>
      </c>
      <c r="E23" s="76"/>
      <c r="F23" s="76"/>
      <c r="G23" s="53">
        <f t="shared" si="0"/>
        <v>0</v>
      </c>
      <c r="K23" s="3"/>
    </row>
    <row r="24" spans="1:10" ht="16.5" customHeight="1">
      <c r="A24" s="46"/>
      <c r="B24" s="46"/>
      <c r="C24" s="41" t="s">
        <v>53</v>
      </c>
      <c r="D24" s="18"/>
      <c r="E24" s="76"/>
      <c r="F24" s="76"/>
      <c r="G24" s="53">
        <f t="shared" si="0"/>
        <v>0</v>
      </c>
      <c r="J24" s="4"/>
    </row>
    <row r="25" spans="1:9" ht="16.5" customHeight="1">
      <c r="A25" s="46"/>
      <c r="B25" s="46">
        <v>5</v>
      </c>
      <c r="C25" s="41"/>
      <c r="D25" s="39" t="s">
        <v>13</v>
      </c>
      <c r="E25" s="75"/>
      <c r="F25" s="75"/>
      <c r="G25" s="53">
        <f t="shared" si="0"/>
        <v>0</v>
      </c>
      <c r="I25" s="1"/>
    </row>
    <row r="26" spans="1:8" ht="16.5" customHeight="1">
      <c r="A26" s="46"/>
      <c r="B26" s="46">
        <v>6</v>
      </c>
      <c r="C26" s="41"/>
      <c r="D26" s="39" t="s">
        <v>56</v>
      </c>
      <c r="E26" s="75"/>
      <c r="F26" s="75"/>
      <c r="G26" s="53">
        <f t="shared" si="0"/>
        <v>0</v>
      </c>
      <c r="H26" s="1"/>
    </row>
    <row r="27" spans="1:8" ht="16.5" customHeight="1">
      <c r="A27" s="46"/>
      <c r="B27" s="46">
        <v>7</v>
      </c>
      <c r="C27" s="41"/>
      <c r="D27" s="39" t="s">
        <v>14</v>
      </c>
      <c r="E27" s="75">
        <f>E28+E29</f>
        <v>0</v>
      </c>
      <c r="F27" s="75"/>
      <c r="G27" s="53">
        <f t="shared" si="0"/>
        <v>0</v>
      </c>
      <c r="H27" s="1"/>
    </row>
    <row r="28" spans="1:8" ht="16.5" customHeight="1">
      <c r="A28" s="46"/>
      <c r="B28" s="46"/>
      <c r="C28" s="41" t="s">
        <v>2</v>
      </c>
      <c r="D28" s="43" t="s">
        <v>57</v>
      </c>
      <c r="E28" s="75"/>
      <c r="F28" s="75"/>
      <c r="G28" s="53">
        <f t="shared" si="0"/>
        <v>0</v>
      </c>
      <c r="H28" s="1"/>
    </row>
    <row r="29" spans="1:8" ht="16.5" customHeight="1">
      <c r="A29" s="46"/>
      <c r="B29" s="46"/>
      <c r="C29" s="41" t="s">
        <v>3</v>
      </c>
      <c r="D29" s="39"/>
      <c r="E29" s="75"/>
      <c r="F29" s="75"/>
      <c r="G29" s="53">
        <f t="shared" si="0"/>
        <v>0</v>
      </c>
      <c r="H29" s="1"/>
    </row>
    <row r="30" spans="1:11" ht="16.5" customHeight="1">
      <c r="A30" s="46" t="s">
        <v>15</v>
      </c>
      <c r="B30" s="46"/>
      <c r="C30" s="41"/>
      <c r="D30" s="39" t="s">
        <v>59</v>
      </c>
      <c r="E30" s="75">
        <v>24476580</v>
      </c>
      <c r="F30" s="75">
        <v>25115081</v>
      </c>
      <c r="G30" s="53">
        <f t="shared" si="0"/>
        <v>-638501</v>
      </c>
      <c r="K30" s="2"/>
    </row>
    <row r="31" spans="1:9" ht="16.5" customHeight="1">
      <c r="A31" s="46"/>
      <c r="B31" s="46">
        <v>1</v>
      </c>
      <c r="C31" s="41"/>
      <c r="D31" s="39" t="s">
        <v>16</v>
      </c>
      <c r="E31" s="75"/>
      <c r="F31" s="75"/>
      <c r="G31" s="53">
        <f t="shared" si="0"/>
        <v>0</v>
      </c>
      <c r="I31" s="1"/>
    </row>
    <row r="32" spans="1:10" ht="16.5" customHeight="1">
      <c r="A32" s="46"/>
      <c r="B32" s="46">
        <v>2</v>
      </c>
      <c r="C32" s="41"/>
      <c r="D32" s="39" t="s">
        <v>17</v>
      </c>
      <c r="E32" s="75">
        <v>24476580</v>
      </c>
      <c r="F32" s="75"/>
      <c r="G32" s="53">
        <f t="shared" si="0"/>
        <v>24476580</v>
      </c>
      <c r="J32" s="2"/>
    </row>
    <row r="33" spans="1:12" ht="16.5" customHeight="1">
      <c r="A33" s="46"/>
      <c r="B33" s="46"/>
      <c r="C33" s="41" t="s">
        <v>2</v>
      </c>
      <c r="D33" s="43" t="s">
        <v>18</v>
      </c>
      <c r="E33" s="76">
        <v>3480368</v>
      </c>
      <c r="F33" s="76">
        <v>3480368</v>
      </c>
      <c r="G33" s="53">
        <f t="shared" si="0"/>
        <v>0</v>
      </c>
      <c r="L33" s="4"/>
    </row>
    <row r="34" spans="1:11" ht="16.5" customHeight="1">
      <c r="A34" s="46"/>
      <c r="B34" s="46"/>
      <c r="C34" s="41" t="s">
        <v>3</v>
      </c>
      <c r="D34" s="43" t="s">
        <v>19</v>
      </c>
      <c r="E34" s="76">
        <v>6126761</v>
      </c>
      <c r="F34" s="76">
        <v>5973632</v>
      </c>
      <c r="G34" s="53">
        <f t="shared" si="0"/>
        <v>153129</v>
      </c>
      <c r="K34" s="4"/>
    </row>
    <row r="35" spans="1:10" ht="16.5" customHeight="1">
      <c r="A35" s="46"/>
      <c r="B35" s="46"/>
      <c r="C35" s="41" t="s">
        <v>3</v>
      </c>
      <c r="D35" s="43" t="s">
        <v>20</v>
      </c>
      <c r="E35" s="76">
        <v>14423193</v>
      </c>
      <c r="F35" s="76">
        <v>1620437</v>
      </c>
      <c r="G35" s="53">
        <f t="shared" si="0"/>
        <v>12802756</v>
      </c>
      <c r="J35" s="5"/>
    </row>
    <row r="36" spans="1:7" ht="16.5" customHeight="1">
      <c r="A36" s="46"/>
      <c r="B36" s="46"/>
      <c r="C36" s="41" t="s">
        <v>6</v>
      </c>
      <c r="D36" s="43" t="s">
        <v>21</v>
      </c>
      <c r="E36" s="76">
        <v>446258</v>
      </c>
      <c r="F36" s="76">
        <v>14040643.4</v>
      </c>
      <c r="G36" s="53">
        <f t="shared" si="0"/>
        <v>-13594385.4</v>
      </c>
    </row>
    <row r="37" spans="1:9" ht="16.5" customHeight="1">
      <c r="A37" s="46"/>
      <c r="B37" s="46">
        <v>3</v>
      </c>
      <c r="C37" s="41"/>
      <c r="D37" s="39" t="s">
        <v>22</v>
      </c>
      <c r="E37" s="75"/>
      <c r="F37" s="75"/>
      <c r="G37" s="32">
        <f t="shared" si="0"/>
        <v>0</v>
      </c>
      <c r="I37" s="1"/>
    </row>
    <row r="38" spans="1:9" ht="16.5" customHeight="1">
      <c r="A38" s="46"/>
      <c r="B38" s="46">
        <v>4</v>
      </c>
      <c r="C38" s="41"/>
      <c r="D38" s="39" t="s">
        <v>23</v>
      </c>
      <c r="E38" s="75"/>
      <c r="F38" s="75"/>
      <c r="G38" s="32">
        <f t="shared" si="0"/>
        <v>0</v>
      </c>
      <c r="I38" s="1"/>
    </row>
    <row r="39" spans="1:9" ht="16.5" customHeight="1">
      <c r="A39" s="46"/>
      <c r="B39" s="46">
        <v>5</v>
      </c>
      <c r="C39" s="41"/>
      <c r="D39" s="39" t="s">
        <v>24</v>
      </c>
      <c r="E39" s="75"/>
      <c r="F39" s="75"/>
      <c r="G39" s="32">
        <f t="shared" si="0"/>
        <v>0</v>
      </c>
      <c r="I39" s="1"/>
    </row>
    <row r="40" spans="1:10" ht="16.5" customHeight="1">
      <c r="A40" s="46"/>
      <c r="B40" s="46">
        <v>6</v>
      </c>
      <c r="C40" s="41"/>
      <c r="D40" s="39" t="s">
        <v>25</v>
      </c>
      <c r="E40" s="75"/>
      <c r="F40" s="75"/>
      <c r="G40" s="32">
        <f t="shared" si="0"/>
        <v>0</v>
      </c>
      <c r="J40" s="1"/>
    </row>
    <row r="41" spans="1:10" ht="16.5" customHeight="1">
      <c r="A41" s="41"/>
      <c r="B41" s="41"/>
      <c r="C41" s="41"/>
      <c r="D41" s="39" t="s">
        <v>60</v>
      </c>
      <c r="E41" s="75">
        <f>E30+E4</f>
        <v>32767604</v>
      </c>
      <c r="F41" s="75">
        <f>F5+F9+F17+F30</f>
        <v>54857732.32</v>
      </c>
      <c r="G41" s="32">
        <f t="shared" si="0"/>
        <v>-22090128.32</v>
      </c>
      <c r="J41" s="7"/>
    </row>
    <row r="47" spans="1:6" ht="16.5" customHeight="1">
      <c r="A47" s="35" t="s">
        <v>61</v>
      </c>
      <c r="B47" s="35"/>
      <c r="C47" s="35"/>
      <c r="D47" s="36" t="s">
        <v>63</v>
      </c>
      <c r="E47" s="37" t="s">
        <v>173</v>
      </c>
      <c r="F47" s="37" t="s">
        <v>174</v>
      </c>
    </row>
    <row r="48" spans="1:9" ht="16.5" customHeight="1">
      <c r="A48" s="46" t="s">
        <v>0</v>
      </c>
      <c r="B48" s="46"/>
      <c r="C48" s="41"/>
      <c r="D48" s="39" t="s">
        <v>64</v>
      </c>
      <c r="E48" s="40">
        <f>E49+E50+E53+E66+E67</f>
        <v>14880885</v>
      </c>
      <c r="F48" s="40">
        <v>14643618.3</v>
      </c>
      <c r="I48" s="2"/>
    </row>
    <row r="49" spans="1:11" ht="16.5" customHeight="1">
      <c r="A49" s="46"/>
      <c r="B49" s="46">
        <v>1</v>
      </c>
      <c r="C49" s="41"/>
      <c r="D49" s="39" t="s">
        <v>28</v>
      </c>
      <c r="E49" s="44"/>
      <c r="F49" s="44"/>
      <c r="K49" s="1"/>
    </row>
    <row r="50" spans="1:11" ht="16.5" customHeight="1">
      <c r="A50" s="46"/>
      <c r="B50" s="46">
        <v>2</v>
      </c>
      <c r="C50" s="41"/>
      <c r="D50" s="39" t="s">
        <v>29</v>
      </c>
      <c r="E50" s="40">
        <f>E51+E52</f>
        <v>0</v>
      </c>
      <c r="F50" s="40"/>
      <c r="K50" s="1"/>
    </row>
    <row r="51" spans="1:9" ht="16.5" customHeight="1">
      <c r="A51" s="46"/>
      <c r="B51" s="46"/>
      <c r="C51" s="41" t="s">
        <v>2</v>
      </c>
      <c r="D51" s="43" t="s">
        <v>65</v>
      </c>
      <c r="E51" s="44"/>
      <c r="F51" s="44"/>
      <c r="I51" s="4"/>
    </row>
    <row r="52" spans="1:9" ht="16.5" customHeight="1">
      <c r="A52" s="46"/>
      <c r="B52" s="46"/>
      <c r="C52" s="41" t="s">
        <v>3</v>
      </c>
      <c r="D52" s="43" t="s">
        <v>66</v>
      </c>
      <c r="E52" s="44"/>
      <c r="F52" s="44"/>
      <c r="I52" s="4"/>
    </row>
    <row r="53" spans="1:9" ht="16.5" customHeight="1">
      <c r="A53" s="46"/>
      <c r="B53" s="46">
        <v>3</v>
      </c>
      <c r="C53" s="41"/>
      <c r="D53" s="39" t="s">
        <v>30</v>
      </c>
      <c r="E53" s="40">
        <f>E54+E55+E56+E57+E60+E61+E64</f>
        <v>14880885</v>
      </c>
      <c r="F53" s="40">
        <f>F54+F55+F56+F57+F59+F60+F61+F62</f>
        <v>14643618.3</v>
      </c>
      <c r="G53" s="53">
        <f>E53-F53</f>
        <v>237266.69999999925</v>
      </c>
      <c r="I53" s="2"/>
    </row>
    <row r="54" spans="1:8" ht="16.5" customHeight="1">
      <c r="A54" s="46"/>
      <c r="B54" s="46"/>
      <c r="C54" s="41" t="s">
        <v>2</v>
      </c>
      <c r="D54" s="43" t="s">
        <v>41</v>
      </c>
      <c r="E54" s="44">
        <v>9352546</v>
      </c>
      <c r="F54" s="44">
        <v>4854769.4</v>
      </c>
      <c r="G54" s="59">
        <f aca="true" t="shared" si="1" ref="G54:G64">E54-F54</f>
        <v>4497776.6</v>
      </c>
      <c r="H54" s="5"/>
    </row>
    <row r="55" spans="1:8" ht="16.5" customHeight="1">
      <c r="A55" s="46"/>
      <c r="B55" s="46"/>
      <c r="C55" s="41" t="s">
        <v>3</v>
      </c>
      <c r="D55" s="43" t="s">
        <v>42</v>
      </c>
      <c r="E55" s="44">
        <v>849619</v>
      </c>
      <c r="F55" s="44">
        <v>781645</v>
      </c>
      <c r="G55" s="59">
        <f t="shared" si="1"/>
        <v>67974</v>
      </c>
      <c r="H55" s="5"/>
    </row>
    <row r="56" spans="1:9" ht="16.5" customHeight="1">
      <c r="A56" s="46"/>
      <c r="B56" s="46"/>
      <c r="C56" s="41" t="s">
        <v>5</v>
      </c>
      <c r="D56" s="43" t="s">
        <v>67</v>
      </c>
      <c r="E56" s="44">
        <v>809670</v>
      </c>
      <c r="F56" s="44">
        <v>1214346</v>
      </c>
      <c r="G56" s="59">
        <f t="shared" si="1"/>
        <v>-404676</v>
      </c>
      <c r="I56" s="5"/>
    </row>
    <row r="57" spans="1:7" ht="16.5" customHeight="1">
      <c r="A57" s="46"/>
      <c r="B57" s="46"/>
      <c r="C57" s="41" t="s">
        <v>6</v>
      </c>
      <c r="D57" s="43" t="s">
        <v>68</v>
      </c>
      <c r="E57" s="44">
        <v>97394</v>
      </c>
      <c r="F57" s="44">
        <v>109623</v>
      </c>
      <c r="G57" s="59">
        <f t="shared" si="1"/>
        <v>-12229</v>
      </c>
    </row>
    <row r="58" spans="1:9" ht="16.5" customHeight="1">
      <c r="A58" s="46"/>
      <c r="B58" s="46"/>
      <c r="C58" s="41" t="s">
        <v>12</v>
      </c>
      <c r="D58" s="43"/>
      <c r="E58" s="49"/>
      <c r="F58" s="49"/>
      <c r="G58" s="53">
        <f t="shared" si="1"/>
        <v>0</v>
      </c>
      <c r="I58" s="3"/>
    </row>
    <row r="59" spans="1:9" ht="16.5" customHeight="1">
      <c r="A59" s="46"/>
      <c r="B59" s="46"/>
      <c r="C59" s="41" t="s">
        <v>52</v>
      </c>
      <c r="D59" s="43" t="s">
        <v>69</v>
      </c>
      <c r="E59" s="44"/>
      <c r="F59" s="44">
        <v>136084</v>
      </c>
      <c r="G59" s="59">
        <f t="shared" si="1"/>
        <v>-136084</v>
      </c>
      <c r="I59" s="3"/>
    </row>
    <row r="60" spans="1:8" ht="16.5" customHeight="1">
      <c r="A60" s="46"/>
      <c r="B60" s="46"/>
      <c r="C60" s="41" t="s">
        <v>53</v>
      </c>
      <c r="D60" s="43" t="s">
        <v>70</v>
      </c>
      <c r="E60" s="44">
        <v>32704</v>
      </c>
      <c r="F60" s="44">
        <v>5100</v>
      </c>
      <c r="G60" s="59">
        <f t="shared" si="1"/>
        <v>27604</v>
      </c>
      <c r="H60" s="3"/>
    </row>
    <row r="61" spans="1:8" ht="16.5" customHeight="1">
      <c r="A61" s="46"/>
      <c r="B61" s="46"/>
      <c r="C61" s="41" t="s">
        <v>73</v>
      </c>
      <c r="D61" s="43" t="s">
        <v>150</v>
      </c>
      <c r="E61" s="44">
        <v>3688621</v>
      </c>
      <c r="F61" s="44">
        <v>3688620.9</v>
      </c>
      <c r="G61" s="53">
        <f t="shared" si="1"/>
        <v>0.10000000009313226</v>
      </c>
      <c r="H61" s="3"/>
    </row>
    <row r="62" spans="1:8" ht="16.5" customHeight="1">
      <c r="A62" s="46"/>
      <c r="B62" s="46"/>
      <c r="C62" s="41" t="s">
        <v>74</v>
      </c>
      <c r="D62" s="43" t="s">
        <v>151</v>
      </c>
      <c r="E62" s="44"/>
      <c r="F62" s="44">
        <v>3853430</v>
      </c>
      <c r="G62" s="59">
        <f t="shared" si="1"/>
        <v>-3853430</v>
      </c>
      <c r="H62" s="3"/>
    </row>
    <row r="63" spans="1:8" ht="16.5" customHeight="1">
      <c r="A63" s="46"/>
      <c r="B63" s="46"/>
      <c r="C63" s="41" t="s">
        <v>75</v>
      </c>
      <c r="D63" s="43" t="s">
        <v>71</v>
      </c>
      <c r="E63" s="44"/>
      <c r="F63" s="44"/>
      <c r="G63" s="53">
        <f t="shared" si="1"/>
        <v>0</v>
      </c>
      <c r="H63" s="3"/>
    </row>
    <row r="64" spans="1:7" ht="16.5" customHeight="1">
      <c r="A64" s="46"/>
      <c r="B64" s="46"/>
      <c r="C64" s="41" t="s">
        <v>76</v>
      </c>
      <c r="D64" s="43" t="s">
        <v>72</v>
      </c>
      <c r="E64" s="44">
        <v>50331</v>
      </c>
      <c r="F64" s="44"/>
      <c r="G64" s="53">
        <f t="shared" si="1"/>
        <v>50331</v>
      </c>
    </row>
    <row r="65" spans="1:6" ht="16.5" customHeight="1">
      <c r="A65" s="46"/>
      <c r="B65" s="46"/>
      <c r="C65" s="41" t="s">
        <v>146</v>
      </c>
      <c r="D65" s="43" t="s">
        <v>147</v>
      </c>
      <c r="E65" s="44"/>
      <c r="F65" s="44"/>
    </row>
    <row r="66" spans="1:8" ht="16.5" customHeight="1">
      <c r="A66" s="46"/>
      <c r="B66" s="46">
        <v>4</v>
      </c>
      <c r="C66" s="41"/>
      <c r="D66" s="39" t="s">
        <v>27</v>
      </c>
      <c r="E66" s="40"/>
      <c r="F66" s="40"/>
      <c r="H66" s="1"/>
    </row>
    <row r="67" spans="1:9" ht="16.5" customHeight="1">
      <c r="A67" s="46"/>
      <c r="B67" s="46">
        <v>5</v>
      </c>
      <c r="C67" s="41"/>
      <c r="D67" s="39" t="s">
        <v>171</v>
      </c>
      <c r="E67" s="40"/>
      <c r="F67" s="40"/>
      <c r="I67" s="1"/>
    </row>
    <row r="68" spans="1:9" ht="16.5" customHeight="1">
      <c r="A68" s="46" t="s">
        <v>15</v>
      </c>
      <c r="B68" s="46"/>
      <c r="C68" s="41"/>
      <c r="D68" s="39" t="s">
        <v>77</v>
      </c>
      <c r="E68" s="40">
        <v>13879456</v>
      </c>
      <c r="F68" s="40">
        <v>13879456</v>
      </c>
      <c r="I68" s="1"/>
    </row>
    <row r="69" spans="1:10" ht="16.5" customHeight="1">
      <c r="A69" s="46"/>
      <c r="B69" s="46">
        <v>1</v>
      </c>
      <c r="C69" s="41"/>
      <c r="D69" s="39" t="s">
        <v>31</v>
      </c>
      <c r="E69" s="40">
        <f>E70+E71</f>
        <v>0</v>
      </c>
      <c r="F69" s="40"/>
      <c r="J69" s="1"/>
    </row>
    <row r="70" spans="1:7" ht="16.5" customHeight="1">
      <c r="A70" s="46"/>
      <c r="B70" s="46"/>
      <c r="C70" s="41" t="s">
        <v>2</v>
      </c>
      <c r="D70" s="43" t="s">
        <v>43</v>
      </c>
      <c r="E70" s="44"/>
      <c r="F70" s="44"/>
      <c r="G70" s="4"/>
    </row>
    <row r="71" spans="1:9" ht="16.5" customHeight="1">
      <c r="A71" s="46"/>
      <c r="B71" s="46"/>
      <c r="C71" s="41" t="s">
        <v>3</v>
      </c>
      <c r="D71" s="43" t="s">
        <v>44</v>
      </c>
      <c r="E71" s="44"/>
      <c r="F71" s="44"/>
      <c r="I71" s="4"/>
    </row>
    <row r="72" spans="1:8" ht="16.5" customHeight="1">
      <c r="A72" s="46"/>
      <c r="B72" s="46">
        <v>2</v>
      </c>
      <c r="C72" s="41"/>
      <c r="D72" s="39" t="s">
        <v>32</v>
      </c>
      <c r="E72" s="44"/>
      <c r="F72" s="44"/>
      <c r="H72" s="1"/>
    </row>
    <row r="73" spans="1:8" ht="16.5" customHeight="1">
      <c r="A73" s="46"/>
      <c r="B73" s="46">
        <v>3</v>
      </c>
      <c r="C73" s="41"/>
      <c r="D73" s="39" t="s">
        <v>33</v>
      </c>
      <c r="E73" s="44"/>
      <c r="F73" s="44"/>
      <c r="H73" s="1"/>
    </row>
    <row r="74" spans="1:9" ht="16.5" customHeight="1">
      <c r="A74" s="46"/>
      <c r="B74" s="46">
        <v>4</v>
      </c>
      <c r="C74" s="41"/>
      <c r="D74" s="39" t="s">
        <v>154</v>
      </c>
      <c r="E74" s="44">
        <v>13879456</v>
      </c>
      <c r="F74" s="44">
        <v>13879456</v>
      </c>
      <c r="I74" s="1"/>
    </row>
    <row r="75" spans="1:9" ht="16.5" customHeight="1">
      <c r="A75" s="46"/>
      <c r="B75" s="46"/>
      <c r="C75" s="41"/>
      <c r="D75" s="39" t="s">
        <v>78</v>
      </c>
      <c r="E75" s="40">
        <f>E48+E68</f>
        <v>28760341</v>
      </c>
      <c r="F75" s="40">
        <f>F68++F53</f>
        <v>28523074.3</v>
      </c>
      <c r="I75" s="1"/>
    </row>
    <row r="76" spans="1:10" ht="16.5" customHeight="1">
      <c r="A76" s="46" t="s">
        <v>26</v>
      </c>
      <c r="B76" s="46"/>
      <c r="C76" s="41"/>
      <c r="D76" s="39" t="s">
        <v>79</v>
      </c>
      <c r="E76" s="40">
        <f>E79+E80+E81+E83+E87+E88</f>
        <v>4007263</v>
      </c>
      <c r="F76" s="40">
        <v>26334658.77</v>
      </c>
      <c r="J76" s="2"/>
    </row>
    <row r="77" spans="1:9" ht="16.5" customHeight="1">
      <c r="A77" s="46"/>
      <c r="B77" s="46">
        <v>1</v>
      </c>
      <c r="C77" s="41"/>
      <c r="D77" s="39" t="s">
        <v>80</v>
      </c>
      <c r="E77" s="44"/>
      <c r="F77" s="44"/>
      <c r="I77" s="1"/>
    </row>
    <row r="78" spans="1:6" ht="16.5" customHeight="1">
      <c r="A78" s="46"/>
      <c r="B78" s="46">
        <v>2</v>
      </c>
      <c r="C78" s="41"/>
      <c r="D78" s="39" t="s">
        <v>81</v>
      </c>
      <c r="E78" s="44"/>
      <c r="F78" s="44"/>
    </row>
    <row r="79" spans="1:9" ht="16.5" customHeight="1">
      <c r="A79" s="46"/>
      <c r="B79" s="46">
        <v>3</v>
      </c>
      <c r="C79" s="41"/>
      <c r="D79" s="39" t="s">
        <v>34</v>
      </c>
      <c r="E79" s="44">
        <v>66315000</v>
      </c>
      <c r="F79" s="44">
        <v>66315000</v>
      </c>
      <c r="G79" s="32">
        <f>E79-F79</f>
        <v>0</v>
      </c>
      <c r="I79" s="2"/>
    </row>
    <row r="80" spans="1:10" ht="16.5" customHeight="1">
      <c r="A80" s="46"/>
      <c r="B80" s="46">
        <v>4</v>
      </c>
      <c r="C80" s="41"/>
      <c r="D80" s="39" t="s">
        <v>153</v>
      </c>
      <c r="E80" s="44">
        <v>5416907</v>
      </c>
      <c r="F80" s="44">
        <v>5416907</v>
      </c>
      <c r="G80" s="32">
        <f aca="true" t="shared" si="2" ref="G80:G89">E80-F80</f>
        <v>0</v>
      </c>
      <c r="J80" s="1"/>
    </row>
    <row r="81" spans="1:10" ht="16.5" customHeight="1">
      <c r="A81" s="46"/>
      <c r="B81" s="46">
        <v>5</v>
      </c>
      <c r="C81" s="41"/>
      <c r="D81" s="39" t="s">
        <v>152</v>
      </c>
      <c r="E81" s="44">
        <v>-56125210</v>
      </c>
      <c r="F81" s="44">
        <v>-37840000</v>
      </c>
      <c r="G81" s="32">
        <f t="shared" si="2"/>
        <v>-18285210</v>
      </c>
      <c r="J81" s="1"/>
    </row>
    <row r="82" spans="1:7" ht="16.5" customHeight="1">
      <c r="A82" s="46"/>
      <c r="B82" s="46">
        <v>6</v>
      </c>
      <c r="C82" s="41"/>
      <c r="D82" s="39" t="s">
        <v>36</v>
      </c>
      <c r="E82" s="44"/>
      <c r="F82" s="44"/>
      <c r="G82" s="32">
        <f t="shared" si="2"/>
        <v>0</v>
      </c>
    </row>
    <row r="83" spans="1:7" ht="16.5" customHeight="1">
      <c r="A83" s="46"/>
      <c r="B83" s="46">
        <v>7</v>
      </c>
      <c r="C83" s="41"/>
      <c r="D83" s="39" t="s">
        <v>144</v>
      </c>
      <c r="E83" s="40">
        <f>E84+E85+E86</f>
        <v>3410512</v>
      </c>
      <c r="F83" s="40">
        <f>F84+F85+F86</f>
        <v>3410512</v>
      </c>
      <c r="G83" s="32">
        <f t="shared" si="2"/>
        <v>0</v>
      </c>
    </row>
    <row r="84" spans="1:9" ht="16.5" customHeight="1">
      <c r="A84" s="46"/>
      <c r="B84" s="46"/>
      <c r="C84" s="41" t="s">
        <v>2</v>
      </c>
      <c r="D84" s="43" t="s">
        <v>143</v>
      </c>
      <c r="E84" s="44"/>
      <c r="F84" s="44"/>
      <c r="G84" s="32">
        <f t="shared" si="2"/>
        <v>0</v>
      </c>
      <c r="I84" s="31"/>
    </row>
    <row r="85" spans="1:10" ht="16.5" customHeight="1">
      <c r="A85" s="46"/>
      <c r="B85" s="46"/>
      <c r="C85" s="41" t="s">
        <v>3</v>
      </c>
      <c r="D85" s="43" t="s">
        <v>37</v>
      </c>
      <c r="E85" s="44">
        <v>189473</v>
      </c>
      <c r="F85" s="44">
        <v>189473</v>
      </c>
      <c r="G85" s="32">
        <f t="shared" si="2"/>
        <v>0</v>
      </c>
      <c r="J85" s="1"/>
    </row>
    <row r="86" spans="1:10" ht="16.5" customHeight="1">
      <c r="A86" s="46"/>
      <c r="B86" s="46"/>
      <c r="C86" s="41" t="s">
        <v>5</v>
      </c>
      <c r="D86" s="43" t="s">
        <v>38</v>
      </c>
      <c r="E86" s="44">
        <v>3221039</v>
      </c>
      <c r="F86" s="44">
        <v>3221039</v>
      </c>
      <c r="G86" s="32">
        <f t="shared" si="2"/>
        <v>0</v>
      </c>
      <c r="J86" s="1"/>
    </row>
    <row r="87" spans="1:9" ht="16.5" customHeight="1">
      <c r="A87" s="46"/>
      <c r="B87" s="46">
        <v>9</v>
      </c>
      <c r="C87" s="41"/>
      <c r="D87" s="39" t="s">
        <v>39</v>
      </c>
      <c r="E87" s="44">
        <v>-10967762</v>
      </c>
      <c r="F87" s="44">
        <v>-7997110.63</v>
      </c>
      <c r="G87" s="32">
        <f t="shared" si="2"/>
        <v>-2970651.37</v>
      </c>
      <c r="I87" s="1"/>
    </row>
    <row r="88" spans="1:8" ht="16.5" customHeight="1">
      <c r="A88" s="46"/>
      <c r="B88" s="46">
        <v>10</v>
      </c>
      <c r="C88" s="41"/>
      <c r="D88" s="39" t="s">
        <v>40</v>
      </c>
      <c r="E88" s="44">
        <v>-4042184</v>
      </c>
      <c r="F88" s="44">
        <v>-2970649.55</v>
      </c>
      <c r="G88" s="32">
        <f t="shared" si="2"/>
        <v>-1071534.4500000002</v>
      </c>
      <c r="H88" s="2"/>
    </row>
    <row r="89" spans="1:9" ht="16.5" customHeight="1">
      <c r="A89" s="52"/>
      <c r="B89" s="52"/>
      <c r="C89" s="52"/>
      <c r="D89" s="39" t="s">
        <v>82</v>
      </c>
      <c r="E89" s="40">
        <f>E75+E76</f>
        <v>32767604</v>
      </c>
      <c r="F89" s="40">
        <v>54857732.32</v>
      </c>
      <c r="G89" s="32">
        <f t="shared" si="2"/>
        <v>-22090128.32</v>
      </c>
      <c r="I89" s="7"/>
    </row>
    <row r="90" ht="16.5" customHeight="1">
      <c r="D90" s="6"/>
    </row>
  </sheetData>
  <sheetProtection/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6" sqref="D26:E26"/>
    </sheetView>
  </sheetViews>
  <sheetFormatPr defaultColWidth="9.140625" defaultRowHeight="16.5" customHeight="1"/>
  <cols>
    <col min="1" max="2" width="3.7109375" style="8" customWidth="1"/>
    <col min="3" max="3" width="49.00390625" style="0" customWidth="1"/>
    <col min="4" max="4" width="16.00390625" style="26" bestFit="1" customWidth="1"/>
    <col min="5" max="5" width="15.57421875" style="26" bestFit="1" customWidth="1"/>
    <col min="7" max="8" width="17.00390625" style="0" bestFit="1" customWidth="1"/>
  </cols>
  <sheetData>
    <row r="1" spans="1:5" ht="16.5" customHeight="1">
      <c r="A1" s="87" t="s">
        <v>168</v>
      </c>
      <c r="B1" s="87"/>
      <c r="C1" s="87"/>
      <c r="D1" s="87"/>
      <c r="E1" s="87"/>
    </row>
    <row r="2" spans="1:5" ht="16.5" customHeight="1">
      <c r="A2"/>
      <c r="B2"/>
      <c r="D2"/>
      <c r="E2"/>
    </row>
    <row r="3" spans="1:5" ht="16.5" customHeight="1">
      <c r="A3" s="88" t="s">
        <v>83</v>
      </c>
      <c r="B3" s="88"/>
      <c r="C3" s="88"/>
      <c r="D3" s="88"/>
      <c r="E3" s="88"/>
    </row>
    <row r="4" spans="1:5" ht="16.5" customHeight="1">
      <c r="A4"/>
      <c r="B4"/>
      <c r="D4"/>
      <c r="E4"/>
    </row>
    <row r="5" spans="1:5" ht="16.5" customHeight="1">
      <c r="A5" s="35" t="s">
        <v>61</v>
      </c>
      <c r="B5" s="35"/>
      <c r="C5" s="36" t="s">
        <v>84</v>
      </c>
      <c r="D5" s="37" t="s">
        <v>173</v>
      </c>
      <c r="E5" s="37" t="s">
        <v>174</v>
      </c>
    </row>
    <row r="6" spans="1:9" ht="16.5" customHeight="1">
      <c r="A6" s="41">
        <v>1</v>
      </c>
      <c r="B6" s="41"/>
      <c r="C6" s="43" t="s">
        <v>85</v>
      </c>
      <c r="D6" s="44">
        <v>17222771</v>
      </c>
      <c r="E6" s="44">
        <v>13788130</v>
      </c>
      <c r="G6" s="93"/>
      <c r="H6" s="93"/>
      <c r="I6" s="2"/>
    </row>
    <row r="7" spans="1:10" ht="16.5" customHeight="1">
      <c r="A7" s="41">
        <v>2</v>
      </c>
      <c r="B7" s="41"/>
      <c r="C7" s="43" t="s">
        <v>86</v>
      </c>
      <c r="D7" s="44">
        <v>5453097</v>
      </c>
      <c r="E7" s="44">
        <v>4423788.68</v>
      </c>
      <c r="G7" s="32"/>
      <c r="J7" s="2"/>
    </row>
    <row r="8" spans="1:7" ht="16.5" customHeight="1">
      <c r="A8" s="41">
        <v>3</v>
      </c>
      <c r="B8" s="41"/>
      <c r="C8" s="43" t="s">
        <v>87</v>
      </c>
      <c r="D8" s="44"/>
      <c r="E8" s="44"/>
      <c r="G8" s="31"/>
    </row>
    <row r="9" spans="1:7" ht="16.5" customHeight="1">
      <c r="A9" s="41">
        <v>4</v>
      </c>
      <c r="B9" s="41"/>
      <c r="C9" s="43" t="s">
        <v>88</v>
      </c>
      <c r="D9" s="44">
        <v>-6882155.52</v>
      </c>
      <c r="E9" s="44">
        <v>-3923892.2</v>
      </c>
      <c r="G9" s="2"/>
    </row>
    <row r="10" spans="1:8" ht="16.5" customHeight="1">
      <c r="A10" s="46">
        <v>5</v>
      </c>
      <c r="B10" s="41"/>
      <c r="C10" s="39" t="s">
        <v>89</v>
      </c>
      <c r="D10" s="40">
        <f>SUM(D11+D12)</f>
        <v>-12614469</v>
      </c>
      <c r="E10" s="40">
        <v>-12158203</v>
      </c>
      <c r="H10" s="5"/>
    </row>
    <row r="11" spans="1:7" ht="16.5" customHeight="1">
      <c r="A11" s="41"/>
      <c r="B11" s="41"/>
      <c r="C11" s="43" t="s">
        <v>90</v>
      </c>
      <c r="D11" s="44">
        <v>-10815058</v>
      </c>
      <c r="E11" s="44">
        <v>-10524569</v>
      </c>
      <c r="G11" s="4"/>
    </row>
    <row r="12" spans="1:9" ht="16.5" customHeight="1">
      <c r="A12" s="41"/>
      <c r="B12" s="41"/>
      <c r="C12" s="43" t="s">
        <v>113</v>
      </c>
      <c r="D12" s="44">
        <v>-1799411</v>
      </c>
      <c r="E12" s="44">
        <v>-1633634</v>
      </c>
      <c r="I12" s="4"/>
    </row>
    <row r="13" spans="1:8" ht="16.5" customHeight="1">
      <c r="A13" s="41">
        <v>6</v>
      </c>
      <c r="B13" s="41"/>
      <c r="C13" s="43" t="s">
        <v>91</v>
      </c>
      <c r="D13" s="44">
        <v>-2820000</v>
      </c>
      <c r="E13" s="44">
        <v>-2848379</v>
      </c>
      <c r="H13" s="4"/>
    </row>
    <row r="14" spans="1:8" ht="16.5" customHeight="1">
      <c r="A14" s="41">
        <v>7</v>
      </c>
      <c r="B14" s="41"/>
      <c r="C14" s="43" t="s">
        <v>92</v>
      </c>
      <c r="D14" s="44">
        <v>-4372509.18</v>
      </c>
      <c r="E14" s="44">
        <v>-2240438.11</v>
      </c>
      <c r="H14" s="4"/>
    </row>
    <row r="15" spans="1:8" ht="16.5" customHeight="1">
      <c r="A15" s="46">
        <v>8</v>
      </c>
      <c r="B15" s="41"/>
      <c r="C15" s="39" t="s">
        <v>93</v>
      </c>
      <c r="D15" s="40">
        <f>SUM(D9+D10+amortizim+D14)</f>
        <v>-26689133.7</v>
      </c>
      <c r="E15" s="44">
        <v>-21170912.31</v>
      </c>
      <c r="H15" s="4"/>
    </row>
    <row r="16" spans="1:8" ht="16.5" customHeight="1">
      <c r="A16" s="41">
        <v>9</v>
      </c>
      <c r="B16" s="41"/>
      <c r="C16" s="43" t="s">
        <v>94</v>
      </c>
      <c r="D16" s="44"/>
      <c r="E16" s="44"/>
      <c r="H16" s="4"/>
    </row>
    <row r="17" spans="1:10" ht="16.5" customHeight="1">
      <c r="A17" s="41">
        <v>10</v>
      </c>
      <c r="B17" s="41"/>
      <c r="C17" s="43" t="s">
        <v>114</v>
      </c>
      <c r="D17" s="44"/>
      <c r="E17" s="44"/>
      <c r="J17" s="2"/>
    </row>
    <row r="18" spans="1:10" ht="16.5" customHeight="1">
      <c r="A18" s="41">
        <v>11</v>
      </c>
      <c r="B18" s="41"/>
      <c r="C18" s="43" t="s">
        <v>115</v>
      </c>
      <c r="D18" s="51"/>
      <c r="E18" s="51"/>
      <c r="J18" s="5"/>
    </row>
    <row r="19" spans="1:9" ht="16.5" customHeight="1">
      <c r="A19" s="46">
        <v>12</v>
      </c>
      <c r="B19" s="46"/>
      <c r="C19" s="39" t="s">
        <v>120</v>
      </c>
      <c r="D19" s="40"/>
      <c r="E19" s="40"/>
      <c r="I19" s="3"/>
    </row>
    <row r="20" spans="1:9" ht="16.5" customHeight="1">
      <c r="A20" s="41"/>
      <c r="B20" s="41" t="s">
        <v>2</v>
      </c>
      <c r="C20" s="43" t="s">
        <v>116</v>
      </c>
      <c r="D20" s="44"/>
      <c r="E20" s="44"/>
      <c r="I20" s="4"/>
    </row>
    <row r="21" spans="1:9" ht="16.5" customHeight="1">
      <c r="A21" s="41"/>
      <c r="B21" s="41" t="s">
        <v>3</v>
      </c>
      <c r="C21" s="43" t="s">
        <v>117</v>
      </c>
      <c r="D21" s="44">
        <v>-15919.26</v>
      </c>
      <c r="E21" s="44">
        <v>-11655.92</v>
      </c>
      <c r="I21" s="4"/>
    </row>
    <row r="22" spans="1:10" ht="16.5" customHeight="1">
      <c r="A22" s="41"/>
      <c r="B22" s="41" t="s">
        <v>5</v>
      </c>
      <c r="C22" s="43" t="s">
        <v>118</v>
      </c>
      <c r="D22" s="51"/>
      <c r="E22" s="51"/>
      <c r="J22" s="5"/>
    </row>
    <row r="23" spans="1:10" ht="16.5" customHeight="1">
      <c r="A23" s="41"/>
      <c r="B23" s="41" t="s">
        <v>6</v>
      </c>
      <c r="C23" s="43" t="s">
        <v>119</v>
      </c>
      <c r="D23" s="44">
        <v>-13000</v>
      </c>
      <c r="E23" s="44"/>
      <c r="J23" s="3"/>
    </row>
    <row r="24" spans="1:9" ht="16.5" customHeight="1">
      <c r="A24" s="46">
        <v>13</v>
      </c>
      <c r="B24" s="41"/>
      <c r="C24" s="48" t="s">
        <v>121</v>
      </c>
      <c r="D24" s="44">
        <f>D21+D23</f>
        <v>-28919.260000000002</v>
      </c>
      <c r="E24" s="40">
        <v>-11655.92</v>
      </c>
      <c r="I24" s="4"/>
    </row>
    <row r="25" spans="1:8" ht="16.5" customHeight="1">
      <c r="A25" s="41">
        <v>14</v>
      </c>
      <c r="B25" s="41"/>
      <c r="C25" s="43" t="s">
        <v>122</v>
      </c>
      <c r="D25" s="40"/>
      <c r="E25" s="40"/>
      <c r="H25" s="1"/>
    </row>
    <row r="26" spans="1:7" ht="16.5" customHeight="1">
      <c r="A26" s="41">
        <v>15</v>
      </c>
      <c r="B26" s="41"/>
      <c r="C26" s="43" t="s">
        <v>123</v>
      </c>
      <c r="D26" s="40">
        <v>-4042185</v>
      </c>
      <c r="E26" s="40">
        <v>-2970649.55</v>
      </c>
      <c r="G26" s="1"/>
    </row>
    <row r="27" spans="1:7" ht="16.5" customHeight="1">
      <c r="A27" s="41">
        <v>16</v>
      </c>
      <c r="B27" s="41"/>
      <c r="C27" s="43" t="s">
        <v>124</v>
      </c>
      <c r="D27" s="40"/>
      <c r="E27" s="40"/>
      <c r="G27" s="1"/>
    </row>
    <row r="28" spans="1:7" ht="16.5" customHeight="1">
      <c r="A28" s="41">
        <v>17</v>
      </c>
      <c r="B28" s="41"/>
      <c r="C28" s="43" t="s">
        <v>125</v>
      </c>
      <c r="D28" s="40">
        <v>-4042185</v>
      </c>
      <c r="E28" s="40">
        <v>-2970649.55</v>
      </c>
      <c r="G28" s="1"/>
    </row>
  </sheetData>
  <sheetProtection/>
  <mergeCells count="2">
    <mergeCell ref="A1:E1"/>
    <mergeCell ref="A3:E3"/>
  </mergeCells>
  <printOptions/>
  <pageMargins left="1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9" sqref="F9"/>
    </sheetView>
  </sheetViews>
  <sheetFormatPr defaultColWidth="9.140625" defaultRowHeight="16.5" customHeight="1"/>
  <cols>
    <col min="1" max="1" width="51.140625" style="0" customWidth="1"/>
    <col min="2" max="2" width="22.28125" style="0" customWidth="1"/>
    <col min="3" max="3" width="16.00390625" style="26" bestFit="1" customWidth="1"/>
    <col min="4" max="4" width="14.57421875" style="0" bestFit="1" customWidth="1"/>
    <col min="5" max="5" width="16.57421875" style="0" bestFit="1" customWidth="1"/>
    <col min="8" max="8" width="14.57421875" style="0" bestFit="1" customWidth="1"/>
  </cols>
  <sheetData>
    <row r="1" spans="1:3" ht="16.5" customHeight="1">
      <c r="A1" s="87" t="s">
        <v>213</v>
      </c>
      <c r="B1" s="87"/>
      <c r="C1" s="87"/>
    </row>
    <row r="2" spans="1:3" ht="16.5" customHeight="1">
      <c r="A2" s="89"/>
      <c r="B2" s="89"/>
      <c r="C2" s="89"/>
    </row>
    <row r="3" spans="1:3" ht="16.5" customHeight="1">
      <c r="A3" s="36"/>
      <c r="B3" s="37" t="s">
        <v>173</v>
      </c>
      <c r="C3" s="37" t="s">
        <v>174</v>
      </c>
    </row>
    <row r="4" spans="1:7" ht="16.5" customHeight="1">
      <c r="A4" s="38" t="s">
        <v>175</v>
      </c>
      <c r="B4" s="39"/>
      <c r="C4" s="40"/>
      <c r="G4" s="2"/>
    </row>
    <row r="5" spans="1:8" ht="16.5" customHeight="1">
      <c r="A5" s="42" t="s">
        <v>176</v>
      </c>
      <c r="B5" s="54">
        <f>fitim_neto</f>
        <v>-4042184</v>
      </c>
      <c r="C5" s="44">
        <v>16206429</v>
      </c>
      <c r="H5" s="2"/>
    </row>
    <row r="6" spans="1:4" ht="16.5" customHeight="1">
      <c r="A6" s="45" t="s">
        <v>177</v>
      </c>
      <c r="B6" s="54">
        <f>amortizim</f>
        <v>-2820000</v>
      </c>
      <c r="C6" s="44">
        <v>2263859.72</v>
      </c>
      <c r="D6" s="32"/>
    </row>
    <row r="7" spans="1:8" ht="16.5" customHeight="1">
      <c r="A7" s="38" t="s">
        <v>178</v>
      </c>
      <c r="B7" s="54"/>
      <c r="C7" s="44">
        <v>-13055153.2</v>
      </c>
      <c r="D7" s="34"/>
      <c r="E7" s="1"/>
      <c r="F7" s="90"/>
      <c r="G7" s="88"/>
      <c r="H7" s="32"/>
    </row>
    <row r="8" spans="1:5" ht="16.5" customHeight="1">
      <c r="A8" s="42" t="s">
        <v>179</v>
      </c>
      <c r="B8" s="58">
        <f>SUBTOTAL(9,B9:B13)</f>
        <v>21931802.68</v>
      </c>
      <c r="C8" s="51"/>
      <c r="D8" s="34"/>
      <c r="E8" s="2"/>
    </row>
    <row r="9" spans="1:5" ht="16.5" customHeight="1">
      <c r="A9" s="45" t="s">
        <v>180</v>
      </c>
      <c r="B9" s="54">
        <f>-nd_klient</f>
        <v>7491529</v>
      </c>
      <c r="C9" s="44">
        <v>2888000</v>
      </c>
      <c r="D9" s="34"/>
      <c r="E9" s="2"/>
    </row>
    <row r="10" spans="1:5" ht="16.5" customHeight="1">
      <c r="A10" s="45" t="s">
        <v>181</v>
      </c>
      <c r="B10" s="54">
        <f>-ndr_inventar</f>
        <v>841814.3800000001</v>
      </c>
      <c r="C10" s="44"/>
      <c r="D10" s="32"/>
      <c r="E10" s="2"/>
    </row>
    <row r="11" spans="1:5" ht="16.5" customHeight="1">
      <c r="A11" s="45" t="s">
        <v>207</v>
      </c>
      <c r="B11" s="54">
        <f>-debi_aktiv</f>
        <v>13786185.3</v>
      </c>
      <c r="C11" s="44">
        <v>-6571975.98</v>
      </c>
      <c r="D11" s="32"/>
      <c r="E11" s="2"/>
    </row>
    <row r="12" spans="1:5" ht="16.5" customHeight="1">
      <c r="A12" s="45" t="s">
        <v>182</v>
      </c>
      <c r="B12" s="54">
        <f>-tvsh_akt</f>
        <v>-182726</v>
      </c>
      <c r="C12" s="44">
        <v>-1596970</v>
      </c>
      <c r="D12" s="32"/>
      <c r="E12" s="2"/>
    </row>
    <row r="13" spans="1:5" ht="16.5" customHeight="1">
      <c r="A13" s="45" t="s">
        <v>183</v>
      </c>
      <c r="B13" s="54">
        <f>-tat_fitim</f>
        <v>-5000</v>
      </c>
      <c r="C13" s="44">
        <v>-669575.52</v>
      </c>
      <c r="D13" s="32"/>
      <c r="E13" s="2"/>
    </row>
    <row r="14" spans="1:5" ht="16.5" customHeight="1">
      <c r="A14" s="42" t="s">
        <v>184</v>
      </c>
      <c r="B14" s="55">
        <f>SUBTOTAL(9,B15:B22)</f>
        <v>237266.59999999963</v>
      </c>
      <c r="C14" s="40">
        <f>C5+C6+C7+C9+C11+C12+C13</f>
        <v>-535385.9800000009</v>
      </c>
      <c r="D14" s="32"/>
      <c r="E14" s="2"/>
    </row>
    <row r="15" spans="1:6" ht="16.5" customHeight="1">
      <c r="A15" s="45" t="s">
        <v>185</v>
      </c>
      <c r="B15" s="54">
        <f>nd_furnitor</f>
        <v>4497776.6</v>
      </c>
      <c r="C15" s="47"/>
      <c r="E15" s="32"/>
      <c r="F15" s="5"/>
    </row>
    <row r="16" spans="1:5" ht="16.5" customHeight="1">
      <c r="A16" s="45" t="s">
        <v>208</v>
      </c>
      <c r="B16" s="54">
        <f>pag</f>
        <v>67974</v>
      </c>
      <c r="C16" s="40"/>
      <c r="E16" s="33"/>
    </row>
    <row r="17" spans="1:7" ht="16.5" customHeight="1">
      <c r="A17" s="45" t="s">
        <v>186</v>
      </c>
      <c r="B17" s="54">
        <f>sig_shoq</f>
        <v>-404676</v>
      </c>
      <c r="C17" s="40"/>
      <c r="E17" s="32"/>
      <c r="G17" s="4"/>
    </row>
    <row r="18" spans="1:6" ht="16.5" customHeight="1">
      <c r="A18" s="45" t="s">
        <v>187</v>
      </c>
      <c r="B18" s="54">
        <f>tap</f>
        <v>-12229</v>
      </c>
      <c r="C18" s="40"/>
      <c r="D18" s="32"/>
      <c r="F18" s="4"/>
    </row>
    <row r="19" spans="1:6" ht="16.5" customHeight="1">
      <c r="A19" s="45" t="s">
        <v>210</v>
      </c>
      <c r="B19" s="54">
        <f>tat_burim</f>
        <v>27604</v>
      </c>
      <c r="C19" s="40"/>
      <c r="D19" s="32"/>
      <c r="F19" s="4"/>
    </row>
    <row r="20" spans="1:6" ht="16.5" customHeight="1">
      <c r="A20" s="45" t="s">
        <v>211</v>
      </c>
      <c r="B20" s="54">
        <f>debit_tjere</f>
        <v>50331</v>
      </c>
      <c r="C20" s="40"/>
      <c r="D20" s="32"/>
      <c r="F20" s="4"/>
    </row>
    <row r="21" spans="1:6" ht="16.5" customHeight="1">
      <c r="A21" s="45" t="s">
        <v>209</v>
      </c>
      <c r="B21" s="54">
        <f>det_pask</f>
        <v>-3853430</v>
      </c>
      <c r="C21" s="44"/>
      <c r="F21" s="4"/>
    </row>
    <row r="22" spans="1:6" ht="16.5" customHeight="1">
      <c r="A22" s="45" t="s">
        <v>188</v>
      </c>
      <c r="B22" s="54">
        <f>tvshpasiv</f>
        <v>-136084</v>
      </c>
      <c r="C22" s="40"/>
      <c r="F22" s="4"/>
    </row>
    <row r="23" spans="1:6" ht="16.5" customHeight="1">
      <c r="A23" s="38" t="s">
        <v>189</v>
      </c>
      <c r="B23" s="55">
        <f>SUBTOTAL(9,B8:B22)</f>
        <v>22169069.28</v>
      </c>
      <c r="C23" s="40">
        <f>C16+C17+C18+C21+C22</f>
        <v>0</v>
      </c>
      <c r="F23" s="4"/>
    </row>
    <row r="24" spans="1:6" ht="16.5" customHeight="1">
      <c r="A24" s="38" t="s">
        <v>190</v>
      </c>
      <c r="B24" s="55">
        <f>B5+B6+B23</f>
        <v>15306885.280000001</v>
      </c>
      <c r="C24" s="40"/>
      <c r="F24" s="4"/>
    </row>
    <row r="25" spans="1:8" ht="16.5" customHeight="1">
      <c r="A25" s="38" t="s">
        <v>191</v>
      </c>
      <c r="B25" s="54"/>
      <c r="C25" s="40"/>
      <c r="H25" s="2"/>
    </row>
    <row r="26" spans="1:8" ht="16.5" customHeight="1">
      <c r="A26" s="38" t="s">
        <v>192</v>
      </c>
      <c r="B26" s="54"/>
      <c r="C26" s="47"/>
      <c r="H26" s="5"/>
    </row>
    <row r="27" spans="1:7" ht="16.5" customHeight="1">
      <c r="A27" s="42" t="s">
        <v>193</v>
      </c>
      <c r="B27" s="54">
        <f>SUBTOTAL(9,B28)</f>
        <v>-2181500</v>
      </c>
      <c r="C27" s="40"/>
      <c r="G27" s="3"/>
    </row>
    <row r="28" spans="1:7" ht="16.5" customHeight="1">
      <c r="A28" s="45" t="s">
        <v>194</v>
      </c>
      <c r="B28" s="54">
        <v>-2181500</v>
      </c>
      <c r="C28" s="40"/>
      <c r="G28" s="4"/>
    </row>
    <row r="29" spans="1:8" ht="16.5" customHeight="1">
      <c r="A29" s="38" t="s">
        <v>195</v>
      </c>
      <c r="B29" s="55"/>
      <c r="C29" s="40">
        <f>C25+C26+C27+C28</f>
        <v>0</v>
      </c>
      <c r="H29" s="5"/>
    </row>
    <row r="30" spans="1:8" ht="16.5" customHeight="1">
      <c r="A30" s="38" t="s">
        <v>196</v>
      </c>
      <c r="B30" s="54">
        <f>SUBTOTAL(9,B31:B35)</f>
        <v>-18285210</v>
      </c>
      <c r="C30" s="40"/>
      <c r="H30" s="3"/>
    </row>
    <row r="31" spans="1:7" ht="16.5" customHeight="1">
      <c r="A31" s="42" t="s">
        <v>197</v>
      </c>
      <c r="B31" s="56"/>
      <c r="C31" s="49"/>
      <c r="G31" s="4"/>
    </row>
    <row r="32" spans="1:6" ht="16.5" customHeight="1">
      <c r="A32" s="45" t="s">
        <v>198</v>
      </c>
      <c r="B32" s="54"/>
      <c r="C32" s="49"/>
      <c r="F32" s="1"/>
    </row>
    <row r="33" spans="1:5" ht="16.5" customHeight="1">
      <c r="A33" s="45" t="s">
        <v>199</v>
      </c>
      <c r="B33" s="54"/>
      <c r="C33" s="49"/>
      <c r="E33" s="1"/>
    </row>
    <row r="34" spans="1:3" ht="16.5" customHeight="1">
      <c r="A34" s="42" t="s">
        <v>200</v>
      </c>
      <c r="B34" s="61">
        <f>SUBTOTAL(9,B35:B35)</f>
        <v>-18285210</v>
      </c>
      <c r="C34" s="49"/>
    </row>
    <row r="35" spans="1:3" ht="16.5" customHeight="1">
      <c r="A35" s="45" t="s">
        <v>212</v>
      </c>
      <c r="B35" s="57">
        <f>kalqev</f>
        <v>-18285210</v>
      </c>
      <c r="C35" s="49"/>
    </row>
    <row r="36" spans="1:3" ht="16.5" customHeight="1">
      <c r="A36" s="38" t="s">
        <v>201</v>
      </c>
      <c r="B36" s="57"/>
      <c r="C36" s="49"/>
    </row>
    <row r="37" spans="1:3" ht="16.5" customHeight="1">
      <c r="A37" s="38" t="s">
        <v>202</v>
      </c>
      <c r="B37" s="57">
        <f>B30+B27+B24</f>
        <v>-5159824.719999999</v>
      </c>
      <c r="C37" s="49"/>
    </row>
    <row r="38" spans="1:3" ht="16.5" customHeight="1">
      <c r="A38" s="38" t="s">
        <v>203</v>
      </c>
      <c r="B38" s="57"/>
      <c r="C38" s="49"/>
    </row>
    <row r="39" spans="1:3" ht="16.5" customHeight="1">
      <c r="A39" s="45" t="s">
        <v>204</v>
      </c>
      <c r="B39" s="57">
        <f>mm2010</f>
        <v>1080570.64</v>
      </c>
      <c r="C39" s="40">
        <v>1945956.62</v>
      </c>
    </row>
    <row r="40" spans="1:3" ht="16.5" customHeight="1">
      <c r="A40" s="45" t="s">
        <v>205</v>
      </c>
      <c r="B40" s="57">
        <f>mm2011</f>
        <v>1560746</v>
      </c>
      <c r="C40" s="40">
        <f>C41+C39</f>
        <v>1410570.6399999992</v>
      </c>
    </row>
    <row r="41" spans="1:3" ht="16.5" customHeight="1">
      <c r="A41" s="38" t="s">
        <v>206</v>
      </c>
      <c r="B41" s="60">
        <f>B40-B39</f>
        <v>480175.3600000001</v>
      </c>
      <c r="C41" s="40">
        <f>C14+C23+C29</f>
        <v>-535385.9800000009</v>
      </c>
    </row>
    <row r="43" ht="16.5" customHeight="1">
      <c r="B43" s="53"/>
    </row>
  </sheetData>
  <sheetProtection/>
  <mergeCells count="3">
    <mergeCell ref="A2:C2"/>
    <mergeCell ref="A1:C1"/>
    <mergeCell ref="F7:G7"/>
  </mergeCells>
  <printOptions/>
  <pageMargins left="0.21" right="0.17" top="0.17" bottom="0.17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4.421875" style="27" customWidth="1"/>
    <col min="2" max="2" width="11.8515625" style="28" customWidth="1"/>
    <col min="3" max="3" width="5.421875" style="27" customWidth="1"/>
    <col min="4" max="4" width="11.8515625" style="27" customWidth="1"/>
    <col min="5" max="5" width="9.8515625" style="28" bestFit="1" customWidth="1"/>
    <col min="6" max="6" width="12.421875" style="27" customWidth="1"/>
    <col min="7" max="7" width="9.8515625" style="28" customWidth="1"/>
    <col min="8" max="8" width="11.140625" style="28" bestFit="1" customWidth="1"/>
    <col min="9" max="9" width="13.00390625" style="27" customWidth="1"/>
    <col min="10" max="10" width="12.57421875" style="28" customWidth="1"/>
    <col min="11" max="16384" width="9.140625" style="27" customWidth="1"/>
  </cols>
  <sheetData>
    <row r="4" spans="1:10" ht="9">
      <c r="A4" s="92" t="s">
        <v>145</v>
      </c>
      <c r="B4" s="92"/>
      <c r="C4" s="92"/>
      <c r="D4" s="92"/>
      <c r="E4" s="92"/>
      <c r="F4" s="92"/>
      <c r="G4" s="92"/>
      <c r="H4" s="92"/>
      <c r="I4" s="92"/>
      <c r="J4" s="92"/>
    </row>
    <row r="6" spans="1:10" ht="17.25" customHeight="1">
      <c r="A6" s="62"/>
      <c r="B6" s="91" t="s">
        <v>139</v>
      </c>
      <c r="C6" s="91"/>
      <c r="D6" s="91"/>
      <c r="E6" s="91"/>
      <c r="F6" s="91"/>
      <c r="G6" s="91"/>
      <c r="H6" s="91"/>
      <c r="I6" s="62"/>
      <c r="J6" s="63"/>
    </row>
    <row r="7" spans="1:11" ht="57" customHeight="1">
      <c r="A7" s="62"/>
      <c r="B7" s="64" t="s">
        <v>136</v>
      </c>
      <c r="C7" s="65" t="s">
        <v>35</v>
      </c>
      <c r="D7" s="65" t="s">
        <v>160</v>
      </c>
      <c r="E7" s="64" t="s">
        <v>137</v>
      </c>
      <c r="F7" s="65" t="s">
        <v>159</v>
      </c>
      <c r="G7" s="64" t="s">
        <v>161</v>
      </c>
      <c r="H7" s="64" t="s">
        <v>158</v>
      </c>
      <c r="I7" s="65" t="s">
        <v>142</v>
      </c>
      <c r="J7" s="64" t="s">
        <v>138</v>
      </c>
      <c r="K7" s="29"/>
    </row>
    <row r="8" spans="1:10" ht="18" customHeight="1">
      <c r="A8" s="66" t="s">
        <v>164</v>
      </c>
      <c r="B8" s="67">
        <v>66315000</v>
      </c>
      <c r="C8" s="68">
        <v>0</v>
      </c>
      <c r="D8" s="68">
        <v>3221039</v>
      </c>
      <c r="E8" s="67">
        <v>189473</v>
      </c>
      <c r="F8" s="68">
        <v>-37840000</v>
      </c>
      <c r="G8" s="67">
        <v>0</v>
      </c>
      <c r="H8" s="67">
        <v>5416907</v>
      </c>
      <c r="I8" s="68">
        <v>-7997111</v>
      </c>
      <c r="J8" s="67">
        <f>B8+C8+D8+E8+F8+G8+H8+I8</f>
        <v>29305308</v>
      </c>
    </row>
    <row r="9" spans="1:10" ht="9">
      <c r="A9" s="62"/>
      <c r="B9" s="69"/>
      <c r="C9" s="70"/>
      <c r="D9" s="70"/>
      <c r="E9" s="69"/>
      <c r="F9" s="70"/>
      <c r="G9" s="69"/>
      <c r="H9" s="69"/>
      <c r="I9" s="70"/>
      <c r="J9" s="69">
        <f aca="true" t="shared" si="0" ref="J9:J26">SUM(B9:I9)</f>
        <v>0</v>
      </c>
    </row>
    <row r="10" spans="1:10" ht="18" customHeight="1">
      <c r="A10" s="62" t="s">
        <v>126</v>
      </c>
      <c r="B10" s="69"/>
      <c r="C10" s="70"/>
      <c r="D10" s="70"/>
      <c r="E10" s="69"/>
      <c r="F10" s="70"/>
      <c r="G10" s="69"/>
      <c r="H10" s="69"/>
      <c r="I10" s="70"/>
      <c r="J10" s="69">
        <f t="shared" si="0"/>
        <v>0</v>
      </c>
    </row>
    <row r="11" spans="1:10" ht="18" customHeight="1">
      <c r="A11" s="62" t="s">
        <v>127</v>
      </c>
      <c r="B11" s="69"/>
      <c r="C11" s="70"/>
      <c r="D11" s="70"/>
      <c r="E11" s="69"/>
      <c r="F11" s="70">
        <v>-18285210</v>
      </c>
      <c r="G11" s="69"/>
      <c r="H11" s="69"/>
      <c r="I11" s="70">
        <v>-2970651.37</v>
      </c>
      <c r="J11" s="69">
        <f t="shared" si="0"/>
        <v>-21255861.37</v>
      </c>
    </row>
    <row r="12" spans="1:10" ht="18">
      <c r="A12" s="71" t="s">
        <v>128</v>
      </c>
      <c r="B12" s="69"/>
      <c r="C12" s="70"/>
      <c r="D12" s="70"/>
      <c r="E12" s="69"/>
      <c r="F12" s="70"/>
      <c r="G12" s="69"/>
      <c r="H12" s="69"/>
      <c r="I12" s="70"/>
      <c r="J12" s="69">
        <f t="shared" si="0"/>
        <v>0</v>
      </c>
    </row>
    <row r="13" spans="1:10" ht="18">
      <c r="A13" s="71" t="s">
        <v>129</v>
      </c>
      <c r="B13" s="69"/>
      <c r="C13" s="70"/>
      <c r="D13" s="70"/>
      <c r="E13" s="69"/>
      <c r="F13" s="70"/>
      <c r="G13" s="69"/>
      <c r="H13" s="69"/>
      <c r="I13" s="70"/>
      <c r="J13" s="69">
        <f t="shared" si="0"/>
        <v>0</v>
      </c>
    </row>
    <row r="14" spans="1:10" ht="18" customHeight="1">
      <c r="A14" s="71" t="s">
        <v>130</v>
      </c>
      <c r="B14" s="69"/>
      <c r="C14" s="70"/>
      <c r="D14" s="70"/>
      <c r="E14" s="69"/>
      <c r="F14" s="70"/>
      <c r="G14" s="69"/>
      <c r="H14" s="69"/>
      <c r="I14" s="70"/>
      <c r="J14" s="69">
        <f t="shared" si="0"/>
        <v>0</v>
      </c>
    </row>
    <row r="15" spans="1:10" ht="18" customHeight="1">
      <c r="A15" s="62" t="s">
        <v>131</v>
      </c>
      <c r="B15" s="69"/>
      <c r="C15" s="70"/>
      <c r="D15" s="70"/>
      <c r="E15" s="69"/>
      <c r="F15" s="70"/>
      <c r="G15" s="69"/>
      <c r="H15" s="69"/>
      <c r="I15" s="70"/>
      <c r="J15" s="69">
        <f t="shared" si="0"/>
        <v>0</v>
      </c>
    </row>
    <row r="16" spans="1:10" ht="9">
      <c r="A16" s="71" t="s">
        <v>132</v>
      </c>
      <c r="B16" s="69"/>
      <c r="C16" s="70"/>
      <c r="D16" s="70"/>
      <c r="E16" s="69"/>
      <c r="F16" s="70"/>
      <c r="G16" s="69"/>
      <c r="H16" s="69"/>
      <c r="I16" s="70"/>
      <c r="J16" s="69">
        <f t="shared" si="0"/>
        <v>0</v>
      </c>
    </row>
    <row r="17" spans="1:10" ht="18" customHeight="1">
      <c r="A17" s="62" t="s">
        <v>133</v>
      </c>
      <c r="B17" s="69"/>
      <c r="C17" s="70"/>
      <c r="D17" s="70"/>
      <c r="E17" s="69"/>
      <c r="F17" s="70"/>
      <c r="G17" s="69"/>
      <c r="H17" s="69"/>
      <c r="I17" s="70"/>
      <c r="J17" s="69">
        <f t="shared" si="0"/>
        <v>0</v>
      </c>
    </row>
    <row r="18" spans="1:11" ht="18" customHeight="1">
      <c r="A18" s="66" t="s">
        <v>165</v>
      </c>
      <c r="B18" s="72">
        <f>SUM(B8:B17)</f>
        <v>66315000</v>
      </c>
      <c r="C18" s="73">
        <f aca="true" t="shared" si="1" ref="C18:I18">SUM(C8:C17)</f>
        <v>0</v>
      </c>
      <c r="D18" s="73">
        <f>SUM(D8:D17)</f>
        <v>3221039</v>
      </c>
      <c r="E18" s="72">
        <f>SUM(E8:E17)</f>
        <v>189473</v>
      </c>
      <c r="F18" s="73">
        <f>SUM(F8:F17)</f>
        <v>-56125210</v>
      </c>
      <c r="G18" s="72">
        <f t="shared" si="1"/>
        <v>0</v>
      </c>
      <c r="H18" s="72">
        <f t="shared" si="1"/>
        <v>5416907</v>
      </c>
      <c r="I18" s="73">
        <f t="shared" si="1"/>
        <v>-10967762.370000001</v>
      </c>
      <c r="J18" s="72">
        <f>J8+J14+J11</f>
        <v>8049446.629999999</v>
      </c>
      <c r="K18" s="74"/>
    </row>
    <row r="19" spans="1:10" ht="18" customHeight="1">
      <c r="A19" s="62" t="s">
        <v>148</v>
      </c>
      <c r="B19" s="69"/>
      <c r="C19" s="70"/>
      <c r="D19" s="70"/>
      <c r="E19" s="69"/>
      <c r="F19" s="70"/>
      <c r="G19" s="69"/>
      <c r="H19" s="69"/>
      <c r="I19" s="70"/>
      <c r="J19" s="69">
        <f t="shared" si="0"/>
        <v>0</v>
      </c>
    </row>
    <row r="20" spans="1:10" ht="18" customHeight="1">
      <c r="A20" s="66" t="s">
        <v>166</v>
      </c>
      <c r="B20" s="72">
        <f>SUM(B18:B19)</f>
        <v>66315000</v>
      </c>
      <c r="C20" s="73">
        <f>SUM(C18:C19)</f>
        <v>0</v>
      </c>
      <c r="D20" s="73">
        <f>SUM(D18:D19)</f>
        <v>3221039</v>
      </c>
      <c r="E20" s="72">
        <f>SUM(E18:E19)</f>
        <v>189473</v>
      </c>
      <c r="F20" s="73">
        <f>SUM(F18:F19)</f>
        <v>-56125210</v>
      </c>
      <c r="G20" s="72">
        <f>G18+G19</f>
        <v>0</v>
      </c>
      <c r="H20" s="72">
        <f>H18+H19</f>
        <v>5416907</v>
      </c>
      <c r="I20" s="72">
        <f>I18+I19</f>
        <v>-10967762.370000001</v>
      </c>
      <c r="J20" s="72">
        <f>J18+J19</f>
        <v>8049446.629999999</v>
      </c>
    </row>
    <row r="21" spans="1:10" ht="18">
      <c r="A21" s="71" t="s">
        <v>128</v>
      </c>
      <c r="B21" s="69"/>
      <c r="C21" s="70"/>
      <c r="D21" s="70"/>
      <c r="E21" s="69"/>
      <c r="F21" s="70"/>
      <c r="G21" s="69"/>
      <c r="H21" s="69"/>
      <c r="I21" s="70"/>
      <c r="J21" s="69"/>
    </row>
    <row r="22" spans="1:10" ht="18">
      <c r="A22" s="71" t="s">
        <v>129</v>
      </c>
      <c r="B22" s="69"/>
      <c r="C22" s="70"/>
      <c r="D22" s="70"/>
      <c r="E22" s="69"/>
      <c r="F22" s="70"/>
      <c r="G22" s="69"/>
      <c r="H22" s="69"/>
      <c r="I22" s="70"/>
      <c r="J22" s="69">
        <f t="shared" si="0"/>
        <v>0</v>
      </c>
    </row>
    <row r="23" spans="1:10" ht="18" customHeight="1">
      <c r="A23" s="71" t="s">
        <v>134</v>
      </c>
      <c r="B23" s="69"/>
      <c r="C23" s="70"/>
      <c r="D23" s="70"/>
      <c r="E23" s="69"/>
      <c r="F23" s="70"/>
      <c r="G23" s="69"/>
      <c r="H23" s="69"/>
      <c r="I23" s="70">
        <f>fitim_neto</f>
        <v>-4042184</v>
      </c>
      <c r="J23" s="69">
        <f t="shared" si="0"/>
        <v>-4042184</v>
      </c>
    </row>
    <row r="24" spans="1:10" ht="18" customHeight="1">
      <c r="A24" s="62" t="s">
        <v>131</v>
      </c>
      <c r="B24" s="69"/>
      <c r="C24" s="70"/>
      <c r="D24" s="70"/>
      <c r="E24" s="69"/>
      <c r="F24" s="70"/>
      <c r="G24" s="69"/>
      <c r="H24" s="69"/>
      <c r="I24" s="70"/>
      <c r="J24" s="69">
        <f t="shared" si="0"/>
        <v>0</v>
      </c>
    </row>
    <row r="25" spans="1:10" ht="18" customHeight="1">
      <c r="A25" s="62" t="s">
        <v>133</v>
      </c>
      <c r="B25" s="69"/>
      <c r="C25" s="70"/>
      <c r="D25" s="70"/>
      <c r="E25" s="69"/>
      <c r="F25" s="70"/>
      <c r="G25" s="69"/>
      <c r="H25" s="69"/>
      <c r="I25" s="70"/>
      <c r="J25" s="69">
        <f t="shared" si="0"/>
        <v>0</v>
      </c>
    </row>
    <row r="26" spans="1:10" ht="18" customHeight="1">
      <c r="A26" s="62" t="s">
        <v>135</v>
      </c>
      <c r="B26" s="69"/>
      <c r="C26" s="70"/>
      <c r="D26" s="70"/>
      <c r="E26" s="69"/>
      <c r="F26" s="70"/>
      <c r="G26" s="69"/>
      <c r="H26" s="69"/>
      <c r="I26" s="70"/>
      <c r="J26" s="69">
        <f t="shared" si="0"/>
        <v>0</v>
      </c>
    </row>
    <row r="27" spans="1:10" ht="18" customHeight="1">
      <c r="A27" s="66" t="s">
        <v>167</v>
      </c>
      <c r="B27" s="72">
        <f>SUM(B20:B26)</f>
        <v>66315000</v>
      </c>
      <c r="C27" s="72">
        <f aca="true" t="shared" si="2" ref="C27:H27">SUM(C20:C26)</f>
        <v>0</v>
      </c>
      <c r="D27" s="72">
        <f t="shared" si="2"/>
        <v>3221039</v>
      </c>
      <c r="E27" s="72">
        <f t="shared" si="2"/>
        <v>189473</v>
      </c>
      <c r="F27" s="72">
        <f t="shared" si="2"/>
        <v>-56125210</v>
      </c>
      <c r="G27" s="72">
        <f t="shared" si="2"/>
        <v>0</v>
      </c>
      <c r="H27" s="72">
        <f t="shared" si="2"/>
        <v>5416907</v>
      </c>
      <c r="I27" s="72">
        <f>SUM(I20:I26)</f>
        <v>-15009946.370000001</v>
      </c>
      <c r="J27" s="72">
        <f>J20+J23</f>
        <v>4007262.629999999</v>
      </c>
    </row>
  </sheetData>
  <sheetProtection/>
  <mergeCells count="2">
    <mergeCell ref="B6:H6"/>
    <mergeCell ref="A4:J4"/>
  </mergeCells>
  <printOptions/>
  <pageMargins left="0.5" right="0" top="0.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user</cp:lastModifiedBy>
  <cp:lastPrinted>2012-07-27T09:01:29Z</cp:lastPrinted>
  <dcterms:created xsi:type="dcterms:W3CDTF">2008-12-24T18:44:20Z</dcterms:created>
  <dcterms:modified xsi:type="dcterms:W3CDTF">2019-01-26T12:38:19Z</dcterms:modified>
  <cp:category/>
  <cp:version/>
  <cp:contentType/>
  <cp:contentStatus/>
</cp:coreProperties>
</file>