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37" firstSheet="1" activeTab="10"/>
  </bookViews>
  <sheets>
    <sheet name="Sheet2" sheetId="1" r:id="rId1"/>
    <sheet name="Shen.Spjeg.faqa 1" sheetId="2" r:id="rId2"/>
    <sheet name="Shen.Spjeg.ne vazhdim" sheetId="3" r:id="rId3"/>
    <sheet name="Pasq.per AAM 1" sheetId="4" r:id="rId4"/>
    <sheet name="Pasq.per AAM 2" sheetId="5" r:id="rId5"/>
    <sheet name="Kop." sheetId="6" r:id="rId6"/>
    <sheet name="Aktivet" sheetId="7" r:id="rId7"/>
    <sheet name="Pasivet" sheetId="8" r:id="rId8"/>
    <sheet name="Rez.1" sheetId="9" r:id="rId9"/>
    <sheet name="Fluksi 2" sheetId="10" r:id="rId10"/>
    <sheet name="Kapitali 2" sheetId="11" r:id="rId11"/>
    <sheet name="Shenimet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<sst xmlns="http://schemas.openxmlformats.org/spreadsheetml/2006/main" count="925" uniqueCount="542">
  <si>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</si>
  <si>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</si>
  <si>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</si>
  <si>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</si>
  <si>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</si>
  <si>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</si>
  <si>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</si>
  <si>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</si>
  <si>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</si>
  <si>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</si>
  <si>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</si>
  <si>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</si>
  <si>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</si>
  <si>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</si>
  <si>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</si>
  <si>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</si>
  <si>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</si>
  <si>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</si>
  <si>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</si>
  <si>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</si>
  <si>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</si>
  <si>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</si>
  <si>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</si>
  <si>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</si>
  <si>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</si>
  <si>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</si>
  <si>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</si>
  <si>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</si>
  <si>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</si>
  <si>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</si>
  <si>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</si>
  <si>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</si>
  <si>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</si>
  <si>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</si>
  <si>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</si>
  <si>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</si>
  <si>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</si>
  <si>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</si>
  <si>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</si>
  <si>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</si>
  <si>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</si>
  <si>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</si>
  <si>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</si>
  <si>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</si>
  <si>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</si>
  <si>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</si>
  <si>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</si>
  <si>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</si>
  <si>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</si>
  <si>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</si>
  <si>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</si>
  <si>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</si>
  <si>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</si>
  <si>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</si>
  <si>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</si>
  <si>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</si>
  <si>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</si>
  <si>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</si>
  <si>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</si>
  <si>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</si>
  <si>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</si>
  <si>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</si>
  <si>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</si>
  <si>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</si>
  <si>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</si>
  <si>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</si>
  <si>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</si>
  <si>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</si>
  <si>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</si>
  <si>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</si>
  <si>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</si>
  <si>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</si>
  <si>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</si>
  <si>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</si>
  <si>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</si>
  <si>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</si>
  <si>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</si>
  <si>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</si>
  <si>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</si>
  <si>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</si>
  <si>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</si>
  <si>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</si>
  <si>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</si>
  <si>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</si>
  <si>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</si>
  <si>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</si>
  <si>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</si>
  <si>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</si>
  <si>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</si>
  <si>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</si>
  <si>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</si>
  <si>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</si>
  <si>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</si>
  <si>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</si>
  <si>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</si>
  <si>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</si>
  <si>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</si>
  <si>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</si>
  <si>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</si>
  <si>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</si>
  <si>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</si>
  <si>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</si>
  <si>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</si>
  <si>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</si>
  <si>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</si>
  <si>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</si>
  <si>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</si>
  <si>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</si>
  <si>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</si>
  <si>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</si>
  <si>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</si>
  <si>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</si>
  <si>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</si>
  <si>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</si>
  <si>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</si>
  <si>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</si>
  <si>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</si>
  <si>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</si>
  <si>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</si>
  <si>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</si>
  <si>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</si>
  <si>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</si>
  <si>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</si>
  <si>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</si>
  <si>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</si>
  <si>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</si>
  <si>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</si>
  <si>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</si>
  <si>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</si>
  <si>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</si>
  <si>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</si>
  <si>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</si>
  <si>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</si>
  <si>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</si>
  <si>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</si>
  <si>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</si>
  <si>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</si>
  <si>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</si>
  <si>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</si>
  <si>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</si>
  <si>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</si>
  <si>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</si>
  <si>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</si>
  <si>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</si>
  <si>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</si>
  <si>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</si>
  <si>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</si>
  <si>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</si>
  <si>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</si>
  <si>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</si>
  <si>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</si>
  <si>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</si>
  <si>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</si>
  <si>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</si>
  <si>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</si>
  <si>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</si>
  <si>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</si>
  <si>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</si>
  <si>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</si>
  <si>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</si>
  <si>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</si>
  <si>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</si>
  <si>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</si>
  <si>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</si>
  <si>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</si>
  <si>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</si>
  <si>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</si>
  <si>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</si>
  <si>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</si>
  <si>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</si>
  <si>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</si>
  <si>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</si>
  <si>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</si>
  <si>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</si>
  <si>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</si>
  <si>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</si>
  <si>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</si>
  <si>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</si>
  <si>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</si>
  <si>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</si>
  <si>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</si>
  <si>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</si>
  <si>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</si>
  <si>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</si>
  <si>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</si>
  <si>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</si>
  <si>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</si>
  <si>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</si>
  <si>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</si>
  <si>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</si>
  <si>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</si>
  <si>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</si>
  <si>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</si>
  <si>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</si>
  <si>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</si>
  <si>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</si>
  <si>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</si>
  <si>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</si>
  <si>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</si>
  <si>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</si>
  <si>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</si>
  <si>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</si>
  <si>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</si>
  <si>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</si>
  <si>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</si>
  <si>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</si>
  <si>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</si>
  <si>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</si>
  <si>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</si>
  <si>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</si>
  <si>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</si>
  <si>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</si>
  <si>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</si>
  <si>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</si>
  <si>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</si>
  <si>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</si>
  <si>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</si>
  <si>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</si>
  <si>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</si>
  <si>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</si>
  <si>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</si>
  <si>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</si>
  <si>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</si>
  <si>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</si>
  <si>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</si>
  <si>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</si>
  <si>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</si>
  <si>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</si>
  <si>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</si>
  <si>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</si>
  <si>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</si>
  <si>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</si>
  <si>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</si>
  <si>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</si>
  <si>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</si>
  <si>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</si>
  <si>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</si>
  <si>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</si>
  <si>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</si>
  <si>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</si>
  <si>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</si>
  <si>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</si>
  <si>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</si>
  <si>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</si>
  <si>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</si>
  <si>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</si>
  <si>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</si>
  <si>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</si>
  <si>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</si>
  <si>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</si>
  <si>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</si>
  <si>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</si>
  <si>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</si>
  <si>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</si>
  <si>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</si>
  <si>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</si>
  <si>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</si>
  <si>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</si>
  <si>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</si>
  <si>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</si>
  <si>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</si>
  <si>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</si>
  <si>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</si>
  <si>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</si>
  <si>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</si>
  <si>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</si>
  <si>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</si>
  <si>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</si>
  <si>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</si>
  <si>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</si>
  <si>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</si>
  <si>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</si>
  <si>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</si>
  <si>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</si>
  <si>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</si>
  <si>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</si>
  <si>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</si>
  <si>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</si>
  <si>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</si>
  <si>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</si>
  <si>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</si>
  <si>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</si>
  <si>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</si>
  <si>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</si>
  <si>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</si>
  <si>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</si>
  <si>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</si>
  <si>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</si>
  <si>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</si>
  <si>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</si>
  <si>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</si>
  <si>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</si>
  <si>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____________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</si>
  <si>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</si>
  <si>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</si>
  <si>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</si>
  <si>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</si>
  <si>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</si>
  <si>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</si>
  <si>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</si>
  <si>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</si>
  <si>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</si>
  <si>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</si>
  <si>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</si>
  <si>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</si>
  <si>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>Po</t>
  </si>
  <si>
    <t>Jo</t>
  </si>
  <si>
    <t xml:space="preserve">Amortizime </t>
  </si>
  <si>
    <t>Prokredit  bank</t>
  </si>
  <si>
    <t>lek</t>
  </si>
  <si>
    <t>13-803287-00-01</t>
  </si>
  <si>
    <t>Bnaka Komb. Treg.</t>
  </si>
  <si>
    <t>Union  bank</t>
  </si>
  <si>
    <t>Banka   popullor</t>
  </si>
  <si>
    <t>euro</t>
  </si>
  <si>
    <t>Banka Komb. Treg.</t>
  </si>
  <si>
    <t xml:space="preserve">Banka Popullore </t>
  </si>
  <si>
    <t xml:space="preserve">Rajfejzen  bank </t>
  </si>
  <si>
    <t xml:space="preserve">Rajfejzen  bank  </t>
  </si>
  <si>
    <t>Mkineri  e  paisje</t>
  </si>
  <si>
    <t>Investime</t>
  </si>
  <si>
    <t>Makineri e  paisje</t>
  </si>
  <si>
    <t>Makineri e paisje</t>
  </si>
  <si>
    <t>Furer  me  gaz</t>
  </si>
  <si>
    <t>Makine me argon</t>
  </si>
  <si>
    <t>Koperant me fure</t>
  </si>
  <si>
    <t>Fure  ststike</t>
  </si>
  <si>
    <t>Prese pneumatike</t>
  </si>
  <si>
    <t>Llampa  flash</t>
  </si>
  <si>
    <t>Makineri me tampon</t>
  </si>
  <si>
    <t>Makin. Tampon 4 ngjyra</t>
  </si>
  <si>
    <t>Koperant me tampon</t>
  </si>
  <si>
    <t>Fure tamponografie</t>
  </si>
  <si>
    <t>Makineri stampimi</t>
  </si>
  <si>
    <t>Lavazh  me uje</t>
  </si>
  <si>
    <t>Lavazh  me  dyluent</t>
  </si>
  <si>
    <t>Makine  prerese</t>
  </si>
  <si>
    <t>Makineri  pneumatike</t>
  </si>
  <si>
    <t>Makineri preje  metali</t>
  </si>
  <si>
    <t>Makineri stampimi 4ngjy</t>
  </si>
  <si>
    <t>Prerese  kapelesh</t>
  </si>
  <si>
    <t>Karter</t>
  </si>
  <si>
    <t>Telefon</t>
  </si>
  <si>
    <t>Kompjuter</t>
  </si>
  <si>
    <t>Printer</t>
  </si>
  <si>
    <t>Susta + krevat</t>
  </si>
  <si>
    <t xml:space="preserve"> Shuma paisje zyre</t>
  </si>
  <si>
    <t>Vaske  banjo</t>
  </si>
  <si>
    <t>Lavaman</t>
  </si>
  <si>
    <t>Pllaka</t>
  </si>
  <si>
    <t>m2</t>
  </si>
  <si>
    <t xml:space="preserve">  Shuma investime</t>
  </si>
  <si>
    <t>K81324039M</t>
  </si>
  <si>
    <t>KASHAR  TIRANE</t>
  </si>
  <si>
    <t>TAMPONOGRAFI E SERIGRAFI, MATERJALE PROMOCIONI,</t>
  </si>
  <si>
    <t>IMPORT EKSPORT I LENDES SE PARE.</t>
  </si>
  <si>
    <t>UNIVERS  PROMOTIONS    SHPK.</t>
  </si>
  <si>
    <t xml:space="preserve"> Banka  NBG</t>
  </si>
  <si>
    <t>180850-10-000-01-7</t>
  </si>
  <si>
    <t xml:space="preserve">B K T </t>
  </si>
  <si>
    <t>usd</t>
  </si>
  <si>
    <t>13-803287-01-03</t>
  </si>
  <si>
    <t>Mjete  trasporti</t>
  </si>
  <si>
    <t>Mjete trasporti</t>
  </si>
  <si>
    <t>Makine  logaritese</t>
  </si>
  <si>
    <t>Kamera</t>
  </si>
  <si>
    <t>Mkine llogaritese</t>
  </si>
  <si>
    <t>Kapse dokumentash</t>
  </si>
  <si>
    <t>Reflektor</t>
  </si>
  <si>
    <t>Freskuese</t>
  </si>
  <si>
    <t>Ngrohese</t>
  </si>
  <si>
    <t>Paisje  zyre</t>
  </si>
  <si>
    <t>Kondicionere</t>
  </si>
  <si>
    <t>Kacavida</t>
  </si>
  <si>
    <t>Kse  fiskale</t>
  </si>
  <si>
    <t>Mak. Stamp. Tullumbac</t>
  </si>
  <si>
    <t>Kompresor fryrje</t>
  </si>
  <si>
    <t>Printer 4 ngjyra</t>
  </si>
  <si>
    <t>Impjant  gazi</t>
  </si>
  <si>
    <t>Pompe  uji</t>
  </si>
  <si>
    <t>Kompresor  ajri</t>
  </si>
  <si>
    <t>Elektro  share</t>
  </si>
  <si>
    <t>Trapano</t>
  </si>
  <si>
    <t>Gur  fresibel</t>
  </si>
  <si>
    <t>Depozite  uji</t>
  </si>
  <si>
    <t>Kompresore</t>
  </si>
  <si>
    <t>Bateri makine</t>
  </si>
  <si>
    <t xml:space="preserve">Gjenerator </t>
  </si>
  <si>
    <t>Aspirimi</t>
  </si>
  <si>
    <t>Benz</t>
  </si>
  <si>
    <t>Kia</t>
  </si>
  <si>
    <t xml:space="preserve">  Shuma  mjete trasp</t>
  </si>
  <si>
    <t>Inventari i Aktiveve Afatgjata Materiale  2009</t>
  </si>
  <si>
    <t>Pozicioni me 31 dhjetor 2009</t>
  </si>
  <si>
    <t>kod</t>
  </si>
  <si>
    <t>pershkrim</t>
  </si>
  <si>
    <t>debi</t>
  </si>
  <si>
    <t>kredi</t>
  </si>
  <si>
    <t>101</t>
  </si>
  <si>
    <t>Kapitali(themeltar/individual)</t>
  </si>
  <si>
    <t>108</t>
  </si>
  <si>
    <t>Llogari e pronarit</t>
  </si>
  <si>
    <t>121</t>
  </si>
  <si>
    <t>Fitime dhe Humbje</t>
  </si>
  <si>
    <t>212</t>
  </si>
  <si>
    <t>Ndertime</t>
  </si>
  <si>
    <t>213</t>
  </si>
  <si>
    <t>Inst.teknike,mak,pajisje,instr</t>
  </si>
  <si>
    <t>215</t>
  </si>
  <si>
    <t>Mjete transporti</t>
  </si>
  <si>
    <t>2182</t>
  </si>
  <si>
    <t>Pajisje zyre dhe informatike</t>
  </si>
  <si>
    <t>2813</t>
  </si>
  <si>
    <t>Amor.inst.tek,mak-pajisje,inst</t>
  </si>
  <si>
    <t>2815</t>
  </si>
  <si>
    <t>Amor.mjete transporti</t>
  </si>
  <si>
    <t>311</t>
  </si>
  <si>
    <t>Materiale te para</t>
  </si>
  <si>
    <t>3123</t>
  </si>
  <si>
    <t>Materiale ndihmese</t>
  </si>
  <si>
    <t>401</t>
  </si>
  <si>
    <t>Furnitore</t>
  </si>
  <si>
    <t>411</t>
  </si>
  <si>
    <t>Kliente</t>
  </si>
  <si>
    <t>431</t>
  </si>
  <si>
    <t>Sigurime shoqerore</t>
  </si>
  <si>
    <t>442</t>
  </si>
  <si>
    <t>Tat.e taksa te ndalura ..</t>
  </si>
  <si>
    <t>444</t>
  </si>
  <si>
    <t>4456</t>
  </si>
  <si>
    <t>TVSH e mbledhshme</t>
  </si>
  <si>
    <t>5121</t>
  </si>
  <si>
    <t>Llg ne leke</t>
  </si>
  <si>
    <t>51241</t>
  </si>
  <si>
    <t>Banka EUR</t>
  </si>
  <si>
    <t>51242</t>
  </si>
  <si>
    <t>Banka USD</t>
  </si>
  <si>
    <t>5311</t>
  </si>
  <si>
    <t>Arka ne lek</t>
  </si>
  <si>
    <t>53141</t>
  </si>
  <si>
    <t>Arka ne EUR</t>
  </si>
  <si>
    <t>601</t>
  </si>
  <si>
    <t>Bl.materiale te para</t>
  </si>
  <si>
    <t>602</t>
  </si>
  <si>
    <t>Bl.materiale te stokueshme</t>
  </si>
  <si>
    <t>6031</t>
  </si>
  <si>
    <t>Ndrysh.gjend.mater.para</t>
  </si>
  <si>
    <t>6032</t>
  </si>
  <si>
    <t>Ndrysh.gjend.mater.tjera</t>
  </si>
  <si>
    <t>613</t>
  </si>
  <si>
    <t>Qira</t>
  </si>
  <si>
    <t>615</t>
  </si>
  <si>
    <t>Mirembajtje dhe riparime</t>
  </si>
  <si>
    <t>616</t>
  </si>
  <si>
    <t>618</t>
  </si>
  <si>
    <t>Te ndryshme</t>
  </si>
  <si>
    <t>625</t>
  </si>
  <si>
    <t>Transferime, udhetim, dieta</t>
  </si>
  <si>
    <t>626</t>
  </si>
  <si>
    <t>Shpz.postare e telekom.</t>
  </si>
  <si>
    <t>6271</t>
  </si>
  <si>
    <t>Transporte per blerje</t>
  </si>
  <si>
    <t>628</t>
  </si>
  <si>
    <t>Sherbime bankare</t>
  </si>
  <si>
    <t>631</t>
  </si>
  <si>
    <t>Tatim mbi qark. dhe akciza</t>
  </si>
  <si>
    <t>638</t>
  </si>
  <si>
    <t>Te tjera tatime e taksa</t>
  </si>
  <si>
    <t>641</t>
  </si>
  <si>
    <t>644</t>
  </si>
  <si>
    <t>Kuota sig.shoq.e perkrah.shoq.</t>
  </si>
  <si>
    <t>681</t>
  </si>
  <si>
    <t>Amort.AQ</t>
  </si>
  <si>
    <t>702</t>
  </si>
  <si>
    <t>Shitje produkt i ndermjetem</t>
  </si>
  <si>
    <t>704</t>
  </si>
  <si>
    <t>Dorezim punime e sherbime</t>
  </si>
  <si>
    <t>767</t>
  </si>
  <si>
    <t>694</t>
  </si>
  <si>
    <t>Tatime mbi fitimet</t>
  </si>
  <si>
    <t>0100-293366</t>
  </si>
  <si>
    <t>Nr  265</t>
  </si>
  <si>
    <t>Makine automatike sta</t>
  </si>
  <si>
    <t>Fure  tharje</t>
  </si>
  <si>
    <t>Filter  ajri</t>
  </si>
  <si>
    <t>Kompresor</t>
  </si>
  <si>
    <t>Makine mauale stampim</t>
  </si>
  <si>
    <t>Fure tharje</t>
  </si>
  <si>
    <t>Viti   2010</t>
  </si>
  <si>
    <t>Pozicioni me 31 dhjetor 2010</t>
  </si>
  <si>
    <t>UNIVERS PROMOTIONS</t>
  </si>
  <si>
    <t>NIPT: K81324039 M</t>
  </si>
  <si>
    <t xml:space="preserve">Paisje  zyre </t>
  </si>
  <si>
    <t xml:space="preserve">Paisje zyre </t>
  </si>
  <si>
    <t>Zyre</t>
  </si>
  <si>
    <t>409</t>
  </si>
  <si>
    <t>parapag.,pag.porosi</t>
  </si>
  <si>
    <t>Prime te sigurimit</t>
  </si>
  <si>
    <t>666</t>
  </si>
  <si>
    <t>Humbje nga konvertimi</t>
  </si>
  <si>
    <t>7083</t>
  </si>
  <si>
    <t>TRASPORT PER TE TJERET</t>
  </si>
  <si>
    <t>Teardhura nga interesat</t>
  </si>
  <si>
    <t>Pozicioni me 31 dhjetor 2011</t>
  </si>
  <si>
    <t>NBG  Overdraft</t>
  </si>
  <si>
    <t>Nr 374</t>
  </si>
  <si>
    <t>Nr  47</t>
  </si>
  <si>
    <t xml:space="preserve">Nr44  </t>
  </si>
  <si>
    <t>Nr 226</t>
  </si>
  <si>
    <t>Nr 911</t>
  </si>
  <si>
    <t>Nr9</t>
  </si>
  <si>
    <t>Pasqyrat    Financiare    te    Vitit   2011</t>
  </si>
  <si>
    <t>Pasqyra   e   te   Ardhurave   dhe   Shpenzimeve     2011</t>
  </si>
  <si>
    <t>Pasqyra   e   Fluksit   Monetar  -  Metoda  Indirekte   2011</t>
  </si>
  <si>
    <t>Nr.21</t>
  </si>
  <si>
    <t>Nr 9</t>
  </si>
  <si>
    <t>Nr 4</t>
  </si>
  <si>
    <t>Nr 6</t>
  </si>
  <si>
    <t>Nr2</t>
  </si>
  <si>
    <t xml:space="preserve">Nr. </t>
  </si>
  <si>
    <t>Nr 51</t>
  </si>
  <si>
    <t>Nr39</t>
  </si>
  <si>
    <t>01.01.20101</t>
  </si>
  <si>
    <t>31.12.2011</t>
  </si>
  <si>
    <t>Informatike, zyre</t>
  </si>
  <si>
    <t>01.01.11</t>
  </si>
  <si>
    <t>Paisje zyre  informatike</t>
  </si>
  <si>
    <t>31.12.11</t>
  </si>
  <si>
    <t>vitit 2011</t>
  </si>
  <si>
    <t>Pompe  lavazhi</t>
  </si>
  <si>
    <t>kopresor</t>
  </si>
  <si>
    <t>Lpatop</t>
  </si>
  <si>
    <t>Ups</t>
  </si>
  <si>
    <t>Fikse  zjari</t>
  </si>
  <si>
    <t>Celular</t>
  </si>
  <si>
    <t>01.01.2011</t>
  </si>
  <si>
    <t>Aktivet Afatgjata Materiale  2011</t>
  </si>
  <si>
    <t>Amortizimi A.A.Materiale    2011</t>
  </si>
  <si>
    <t>Vlera Kontabel Neto e A.A.Materiale  2011</t>
  </si>
  <si>
    <t>Pasqyra  e  Ndryshimeve  ne  Kapital  2011</t>
  </si>
  <si>
    <t>leve  2011</t>
  </si>
  <si>
    <t>30.03.2012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</si>
</sst>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0.0"/>
  </numFmts>
  <fonts count="6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5" fillId="0" borderId="2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/>
    </xf>
    <xf numFmtId="0" fontId="15" fillId="0" borderId="2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4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21" fontId="0" fillId="0" borderId="27" xfId="0" applyNumberFormat="1" applyFont="1" applyBorder="1" applyAlignment="1">
      <alignment horizontal="center"/>
    </xf>
    <xf numFmtId="46" fontId="0" fillId="0" borderId="2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3" fontId="23" fillId="0" borderId="2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15" fillId="0" borderId="14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5" fillId="0" borderId="2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>
      <alignment horizontal="center"/>
    </xf>
    <xf numFmtId="14" fontId="15" fillId="0" borderId="16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9" fontId="5" fillId="0" borderId="0" xfId="42" applyFont="1" applyAlignment="1">
      <alignment horizontal="center" vertical="center"/>
    </xf>
    <xf numFmtId="179" fontId="0" fillId="0" borderId="0" xfId="42" applyFont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0" fillId="0" borderId="0" xfId="42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42" applyFont="1" applyBorder="1" applyAlignment="1">
      <alignment/>
    </xf>
    <xf numFmtId="179" fontId="0" fillId="0" borderId="0" xfId="42" applyFont="1" applyBorder="1" applyAlignment="1">
      <alignment/>
    </xf>
    <xf numFmtId="0" fontId="15" fillId="0" borderId="20" xfId="0" applyFont="1" applyBorder="1" applyAlignment="1">
      <alignment/>
    </xf>
    <xf numFmtId="3" fontId="0" fillId="0" borderId="0" xfId="44" applyNumberForma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21" xfId="0" applyNumberFormat="1" applyFont="1" applyBorder="1" applyAlignment="1">
      <alignment vertical="center"/>
    </xf>
    <xf numFmtId="179" fontId="0" fillId="0" borderId="0" xfId="42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" fontId="0" fillId="0" borderId="20" xfId="0" applyNumberFormat="1" applyBorder="1" applyAlignment="1">
      <alignment/>
    </xf>
    <xf numFmtId="3" fontId="0" fillId="33" borderId="20" xfId="42" applyNumberFormat="1" applyFont="1" applyFill="1" applyBorder="1" applyAlignment="1">
      <alignment/>
    </xf>
    <xf numFmtId="3" fontId="15" fillId="34" borderId="20" xfId="42" applyNumberFormat="1" applyFont="1" applyFill="1" applyBorder="1" applyAlignment="1">
      <alignment/>
    </xf>
    <xf numFmtId="3" fontId="15" fillId="34" borderId="20" xfId="0" applyNumberFormat="1" applyFont="1" applyFill="1" applyBorder="1" applyAlignment="1">
      <alignment vertical="center"/>
    </xf>
    <xf numFmtId="182" fontId="0" fillId="0" borderId="0" xfId="42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33" borderId="20" xfId="44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5" fillId="34" borderId="20" xfId="0" applyFont="1" applyFill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3" fontId="20" fillId="34" borderId="20" xfId="44" applyNumberFormat="1" applyFont="1" applyFill="1" applyBorder="1" applyAlignment="1">
      <alignment vertical="center"/>
    </xf>
    <xf numFmtId="3" fontId="62" fillId="34" borderId="20" xfId="44" applyNumberFormat="1" applyFont="1" applyFill="1" applyBorder="1" applyAlignment="1">
      <alignment vertical="center"/>
    </xf>
    <xf numFmtId="3" fontId="62" fillId="34" borderId="20" xfId="44" applyNumberFormat="1" applyFont="1" applyFill="1" applyBorder="1" applyAlignment="1">
      <alignment/>
    </xf>
    <xf numFmtId="3" fontId="62" fillId="34" borderId="20" xfId="0" applyNumberFormat="1" applyFont="1" applyFill="1" applyBorder="1" applyAlignment="1">
      <alignment vertical="center"/>
    </xf>
    <xf numFmtId="3" fontId="20" fillId="34" borderId="20" xfId="0" applyNumberFormat="1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/>
    </xf>
    <xf numFmtId="0" fontId="20" fillId="34" borderId="20" xfId="0" applyFont="1" applyFill="1" applyBorder="1" applyAlignment="1">
      <alignment/>
    </xf>
    <xf numFmtId="3" fontId="20" fillId="34" borderId="20" xfId="44" applyNumberFormat="1" applyFont="1" applyFill="1" applyBorder="1" applyAlignment="1">
      <alignment/>
    </xf>
    <xf numFmtId="3" fontId="20" fillId="34" borderId="20" xfId="0" applyNumberFormat="1" applyFont="1" applyFill="1" applyBorder="1" applyAlignment="1">
      <alignment/>
    </xf>
    <xf numFmtId="0" fontId="15" fillId="34" borderId="20" xfId="0" applyFont="1" applyFill="1" applyBorder="1" applyAlignment="1">
      <alignment horizontal="center"/>
    </xf>
    <xf numFmtId="0" fontId="20" fillId="34" borderId="30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179" fontId="0" fillId="0" borderId="0" xfId="42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34" borderId="0" xfId="0" applyNumberFormat="1" applyFont="1" applyFill="1" applyAlignment="1">
      <alignment/>
    </xf>
    <xf numFmtId="0" fontId="0" fillId="34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0" xfId="0" applyFill="1" applyBorder="1" applyAlignment="1">
      <alignment/>
    </xf>
    <xf numFmtId="3" fontId="0" fillId="33" borderId="20" xfId="42" applyNumberFormat="1" applyFon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27" fillId="0" borderId="0" xfId="0" applyFont="1" applyBorder="1" applyAlignment="1">
      <alignment/>
    </xf>
    <xf numFmtId="3" fontId="0" fillId="34" borderId="0" xfId="0" applyNumberFormat="1" applyFill="1" applyAlignment="1">
      <alignment/>
    </xf>
    <xf numFmtId="0" fontId="0" fillId="34" borderId="20" xfId="0" applyFont="1" applyFill="1" applyBorder="1" applyAlignment="1">
      <alignment/>
    </xf>
    <xf numFmtId="3" fontId="0" fillId="34" borderId="20" xfId="0" applyNumberFormat="1" applyFill="1" applyBorder="1" applyAlignment="1">
      <alignment vertical="center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27.421875" style="0" bestFit="1" customWidth="1"/>
    <col min="3" max="4" width="11.140625" style="0" bestFit="1" customWidth="1"/>
    <col min="5" max="5" width="10.140625" style="0" bestFit="1" customWidth="1"/>
  </cols>
  <sheetData>
    <row r="1" spans="1:4" ht="12.75">
      <c r="A1" s="351" t="s">
        <v>394</v>
      </c>
      <c r="B1" s="351" t="s">
        <v>395</v>
      </c>
      <c r="C1" s="352" t="s">
        <v>396</v>
      </c>
      <c r="D1" s="352" t="s">
        <v>397</v>
      </c>
    </row>
    <row r="2" spans="1:4" ht="12.75">
      <c r="A2" s="353" t="s">
        <v>398</v>
      </c>
      <c r="B2" s="26" t="s">
        <v>399</v>
      </c>
      <c r="C2" s="354"/>
      <c r="D2" s="354">
        <v>100000</v>
      </c>
    </row>
    <row r="3" spans="1:4" ht="12.75">
      <c r="A3" s="353" t="s">
        <v>400</v>
      </c>
      <c r="B3" s="26" t="s">
        <v>401</v>
      </c>
      <c r="C3" s="354">
        <v>20920610.35</v>
      </c>
      <c r="D3" s="354"/>
    </row>
    <row r="4" spans="1:6" ht="12.75">
      <c r="A4" s="353" t="s">
        <v>402</v>
      </c>
      <c r="B4" s="26" t="s">
        <v>403</v>
      </c>
      <c r="C4" s="354"/>
      <c r="D4" s="354">
        <v>30702326.89</v>
      </c>
      <c r="E4" s="254">
        <f>Pasivet!G41</f>
        <v>30708100.203862518</v>
      </c>
      <c r="F4" s="254">
        <f>D4-E4</f>
        <v>-5773.313862517476</v>
      </c>
    </row>
    <row r="5" spans="1:4" ht="12.75">
      <c r="A5" s="353" t="s">
        <v>404</v>
      </c>
      <c r="B5" s="26" t="s">
        <v>405</v>
      </c>
      <c r="C5" s="354">
        <v>2326820.06</v>
      </c>
      <c r="D5" s="354"/>
    </row>
    <row r="6" spans="1:4" ht="12.75">
      <c r="A6" s="353" t="s">
        <v>406</v>
      </c>
      <c r="B6" s="26" t="s">
        <v>407</v>
      </c>
      <c r="C6" s="354">
        <v>9188978.78</v>
      </c>
      <c r="D6" s="354"/>
    </row>
    <row r="7" spans="1:4" ht="12.75">
      <c r="A7" s="353" t="s">
        <v>408</v>
      </c>
      <c r="B7" s="26" t="s">
        <v>409</v>
      </c>
      <c r="C7" s="354">
        <v>3205875</v>
      </c>
      <c r="D7" s="354"/>
    </row>
    <row r="8" spans="1:4" ht="12.75">
      <c r="A8" s="353" t="s">
        <v>410</v>
      </c>
      <c r="B8" s="26" t="s">
        <v>411</v>
      </c>
      <c r="C8" s="354">
        <v>1496423.37</v>
      </c>
      <c r="D8" s="354"/>
    </row>
    <row r="9" spans="1:4" ht="12.75">
      <c r="A9" s="353" t="s">
        <v>412</v>
      </c>
      <c r="B9" s="26" t="s">
        <v>413</v>
      </c>
      <c r="C9" s="354"/>
      <c r="D9" s="354">
        <v>4479321</v>
      </c>
    </row>
    <row r="10" spans="1:4" ht="12.75">
      <c r="A10" s="353" t="s">
        <v>414</v>
      </c>
      <c r="B10" s="26" t="s">
        <v>415</v>
      </c>
      <c r="C10" s="354"/>
      <c r="D10" s="354">
        <v>1190915</v>
      </c>
    </row>
    <row r="11" spans="1:4" ht="12.75">
      <c r="A11" s="353" t="s">
        <v>416</v>
      </c>
      <c r="B11" s="26" t="s">
        <v>417</v>
      </c>
      <c r="C11" s="354">
        <v>18879462.48</v>
      </c>
      <c r="D11" s="354"/>
    </row>
    <row r="12" spans="1:4" ht="12.75">
      <c r="A12" s="353" t="s">
        <v>418</v>
      </c>
      <c r="B12" s="26" t="s">
        <v>419</v>
      </c>
      <c r="C12" s="354">
        <v>135578</v>
      </c>
      <c r="D12" s="354"/>
    </row>
    <row r="13" spans="1:4" ht="12.75">
      <c r="A13" s="353" t="s">
        <v>420</v>
      </c>
      <c r="B13" s="26" t="s">
        <v>421</v>
      </c>
      <c r="C13" s="354"/>
      <c r="D13" s="354">
        <v>17684643.95</v>
      </c>
    </row>
    <row r="14" spans="1:4" ht="12.75">
      <c r="A14" s="353" t="s">
        <v>495</v>
      </c>
      <c r="B14" s="26" t="s">
        <v>496</v>
      </c>
      <c r="C14" s="354">
        <v>217140</v>
      </c>
      <c r="D14" s="354"/>
    </row>
    <row r="15" spans="1:4" ht="12.75">
      <c r="A15" s="353" t="s">
        <v>422</v>
      </c>
      <c r="B15" s="26" t="s">
        <v>423</v>
      </c>
      <c r="C15" s="354">
        <v>24842095.94</v>
      </c>
      <c r="D15" s="354"/>
    </row>
    <row r="16" spans="1:4" ht="12.75">
      <c r="A16" s="353" t="s">
        <v>424</v>
      </c>
      <c r="B16" s="26" t="s">
        <v>425</v>
      </c>
      <c r="C16" s="354"/>
      <c r="D16" s="354">
        <v>74467</v>
      </c>
    </row>
    <row r="17" spans="1:4" ht="12.75">
      <c r="A17" s="353" t="s">
        <v>426</v>
      </c>
      <c r="B17" s="26" t="s">
        <v>427</v>
      </c>
      <c r="C17" s="354"/>
      <c r="D17" s="354">
        <v>18690</v>
      </c>
    </row>
    <row r="18" spans="1:4" ht="12.75">
      <c r="A18" s="353" t="s">
        <v>428</v>
      </c>
      <c r="B18" s="26" t="s">
        <v>123</v>
      </c>
      <c r="C18" s="354">
        <v>732127.56</v>
      </c>
      <c r="D18" s="354"/>
    </row>
    <row r="19" spans="1:4" ht="12.75">
      <c r="A19" s="353" t="s">
        <v>429</v>
      </c>
      <c r="B19" s="26" t="s">
        <v>430</v>
      </c>
      <c r="C19" s="354"/>
      <c r="D19" s="354">
        <v>1352511.8</v>
      </c>
    </row>
    <row r="20" spans="1:4" ht="12.75">
      <c r="A20" s="353" t="s">
        <v>431</v>
      </c>
      <c r="B20" s="26" t="s">
        <v>432</v>
      </c>
      <c r="C20" s="354"/>
      <c r="D20" s="354">
        <v>14806373.8</v>
      </c>
    </row>
    <row r="21" spans="1:4" ht="12.75">
      <c r="A21" s="353" t="s">
        <v>433</v>
      </c>
      <c r="B21" s="26" t="s">
        <v>434</v>
      </c>
      <c r="C21" s="354">
        <v>979580.17</v>
      </c>
      <c r="D21" s="354"/>
    </row>
    <row r="22" spans="1:4" ht="12.75">
      <c r="A22" s="353" t="s">
        <v>435</v>
      </c>
      <c r="B22" s="26" t="s">
        <v>436</v>
      </c>
      <c r="C22" s="354">
        <v>15772.89</v>
      </c>
      <c r="D22" s="354"/>
    </row>
    <row r="23" spans="1:4" ht="12.75">
      <c r="A23" s="353" t="s">
        <v>437</v>
      </c>
      <c r="B23" s="26" t="s">
        <v>438</v>
      </c>
      <c r="C23" s="354">
        <v>122413.66</v>
      </c>
      <c r="D23" s="354"/>
    </row>
    <row r="24" spans="1:4" ht="12.75">
      <c r="A24" s="353" t="s">
        <v>439</v>
      </c>
      <c r="B24" s="26" t="s">
        <v>440</v>
      </c>
      <c r="C24" s="354">
        <v>41451.15</v>
      </c>
      <c r="D24" s="354"/>
    </row>
    <row r="25" spans="1:4" ht="12.75">
      <c r="A25" s="353" t="s">
        <v>441</v>
      </c>
      <c r="B25" s="26" t="s">
        <v>442</v>
      </c>
      <c r="C25" s="369">
        <v>32827021.06</v>
      </c>
      <c r="D25" s="354"/>
    </row>
    <row r="26" spans="1:4" ht="12.75">
      <c r="A26" s="353" t="s">
        <v>443</v>
      </c>
      <c r="B26" s="26" t="s">
        <v>444</v>
      </c>
      <c r="C26" s="369">
        <v>1222929.92</v>
      </c>
      <c r="D26" s="354"/>
    </row>
    <row r="27" spans="1:4" ht="12.75">
      <c r="A27" s="353" t="s">
        <v>445</v>
      </c>
      <c r="B27" s="26" t="s">
        <v>446</v>
      </c>
      <c r="C27" s="369"/>
      <c r="D27" s="369">
        <v>5850043.79</v>
      </c>
    </row>
    <row r="28" spans="1:4" ht="12.75">
      <c r="A28" s="353" t="s">
        <v>447</v>
      </c>
      <c r="B28" s="26" t="s">
        <v>448</v>
      </c>
      <c r="C28" s="369">
        <v>209892</v>
      </c>
      <c r="D28" s="369"/>
    </row>
    <row r="29" spans="1:4" ht="12.75">
      <c r="A29" s="353" t="s">
        <v>449</v>
      </c>
      <c r="B29" s="26" t="s">
        <v>450</v>
      </c>
      <c r="C29" s="369">
        <v>1686970</v>
      </c>
      <c r="D29" s="369"/>
    </row>
    <row r="30" spans="1:4" ht="12.75">
      <c r="A30" s="353" t="s">
        <v>451</v>
      </c>
      <c r="B30" s="26" t="s">
        <v>452</v>
      </c>
      <c r="C30" s="369">
        <v>108541</v>
      </c>
      <c r="D30" s="369"/>
    </row>
    <row r="31" spans="1:4" ht="12.75">
      <c r="A31" s="353" t="s">
        <v>453</v>
      </c>
      <c r="B31" s="26" t="s">
        <v>497</v>
      </c>
      <c r="C31" s="369">
        <v>57913</v>
      </c>
      <c r="D31" s="369"/>
    </row>
    <row r="32" spans="1:4" ht="12.75">
      <c r="A32" s="353" t="s">
        <v>454</v>
      </c>
      <c r="B32" s="26" t="s">
        <v>455</v>
      </c>
      <c r="C32" s="369">
        <v>741484.28</v>
      </c>
      <c r="D32" s="369"/>
    </row>
    <row r="33" spans="1:4" ht="12.75">
      <c r="A33" s="353" t="s">
        <v>456</v>
      </c>
      <c r="B33" s="26" t="s">
        <v>457</v>
      </c>
      <c r="C33" s="369">
        <v>225494.6</v>
      </c>
      <c r="D33" s="369"/>
    </row>
    <row r="34" spans="1:4" ht="12.75">
      <c r="A34" s="353" t="s">
        <v>458</v>
      </c>
      <c r="B34" s="26" t="s">
        <v>459</v>
      </c>
      <c r="C34" s="369">
        <v>549356.32</v>
      </c>
      <c r="D34" s="369"/>
    </row>
    <row r="35" spans="1:4" ht="12.75">
      <c r="A35" s="353" t="s">
        <v>460</v>
      </c>
      <c r="B35" s="26" t="s">
        <v>461</v>
      </c>
      <c r="C35" s="369">
        <v>3897736.03</v>
      </c>
      <c r="D35" s="369"/>
    </row>
    <row r="36" spans="1:4" ht="12.75">
      <c r="A36" s="353" t="s">
        <v>462</v>
      </c>
      <c r="B36" s="26" t="s">
        <v>463</v>
      </c>
      <c r="C36" s="369">
        <v>335917.13</v>
      </c>
      <c r="D36" s="369"/>
    </row>
    <row r="37" spans="1:4" ht="12.75">
      <c r="A37" s="353" t="s">
        <v>464</v>
      </c>
      <c r="B37" s="26" t="s">
        <v>465</v>
      </c>
      <c r="C37" s="369">
        <v>3216166</v>
      </c>
      <c r="D37" s="369"/>
    </row>
    <row r="38" spans="1:4" ht="12.75">
      <c r="A38" s="353" t="s">
        <v>466</v>
      </c>
      <c r="B38" s="26" t="s">
        <v>467</v>
      </c>
      <c r="C38" s="369">
        <v>20120</v>
      </c>
      <c r="D38" s="369"/>
    </row>
    <row r="39" spans="1:4" ht="12.75">
      <c r="A39" s="353" t="s">
        <v>468</v>
      </c>
      <c r="B39" s="26" t="s">
        <v>140</v>
      </c>
      <c r="C39" s="369">
        <v>2964330</v>
      </c>
      <c r="D39" s="369"/>
    </row>
    <row r="40" spans="1:4" ht="12.75">
      <c r="A40" s="353" t="s">
        <v>469</v>
      </c>
      <c r="B40" s="26" t="s">
        <v>470</v>
      </c>
      <c r="C40" s="369">
        <v>495053</v>
      </c>
      <c r="D40" s="369"/>
    </row>
    <row r="41" spans="1:4" ht="12.75">
      <c r="A41" s="353" t="s">
        <v>498</v>
      </c>
      <c r="B41" s="26" t="s">
        <v>499</v>
      </c>
      <c r="C41" s="369">
        <v>5182.2</v>
      </c>
      <c r="D41" s="369"/>
    </row>
    <row r="42" spans="1:4" ht="12.75">
      <c r="A42" s="353" t="s">
        <v>471</v>
      </c>
      <c r="B42" s="26" t="s">
        <v>472</v>
      </c>
      <c r="C42" s="369">
        <v>2096029</v>
      </c>
      <c r="D42" s="369"/>
    </row>
    <row r="43" spans="1:4" ht="12.75">
      <c r="A43" s="353" t="s">
        <v>478</v>
      </c>
      <c r="B43" s="26" t="s">
        <v>479</v>
      </c>
      <c r="C43" s="370">
        <v>1410564.44</v>
      </c>
      <c r="D43" s="369"/>
    </row>
    <row r="44" spans="1:4" ht="12.75">
      <c r="A44" s="353" t="s">
        <v>473</v>
      </c>
      <c r="B44" s="26" t="s">
        <v>474</v>
      </c>
      <c r="C44" s="354"/>
      <c r="D44" s="369">
        <v>57642285.34</v>
      </c>
    </row>
    <row r="45" spans="1:4" ht="12.75">
      <c r="A45" s="353" t="s">
        <v>475</v>
      </c>
      <c r="B45" s="26" t="s">
        <v>476</v>
      </c>
      <c r="C45" s="354"/>
      <c r="D45" s="369">
        <v>1043111.26</v>
      </c>
    </row>
    <row r="46" spans="1:4" ht="12.75">
      <c r="A46" s="353" t="s">
        <v>500</v>
      </c>
      <c r="B46" s="26" t="s">
        <v>501</v>
      </c>
      <c r="C46" s="354"/>
      <c r="D46" s="369">
        <v>225060.6</v>
      </c>
    </row>
    <row r="47" spans="1:4" ht="12.75">
      <c r="A47" s="353" t="s">
        <v>477</v>
      </c>
      <c r="B47" s="26" t="s">
        <v>502</v>
      </c>
      <c r="C47" s="354"/>
      <c r="D47" s="369">
        <v>5278.96</v>
      </c>
    </row>
    <row r="48" spans="2:4" ht="12.75">
      <c r="B48" s="26"/>
      <c r="C48" s="355">
        <v>135175029.38</v>
      </c>
      <c r="D48" s="355">
        <v>135175029.4</v>
      </c>
    </row>
    <row r="51" spans="3:4" ht="12.75">
      <c r="C51" s="254">
        <f>SUM(C25:C47)</f>
        <v>52070699.980000004</v>
      </c>
      <c r="D51" s="254">
        <f>SUM(D25:D47)</f>
        <v>64765779.95</v>
      </c>
    </row>
    <row r="53" ht="12.75">
      <c r="D53" s="356">
        <f>D51-C51</f>
        <v>12695079.969999999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98" customWidth="1"/>
    <col min="2" max="3" width="3.7109375" style="100" customWidth="1"/>
    <col min="4" max="4" width="3.57421875" style="100" customWidth="1"/>
    <col min="5" max="5" width="44.421875" style="98" customWidth="1"/>
    <col min="6" max="7" width="15.421875" style="101" customWidth="1"/>
    <col min="8" max="8" width="1.421875" style="98" customWidth="1"/>
    <col min="9" max="16384" width="9.140625" style="98" customWidth="1"/>
  </cols>
  <sheetData>
    <row r="2" spans="2:7" s="67" customFormat="1" ht="7.5" customHeight="1">
      <c r="B2" s="64"/>
      <c r="C2" s="64"/>
      <c r="D2" s="65"/>
      <c r="E2" s="66"/>
      <c r="F2" s="135"/>
      <c r="G2" s="136"/>
    </row>
    <row r="3" spans="2:7" s="67" customFormat="1" ht="8.25" customHeight="1">
      <c r="B3" s="64"/>
      <c r="C3" s="64"/>
      <c r="D3" s="65"/>
      <c r="E3" s="66"/>
      <c r="F3" s="68"/>
      <c r="G3" s="114"/>
    </row>
    <row r="4" spans="2:7" s="116" customFormat="1" ht="18" customHeight="1">
      <c r="B4" s="444" t="s">
        <v>513</v>
      </c>
      <c r="C4" s="445"/>
      <c r="D4" s="445"/>
      <c r="E4" s="445"/>
      <c r="F4" s="445"/>
      <c r="G4" s="445"/>
    </row>
    <row r="5" spans="2:7" s="134" customFormat="1" ht="6.75" customHeight="1">
      <c r="B5" s="132"/>
      <c r="C5" s="132"/>
      <c r="D5" s="132"/>
      <c r="F5" s="133"/>
      <c r="G5" s="133"/>
    </row>
    <row r="6" spans="2:7" s="79" customFormat="1" ht="15.75" customHeight="1">
      <c r="B6" s="454" t="s">
        <v>2</v>
      </c>
      <c r="C6" s="446" t="s">
        <v>97</v>
      </c>
      <c r="D6" s="447"/>
      <c r="E6" s="448"/>
      <c r="F6" s="137" t="s">
        <v>153</v>
      </c>
      <c r="G6" s="137" t="s">
        <v>153</v>
      </c>
    </row>
    <row r="7" spans="2:7" s="79" customFormat="1" ht="15.75" customHeight="1">
      <c r="B7" s="455"/>
      <c r="C7" s="449"/>
      <c r="D7" s="450"/>
      <c r="E7" s="451"/>
      <c r="F7" s="139" t="s">
        <v>154</v>
      </c>
      <c r="G7" s="140" t="s">
        <v>171</v>
      </c>
    </row>
    <row r="8" spans="2:7" s="79" customFormat="1" ht="24.75" customHeight="1">
      <c r="B8" s="80"/>
      <c r="C8" s="130" t="s">
        <v>76</v>
      </c>
      <c r="D8" s="131"/>
      <c r="E8" s="94"/>
      <c r="F8" s="281"/>
      <c r="G8" s="78"/>
    </row>
    <row r="9" spans="2:10" s="79" customFormat="1" ht="19.5" customHeight="1">
      <c r="B9" s="80"/>
      <c r="C9" s="130"/>
      <c r="D9" s="82" t="s">
        <v>98</v>
      </c>
      <c r="E9" s="82"/>
      <c r="F9" s="281">
        <f>'Rez.1'!F27</f>
        <v>14105644.410000006</v>
      </c>
      <c r="G9" s="78">
        <v>20711716.42000001</v>
      </c>
      <c r="J9" s="312"/>
    </row>
    <row r="10" spans="2:10" s="79" customFormat="1" ht="19.5" customHeight="1">
      <c r="B10" s="80"/>
      <c r="C10" s="141"/>
      <c r="D10" s="142" t="s">
        <v>99</v>
      </c>
      <c r="F10" s="281"/>
      <c r="G10" s="78"/>
      <c r="J10" s="312"/>
    </row>
    <row r="11" spans="2:10" s="79" customFormat="1" ht="19.5" customHeight="1">
      <c r="B11" s="80"/>
      <c r="C11" s="130"/>
      <c r="D11" s="131"/>
      <c r="E11" s="143" t="s">
        <v>108</v>
      </c>
      <c r="F11" s="281">
        <f>'Rez.1'!F15</f>
        <v>2096029</v>
      </c>
      <c r="G11" s="78">
        <v>2250371</v>
      </c>
      <c r="J11" s="312"/>
    </row>
    <row r="12" spans="2:10" s="79" customFormat="1" ht="19.5" customHeight="1">
      <c r="B12" s="80"/>
      <c r="C12" s="130"/>
      <c r="D12" s="131"/>
      <c r="E12" s="143" t="s">
        <v>109</v>
      </c>
      <c r="F12" s="281"/>
      <c r="G12" s="78"/>
      <c r="J12" s="312"/>
    </row>
    <row r="13" spans="2:10" s="79" customFormat="1" ht="19.5" customHeight="1">
      <c r="B13" s="80"/>
      <c r="C13" s="130"/>
      <c r="D13" s="131"/>
      <c r="E13" s="143" t="s">
        <v>110</v>
      </c>
      <c r="F13" s="281"/>
      <c r="G13" s="78"/>
      <c r="J13" s="312"/>
    </row>
    <row r="14" spans="2:10" s="79" customFormat="1" ht="19.5" customHeight="1">
      <c r="B14" s="80"/>
      <c r="C14" s="130"/>
      <c r="D14" s="131"/>
      <c r="E14" s="143" t="s">
        <v>111</v>
      </c>
      <c r="F14" s="281">
        <f>'Rez.1'!F23</f>
        <v>5278.96</v>
      </c>
      <c r="G14" s="78">
        <v>-283772.38</v>
      </c>
      <c r="J14" s="312"/>
    </row>
    <row r="15" spans="2:10" s="96" customFormat="1" ht="19.5" customHeight="1">
      <c r="B15" s="456"/>
      <c r="C15" s="446"/>
      <c r="D15" s="144" t="s">
        <v>100</v>
      </c>
      <c r="F15" s="349">
        <f>Aktivet!H12+Aktivet!H30-Aktivet!G30-Aktivet!G12</f>
        <v>-23754117.220000003</v>
      </c>
      <c r="G15" s="349">
        <v>-3428383.4800000004</v>
      </c>
      <c r="J15" s="200"/>
    </row>
    <row r="16" spans="2:10" s="96" customFormat="1" ht="19.5" customHeight="1">
      <c r="B16" s="457"/>
      <c r="C16" s="449"/>
      <c r="D16" s="145" t="s">
        <v>101</v>
      </c>
      <c r="F16" s="350"/>
      <c r="G16" s="350"/>
      <c r="J16" s="200"/>
    </row>
    <row r="17" spans="2:10" s="79" customFormat="1" ht="19.5" customHeight="1">
      <c r="B17" s="138"/>
      <c r="C17" s="130"/>
      <c r="D17" s="82" t="s">
        <v>102</v>
      </c>
      <c r="E17" s="82"/>
      <c r="F17" s="282">
        <f>Aktivet!H21-Aktivet!G21+1</f>
        <v>-5032695.800000001</v>
      </c>
      <c r="G17" s="146">
        <v>-3770658.92</v>
      </c>
      <c r="J17" s="312"/>
    </row>
    <row r="18" spans="2:10" s="79" customFormat="1" ht="19.5" customHeight="1">
      <c r="B18" s="458"/>
      <c r="C18" s="446"/>
      <c r="D18" s="144" t="s">
        <v>103</v>
      </c>
      <c r="E18" s="144"/>
      <c r="F18" s="349">
        <f>Pasivet!G12-Pasivet!H12</f>
        <v>91042.43000000343</v>
      </c>
      <c r="G18" s="349">
        <v>-12183726.770000003</v>
      </c>
      <c r="J18" s="312"/>
    </row>
    <row r="19" spans="2:10" s="79" customFormat="1" ht="19.5" customHeight="1">
      <c r="B19" s="455"/>
      <c r="C19" s="449"/>
      <c r="D19" s="142" t="s">
        <v>104</v>
      </c>
      <c r="E19" s="142"/>
      <c r="F19" s="350"/>
      <c r="G19" s="350"/>
      <c r="J19" s="312"/>
    </row>
    <row r="20" spans="2:10" s="79" customFormat="1" ht="19.5" customHeight="1">
      <c r="B20" s="80"/>
      <c r="C20" s="130"/>
      <c r="D20" s="178" t="s">
        <v>105</v>
      </c>
      <c r="E20" s="178"/>
      <c r="F20" s="175">
        <f>SUM(F9:F19)</f>
        <v>-12488818.219999993</v>
      </c>
      <c r="G20" s="175">
        <v>3295545.8700000066</v>
      </c>
      <c r="J20" s="312"/>
    </row>
    <row r="21" spans="2:10" s="79" customFormat="1" ht="19.5" customHeight="1">
      <c r="B21" s="80"/>
      <c r="C21" s="130"/>
      <c r="D21" s="82" t="s">
        <v>80</v>
      </c>
      <c r="E21" s="82"/>
      <c r="F21" s="281">
        <f>-'Rez.1'!F23</f>
        <v>-5278.96</v>
      </c>
      <c r="G21" s="78">
        <v>283772.38</v>
      </c>
      <c r="J21" s="312"/>
    </row>
    <row r="22" spans="2:10" s="79" customFormat="1" ht="19.5" customHeight="1">
      <c r="B22" s="80"/>
      <c r="C22" s="130"/>
      <c r="D22" s="82" t="s">
        <v>81</v>
      </c>
      <c r="E22" s="82"/>
      <c r="F22" s="281">
        <f>-'Rez.1'!F28</f>
        <v>-1410564.44</v>
      </c>
      <c r="G22" s="78">
        <v>-2071172</v>
      </c>
      <c r="I22" s="269"/>
      <c r="J22" s="313"/>
    </row>
    <row r="23" spans="2:10" s="88" customFormat="1" ht="19.5" customHeight="1">
      <c r="B23" s="80"/>
      <c r="C23" s="130"/>
      <c r="D23" s="179" t="s">
        <v>106</v>
      </c>
      <c r="E23" s="178"/>
      <c r="F23" s="176">
        <f>SUM(F20:F22)</f>
        <v>-13904661.619999994</v>
      </c>
      <c r="G23" s="176">
        <v>1508146.2500000065</v>
      </c>
      <c r="J23" s="312"/>
    </row>
    <row r="24" spans="2:10" s="79" customFormat="1" ht="24.75" customHeight="1">
      <c r="B24" s="89"/>
      <c r="C24" s="148" t="s">
        <v>82</v>
      </c>
      <c r="D24" s="131"/>
      <c r="E24" s="82"/>
      <c r="F24" s="281"/>
      <c r="G24" s="78"/>
      <c r="J24" s="312"/>
    </row>
    <row r="25" spans="2:10" s="79" customFormat="1" ht="19.5" customHeight="1">
      <c r="B25" s="80"/>
      <c r="C25" s="130"/>
      <c r="D25" s="82" t="s">
        <v>83</v>
      </c>
      <c r="E25" s="82"/>
      <c r="F25" s="281"/>
      <c r="G25" s="78"/>
      <c r="J25" s="312"/>
    </row>
    <row r="26" spans="2:10" s="79" customFormat="1" ht="19.5" customHeight="1">
      <c r="B26" s="80"/>
      <c r="C26" s="130"/>
      <c r="D26" s="82" t="s">
        <v>84</v>
      </c>
      <c r="E26" s="82"/>
      <c r="F26" s="281">
        <f>Aktivet!H37+Aktivet!H38+Aktivet!H39-Aktivet!G39-Aktivet!G38-Aktivet!G37</f>
        <v>-616374.6799999992</v>
      </c>
      <c r="G26" s="78">
        <v>-4733978.68</v>
      </c>
      <c r="J26" s="312"/>
    </row>
    <row r="27" spans="2:10" s="79" customFormat="1" ht="19.5" customHeight="1">
      <c r="B27" s="80"/>
      <c r="C27" s="123"/>
      <c r="D27" s="82" t="s">
        <v>85</v>
      </c>
      <c r="E27" s="82"/>
      <c r="F27" s="281"/>
      <c r="G27" s="78"/>
      <c r="J27" s="312"/>
    </row>
    <row r="28" spans="2:10" s="79" customFormat="1" ht="19.5" customHeight="1">
      <c r="B28" s="80"/>
      <c r="C28" s="90"/>
      <c r="D28" s="82" t="s">
        <v>86</v>
      </c>
      <c r="E28" s="82"/>
      <c r="F28" s="281">
        <v>0</v>
      </c>
      <c r="G28" s="78">
        <v>0</v>
      </c>
      <c r="J28" s="312"/>
    </row>
    <row r="29" spans="2:10" s="79" customFormat="1" ht="19.5" customHeight="1">
      <c r="B29" s="80"/>
      <c r="C29" s="90"/>
      <c r="D29" s="82" t="s">
        <v>87</v>
      </c>
      <c r="E29" s="82"/>
      <c r="F29" s="281"/>
      <c r="G29" s="78"/>
      <c r="J29" s="312"/>
    </row>
    <row r="30" spans="2:10" s="88" customFormat="1" ht="19.5" customHeight="1">
      <c r="B30" s="80"/>
      <c r="C30" s="90"/>
      <c r="D30" s="85" t="s">
        <v>88</v>
      </c>
      <c r="E30" s="147"/>
      <c r="F30" s="176">
        <f>SUM(F26:F28)</f>
        <v>-616374.6799999992</v>
      </c>
      <c r="G30" s="176">
        <v>-4733978.68</v>
      </c>
      <c r="J30" s="312"/>
    </row>
    <row r="31" spans="2:10" s="79" customFormat="1" ht="24.75" customHeight="1">
      <c r="B31" s="89"/>
      <c r="C31" s="130" t="s">
        <v>89</v>
      </c>
      <c r="D31" s="149"/>
      <c r="E31" s="82"/>
      <c r="F31" s="281"/>
      <c r="G31" s="78"/>
      <c r="J31" s="312"/>
    </row>
    <row r="32" spans="2:10" s="79" customFormat="1" ht="19.5" customHeight="1">
      <c r="B32" s="80"/>
      <c r="C32" s="90"/>
      <c r="D32" s="82" t="s">
        <v>96</v>
      </c>
      <c r="E32" s="82"/>
      <c r="F32" s="281"/>
      <c r="G32" s="78"/>
      <c r="J32" s="312"/>
    </row>
    <row r="33" spans="2:10" s="79" customFormat="1" ht="19.5" customHeight="1">
      <c r="B33" s="80"/>
      <c r="C33" s="90"/>
      <c r="D33" s="82" t="s">
        <v>90</v>
      </c>
      <c r="E33" s="82"/>
      <c r="F33" s="281">
        <f>Pasivet!G9-Pasivet!H9-1</f>
        <v>15103694.92</v>
      </c>
      <c r="G33" s="78">
        <v>1855875.99</v>
      </c>
      <c r="J33" s="312"/>
    </row>
    <row r="34" spans="2:10" s="79" customFormat="1" ht="19.5" customHeight="1">
      <c r="B34" s="80"/>
      <c r="C34" s="90"/>
      <c r="D34" s="82" t="s">
        <v>91</v>
      </c>
      <c r="E34" s="82"/>
      <c r="F34" s="281"/>
      <c r="G34" s="78"/>
      <c r="J34" s="312"/>
    </row>
    <row r="35" spans="2:10" s="79" customFormat="1" ht="19.5" customHeight="1">
      <c r="B35" s="80"/>
      <c r="C35" s="90"/>
      <c r="D35" s="82" t="s">
        <v>92</v>
      </c>
      <c r="E35" s="82"/>
      <c r="F35" s="281"/>
      <c r="G35" s="78"/>
      <c r="J35" s="312"/>
    </row>
    <row r="36" spans="2:10" s="88" customFormat="1" ht="19.5" customHeight="1">
      <c r="B36" s="80"/>
      <c r="C36" s="90"/>
      <c r="D36" s="85" t="s">
        <v>107</v>
      </c>
      <c r="E36" s="147"/>
      <c r="F36" s="264">
        <f>SUM(F32:F35)</f>
        <v>15103694.92</v>
      </c>
      <c r="G36" s="176">
        <v>1855875.99</v>
      </c>
      <c r="J36" s="312"/>
    </row>
    <row r="37" spans="2:10" ht="25.5" customHeight="1">
      <c r="B37" s="150"/>
      <c r="C37" s="148" t="s">
        <v>93</v>
      </c>
      <c r="D37" s="151"/>
      <c r="E37" s="152"/>
      <c r="F37" s="177">
        <f>F23+F30+F36</f>
        <v>582658.6200000066</v>
      </c>
      <c r="G37" s="177">
        <v>-1369956.4399999932</v>
      </c>
      <c r="J37" s="35"/>
    </row>
    <row r="38" spans="2:10" ht="25.5" customHeight="1">
      <c r="B38" s="151"/>
      <c r="C38" s="148" t="s">
        <v>94</v>
      </c>
      <c r="D38" s="151"/>
      <c r="E38" s="152"/>
      <c r="F38" s="284">
        <f>Aktivet!H8</f>
        <v>2729758.3600000003</v>
      </c>
      <c r="G38" s="153">
        <v>4099714.46</v>
      </c>
      <c r="J38" s="35"/>
    </row>
    <row r="39" spans="2:10" ht="25.5" customHeight="1">
      <c r="B39" s="151"/>
      <c r="C39" s="148" t="s">
        <v>95</v>
      </c>
      <c r="D39" s="151"/>
      <c r="E39" s="152"/>
      <c r="F39" s="283">
        <f>F37+F38</f>
        <v>3312416.980000007</v>
      </c>
      <c r="G39" s="177">
        <v>2729758.020000007</v>
      </c>
      <c r="J39" s="35"/>
    </row>
    <row r="40" ht="12.75">
      <c r="F40" s="285"/>
    </row>
  </sheetData>
  <sheetProtection/>
  <mergeCells count="7">
    <mergeCell ref="B4:G4"/>
    <mergeCell ref="C6:E7"/>
    <mergeCell ref="B6:B7"/>
    <mergeCell ref="B15:B16"/>
    <mergeCell ref="C15:C16"/>
    <mergeCell ref="C18:C19"/>
    <mergeCell ref="B18:B19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F9" sqref="F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459" t="s">
        <v>539</v>
      </c>
      <c r="B4" s="459"/>
      <c r="C4" s="459"/>
      <c r="D4" s="459"/>
      <c r="E4" s="459"/>
      <c r="F4" s="459"/>
      <c r="G4" s="459"/>
      <c r="H4" s="459"/>
    </row>
    <row r="5" ht="6.75" customHeight="1"/>
    <row r="6" spans="2:7" ht="12.75" customHeight="1">
      <c r="B6" s="22" t="s">
        <v>68</v>
      </c>
      <c r="G6" s="13"/>
    </row>
    <row r="7" ht="6.75" customHeight="1" thickBot="1"/>
    <row r="8" spans="1:8" s="14" customFormat="1" ht="24.75" customHeight="1" thickTop="1">
      <c r="A8" s="460"/>
      <c r="B8" s="461"/>
      <c r="C8" s="28" t="s">
        <v>41</v>
      </c>
      <c r="D8" s="28" t="s">
        <v>42</v>
      </c>
      <c r="E8" s="29" t="s">
        <v>70</v>
      </c>
      <c r="F8" s="29" t="s">
        <v>69</v>
      </c>
      <c r="G8" s="28" t="s">
        <v>71</v>
      </c>
      <c r="H8" s="30" t="s">
        <v>63</v>
      </c>
    </row>
    <row r="9" spans="1:8" s="18" customFormat="1" ht="30" customHeight="1">
      <c r="A9" s="32" t="s">
        <v>3</v>
      </c>
      <c r="B9" s="31" t="s">
        <v>393</v>
      </c>
      <c r="C9" s="315">
        <v>100000</v>
      </c>
      <c r="D9" s="315">
        <v>0</v>
      </c>
      <c r="E9" s="315">
        <v>0</v>
      </c>
      <c r="F9" s="315">
        <v>5044048</v>
      </c>
      <c r="G9" s="315">
        <v>7023507.783862507</v>
      </c>
      <c r="H9" s="315">
        <f>SUM(C9:G9)</f>
        <v>12167555.783862507</v>
      </c>
    </row>
    <row r="10" spans="1:8" s="18" customFormat="1" ht="19.5" customHeight="1">
      <c r="A10" s="15" t="s">
        <v>168</v>
      </c>
      <c r="B10" s="16" t="s">
        <v>64</v>
      </c>
      <c r="C10" s="17"/>
      <c r="D10" s="17"/>
      <c r="E10" s="17"/>
      <c r="F10" s="17"/>
      <c r="G10" s="17"/>
      <c r="H10" s="315">
        <f aca="true" t="shared" si="0" ref="H10:H20">SUM(C10:G10)</f>
        <v>0</v>
      </c>
    </row>
    <row r="11" spans="1:8" s="18" customFormat="1" ht="19.5" customHeight="1">
      <c r="A11" s="32" t="s">
        <v>169</v>
      </c>
      <c r="B11" s="31" t="s">
        <v>62</v>
      </c>
      <c r="C11" s="17"/>
      <c r="D11" s="17"/>
      <c r="E11" s="17"/>
      <c r="F11" s="17"/>
      <c r="G11" s="17"/>
      <c r="H11" s="315">
        <f t="shared" si="0"/>
        <v>0</v>
      </c>
    </row>
    <row r="12" spans="1:8" s="18" customFormat="1" ht="19.5" customHeight="1">
      <c r="A12" s="21">
        <v>1</v>
      </c>
      <c r="B12" s="19" t="s">
        <v>67</v>
      </c>
      <c r="C12" s="20"/>
      <c r="D12" s="20"/>
      <c r="E12" s="20"/>
      <c r="F12" s="20"/>
      <c r="G12" s="20">
        <v>18640544.42000001</v>
      </c>
      <c r="H12" s="315">
        <f t="shared" si="0"/>
        <v>18640544.42000001</v>
      </c>
    </row>
    <row r="13" spans="1:8" s="18" customFormat="1" ht="19.5" customHeight="1">
      <c r="A13" s="21">
        <v>2</v>
      </c>
      <c r="B13" s="19" t="s">
        <v>65</v>
      </c>
      <c r="C13" s="20"/>
      <c r="D13" s="20"/>
      <c r="E13" s="20"/>
      <c r="F13" s="20"/>
      <c r="G13" s="20"/>
      <c r="H13" s="315">
        <f t="shared" si="0"/>
        <v>0</v>
      </c>
    </row>
    <row r="14" spans="1:8" s="18" customFormat="1" ht="19.5" customHeight="1">
      <c r="A14" s="21">
        <v>3</v>
      </c>
      <c r="B14" s="19" t="s">
        <v>72</v>
      </c>
      <c r="C14" s="20"/>
      <c r="D14" s="20"/>
      <c r="E14" s="20"/>
      <c r="F14" s="20">
        <v>7023508.060000007</v>
      </c>
      <c r="G14" s="20">
        <v>-7023508.060000007</v>
      </c>
      <c r="H14" s="315">
        <f t="shared" si="0"/>
        <v>0</v>
      </c>
    </row>
    <row r="15" spans="1:8" s="18" customFormat="1" ht="19.5" customHeight="1">
      <c r="A15" s="21">
        <v>4</v>
      </c>
      <c r="B15" s="19" t="s">
        <v>73</v>
      </c>
      <c r="C15" s="20"/>
      <c r="D15" s="20"/>
      <c r="E15" s="20"/>
      <c r="F15" s="20"/>
      <c r="G15" s="20"/>
      <c r="H15" s="315">
        <f t="shared" si="0"/>
        <v>0</v>
      </c>
    </row>
    <row r="16" spans="1:10" s="18" customFormat="1" ht="30" customHeight="1">
      <c r="A16" s="32" t="s">
        <v>4</v>
      </c>
      <c r="B16" s="31" t="s">
        <v>489</v>
      </c>
      <c r="C16" s="315">
        <f aca="true" t="shared" si="1" ref="C16:H16">SUM(C9:C15)</f>
        <v>100000</v>
      </c>
      <c r="D16" s="315">
        <f t="shared" si="1"/>
        <v>0</v>
      </c>
      <c r="E16" s="315">
        <f t="shared" si="1"/>
        <v>0</v>
      </c>
      <c r="F16" s="315">
        <f t="shared" si="1"/>
        <v>12067556.060000006</v>
      </c>
      <c r="G16" s="315">
        <f t="shared" si="1"/>
        <v>18640544.143862512</v>
      </c>
      <c r="H16" s="315">
        <f t="shared" si="1"/>
        <v>30808100.203862518</v>
      </c>
      <c r="J16" s="314">
        <f>H16-Pasivet!H33</f>
        <v>0</v>
      </c>
    </row>
    <row r="17" spans="1:8" s="18" customFormat="1" ht="19.5" customHeight="1">
      <c r="A17" s="15">
        <v>1</v>
      </c>
      <c r="B17" s="19" t="s">
        <v>67</v>
      </c>
      <c r="C17" s="20"/>
      <c r="D17" s="20"/>
      <c r="E17" s="20"/>
      <c r="F17" s="20"/>
      <c r="G17" s="20">
        <f>'Rez.1'!F29</f>
        <v>12695079.970000006</v>
      </c>
      <c r="H17" s="315">
        <f t="shared" si="0"/>
        <v>12695079.970000006</v>
      </c>
    </row>
    <row r="18" spans="1:8" s="18" customFormat="1" ht="19.5" customHeight="1">
      <c r="A18" s="15">
        <v>2</v>
      </c>
      <c r="B18" s="19" t="s">
        <v>65</v>
      </c>
      <c r="C18" s="20"/>
      <c r="D18" s="20"/>
      <c r="E18" s="20"/>
      <c r="F18" s="20"/>
      <c r="G18" s="20"/>
      <c r="H18" s="315">
        <f t="shared" si="0"/>
        <v>0</v>
      </c>
    </row>
    <row r="19" spans="1:8" s="18" customFormat="1" ht="19.5" customHeight="1">
      <c r="A19" s="15">
        <v>3</v>
      </c>
      <c r="B19" s="19" t="s">
        <v>72</v>
      </c>
      <c r="C19" s="20"/>
      <c r="D19" s="20"/>
      <c r="E19" s="20"/>
      <c r="F19" s="20">
        <f>-G19</f>
        <v>18640544.42000001</v>
      </c>
      <c r="G19" s="20">
        <f>-Pasivet!H43</f>
        <v>-18640544.42000001</v>
      </c>
      <c r="H19" s="315">
        <f t="shared" si="0"/>
        <v>0</v>
      </c>
    </row>
    <row r="20" spans="1:8" s="18" customFormat="1" ht="19.5" customHeight="1">
      <c r="A20" s="15">
        <v>4</v>
      </c>
      <c r="B20" s="19" t="s">
        <v>170</v>
      </c>
      <c r="C20" s="20"/>
      <c r="D20" s="20"/>
      <c r="E20" s="20"/>
      <c r="F20" s="20"/>
      <c r="G20" s="20"/>
      <c r="H20" s="315">
        <f t="shared" si="0"/>
        <v>0</v>
      </c>
    </row>
    <row r="21" spans="1:10" s="18" customFormat="1" ht="30" customHeight="1" thickBot="1">
      <c r="A21" s="33" t="s">
        <v>37</v>
      </c>
      <c r="B21" s="34" t="s">
        <v>503</v>
      </c>
      <c r="C21" s="270">
        <f aca="true" t="shared" si="2" ref="C21:H21">SUM(C16:C20)</f>
        <v>100000</v>
      </c>
      <c r="D21" s="270">
        <f t="shared" si="2"/>
        <v>0</v>
      </c>
      <c r="E21" s="270">
        <f t="shared" si="2"/>
        <v>0</v>
      </c>
      <c r="F21" s="270">
        <f t="shared" si="2"/>
        <v>30708100.480000015</v>
      </c>
      <c r="G21" s="270">
        <f t="shared" si="2"/>
        <v>12695079.693862509</v>
      </c>
      <c r="H21" s="270">
        <f t="shared" si="2"/>
        <v>43503180.173862524</v>
      </c>
      <c r="J21" s="314">
        <f>H21-Pasivet!G33</f>
        <v>0</v>
      </c>
    </row>
    <row r="22" ht="13.5" customHeight="1" thickTop="1"/>
    <row r="23" ht="13.5" customHeight="1">
      <c r="H23" s="254"/>
    </row>
    <row r="24" ht="13.5" customHeight="1">
      <c r="H24" s="254">
        <f>H21-Pasivet!G33</f>
        <v>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I20" sqref="I20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71" t="s">
        <v>75</v>
      </c>
      <c r="C4" s="372"/>
      <c r="D4" s="372"/>
      <c r="E4" s="372"/>
      <c r="F4" s="372"/>
      <c r="G4" s="372"/>
      <c r="H4" s="372"/>
      <c r="I4" s="372"/>
      <c r="J4" s="373"/>
    </row>
    <row r="5" spans="2:10" s="161" customFormat="1" ht="12.75">
      <c r="B5" s="156"/>
      <c r="C5" s="170" t="s">
        <v>174</v>
      </c>
      <c r="D5" s="157"/>
      <c r="E5" s="157"/>
      <c r="F5" s="157"/>
      <c r="G5" s="158"/>
      <c r="H5" s="158"/>
      <c r="I5" s="159"/>
      <c r="J5" s="160"/>
    </row>
    <row r="6" spans="2:10" s="161" customFormat="1" ht="11.25">
      <c r="B6" s="156"/>
      <c r="C6" s="162"/>
      <c r="D6" s="155" t="s">
        <v>175</v>
      </c>
      <c r="E6" s="155"/>
      <c r="F6" s="155"/>
      <c r="G6" s="155"/>
      <c r="H6" s="155"/>
      <c r="I6" s="163"/>
      <c r="J6" s="160"/>
    </row>
    <row r="7" spans="2:10" s="161" customFormat="1" ht="11.25">
      <c r="B7" s="156"/>
      <c r="C7" s="162"/>
      <c r="D7" s="155" t="s">
        <v>177</v>
      </c>
      <c r="E7" s="155"/>
      <c r="F7" s="155"/>
      <c r="G7" s="155"/>
      <c r="H7" s="155"/>
      <c r="I7" s="163"/>
      <c r="J7" s="160"/>
    </row>
    <row r="8" spans="2:10" s="161" customFormat="1" ht="11.25">
      <c r="B8" s="156"/>
      <c r="C8" s="162" t="s">
        <v>178</v>
      </c>
      <c r="D8" s="164"/>
      <c r="E8" s="164"/>
      <c r="F8" s="164"/>
      <c r="G8" s="164"/>
      <c r="H8" s="164"/>
      <c r="I8" s="163"/>
      <c r="J8" s="160"/>
    </row>
    <row r="9" spans="2:10" s="161" customFormat="1" ht="11.25">
      <c r="B9" s="156"/>
      <c r="C9" s="162"/>
      <c r="D9" s="155"/>
      <c r="E9" s="155" t="s">
        <v>176</v>
      </c>
      <c r="F9" s="155"/>
      <c r="G9" s="164"/>
      <c r="H9" s="164"/>
      <c r="I9" s="163"/>
      <c r="J9" s="160"/>
    </row>
    <row r="10" spans="2:10" s="161" customFormat="1" ht="11.25">
      <c r="B10" s="156"/>
      <c r="C10" s="165"/>
      <c r="D10" s="166"/>
      <c r="E10" s="155" t="s">
        <v>179</v>
      </c>
      <c r="F10" s="155"/>
      <c r="G10" s="164"/>
      <c r="H10" s="164"/>
      <c r="I10" s="163"/>
      <c r="J10" s="160"/>
    </row>
    <row r="11" spans="2:10" s="161" customFormat="1" ht="11.25">
      <c r="B11" s="156"/>
      <c r="C11" s="167"/>
      <c r="D11" s="168"/>
      <c r="E11" s="168" t="s">
        <v>180</v>
      </c>
      <c r="F11" s="168"/>
      <c r="G11" s="168"/>
      <c r="H11" s="168"/>
      <c r="I11" s="169"/>
      <c r="J11" s="160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63"/>
      <c r="E14" s="463"/>
      <c r="F14" s="154"/>
      <c r="G14" s="462"/>
      <c r="H14" s="462"/>
      <c r="I14" s="462"/>
      <c r="J14" s="6"/>
    </row>
    <row r="15" spans="2:10" ht="12.75">
      <c r="B15" s="4"/>
      <c r="C15" s="5"/>
      <c r="D15" s="463"/>
      <c r="E15" s="463"/>
      <c r="F15" s="154"/>
      <c r="G15" s="154"/>
      <c r="H15" s="154"/>
      <c r="I15" s="154"/>
      <c r="J15" s="6"/>
    </row>
    <row r="16" spans="2:10" ht="12.75">
      <c r="B16" s="4"/>
      <c r="C16" s="5"/>
      <c r="D16" s="155"/>
      <c r="E16" s="155"/>
      <c r="F16" s="155"/>
      <c r="G16" s="155"/>
      <c r="H16" s="155"/>
      <c r="I16" s="155"/>
      <c r="J16" s="6"/>
    </row>
    <row r="17" spans="2:10" ht="12.75">
      <c r="B17" s="4"/>
      <c r="C17" s="5"/>
      <c r="D17" s="155"/>
      <c r="E17" s="155"/>
      <c r="F17" s="155"/>
      <c r="G17" s="155"/>
      <c r="H17" s="155"/>
      <c r="I17" s="155"/>
      <c r="J17" s="6"/>
    </row>
    <row r="18" spans="2:10" ht="12.75">
      <c r="B18" s="4"/>
      <c r="C18" s="5"/>
      <c r="D18" s="155"/>
      <c r="E18" s="155"/>
      <c r="F18" s="155"/>
      <c r="G18" s="155"/>
      <c r="H18" s="155"/>
      <c r="I18" s="155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6" customFormat="1" ht="12.75">
      <c r="B49" s="23"/>
      <c r="C49" s="24"/>
      <c r="D49" s="24"/>
      <c r="E49" s="24"/>
      <c r="F49" s="24"/>
      <c r="G49" s="24"/>
      <c r="H49" s="24"/>
      <c r="I49" s="24"/>
      <c r="J49" s="25"/>
    </row>
    <row r="50" spans="2:10" s="26" customFormat="1" ht="15">
      <c r="B50" s="23"/>
      <c r="C50" s="24"/>
      <c r="D50" s="24"/>
      <c r="E50" s="10"/>
      <c r="F50" s="10"/>
      <c r="G50" s="10"/>
      <c r="H50" s="10"/>
      <c r="I50" s="10"/>
      <c r="J50" s="25"/>
    </row>
    <row r="51" spans="2:10" s="26" customFormat="1" ht="15">
      <c r="B51" s="23"/>
      <c r="C51" s="24"/>
      <c r="D51" s="24"/>
      <c r="E51" s="10"/>
      <c r="F51" s="10"/>
      <c r="G51" s="10"/>
      <c r="H51" s="10"/>
      <c r="I51" s="10"/>
      <c r="J51" s="25"/>
    </row>
    <row r="52" spans="2:10" s="26" customFormat="1" ht="15">
      <c r="B52" s="23"/>
      <c r="C52" s="24"/>
      <c r="D52" s="24"/>
      <c r="E52" s="10"/>
      <c r="F52" s="10"/>
      <c r="G52" s="10"/>
      <c r="H52" s="10"/>
      <c r="I52" s="10"/>
      <c r="J52" s="25"/>
    </row>
    <row r="53" spans="2:10" s="26" customFormat="1" ht="15">
      <c r="B53" s="23"/>
      <c r="C53" s="24"/>
      <c r="D53" s="24"/>
      <c r="E53" s="10"/>
      <c r="F53" s="10"/>
      <c r="G53" s="10"/>
      <c r="H53" s="10"/>
      <c r="I53" s="10"/>
      <c r="J53" s="25"/>
    </row>
    <row r="54" spans="2:10" s="26" customFormat="1" ht="15">
      <c r="B54" s="23"/>
      <c r="C54" s="24"/>
      <c r="D54" s="24"/>
      <c r="E54" s="10"/>
      <c r="F54" s="10"/>
      <c r="G54" s="394" t="s">
        <v>77</v>
      </c>
      <c r="H54" s="394"/>
      <c r="I54" s="394"/>
      <c r="J54" s="25"/>
    </row>
    <row r="55" spans="2:10" ht="15.75">
      <c r="B55" s="4"/>
      <c r="C55" s="5"/>
      <c r="D55" s="5"/>
      <c r="E55" s="27"/>
      <c r="F55" s="27"/>
      <c r="G55" s="392" t="s">
        <v>74</v>
      </c>
      <c r="H55" s="392"/>
      <c r="I55" s="392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AF92" sqref="AF92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371" t="s">
        <v>75</v>
      </c>
      <c r="C3" s="372"/>
      <c r="D3" s="372"/>
      <c r="E3" s="373"/>
    </row>
    <row r="4" spans="2:5" s="161" customFormat="1" ht="12.75">
      <c r="B4" s="156"/>
      <c r="C4" s="170" t="s">
        <v>174</v>
      </c>
      <c r="D4" s="159"/>
      <c r="E4" s="160"/>
    </row>
    <row r="5" spans="2:5" s="161" customFormat="1" ht="11.25">
      <c r="B5" s="156"/>
      <c r="C5" s="162"/>
      <c r="D5" s="163" t="s">
        <v>181</v>
      </c>
      <c r="E5" s="160"/>
    </row>
    <row r="6" spans="2:5" s="161" customFormat="1" ht="11.25">
      <c r="B6" s="156"/>
      <c r="C6" s="162"/>
      <c r="D6" s="163" t="s">
        <v>182</v>
      </c>
      <c r="E6" s="160"/>
    </row>
    <row r="7" spans="2:5" s="161" customFormat="1" ht="11.25">
      <c r="B7" s="156"/>
      <c r="C7" s="162" t="s">
        <v>178</v>
      </c>
      <c r="D7" s="180"/>
      <c r="E7" s="160"/>
    </row>
    <row r="8" spans="2:5" s="161" customFormat="1" ht="11.25">
      <c r="B8" s="156"/>
      <c r="C8" s="162"/>
      <c r="D8" s="163" t="s">
        <v>183</v>
      </c>
      <c r="E8" s="160"/>
    </row>
    <row r="9" spans="2:5" s="161" customFormat="1" ht="11.25">
      <c r="B9" s="156"/>
      <c r="C9" s="165"/>
      <c r="D9" s="163" t="s">
        <v>184</v>
      </c>
      <c r="E9" s="160"/>
    </row>
    <row r="10" spans="2:5" s="161" customFormat="1" ht="11.25">
      <c r="B10" s="156"/>
      <c r="C10" s="167"/>
      <c r="D10" s="169" t="s">
        <v>185</v>
      </c>
      <c r="E10" s="160"/>
    </row>
    <row r="11" spans="2:5" ht="5.25" customHeight="1">
      <c r="B11" s="4"/>
      <c r="C11" s="5"/>
      <c r="D11" s="5"/>
      <c r="E11" s="6"/>
    </row>
    <row r="12" spans="2:5" ht="15.75">
      <c r="B12" s="4"/>
      <c r="C12" s="181" t="s">
        <v>186</v>
      </c>
      <c r="D12" s="182" t="s">
        <v>187</v>
      </c>
      <c r="E12" s="6"/>
    </row>
    <row r="13" spans="2:5" ht="6" customHeight="1">
      <c r="B13" s="4"/>
      <c r="C13" s="183"/>
      <c r="E13" s="6"/>
    </row>
    <row r="14" spans="2:5" ht="12.75">
      <c r="B14" s="4"/>
      <c r="C14" s="184">
        <v>1</v>
      </c>
      <c r="D14" s="185" t="s">
        <v>188</v>
      </c>
      <c r="E14" s="6"/>
    </row>
    <row r="15" spans="2:5" ht="12.75">
      <c r="B15" s="4"/>
      <c r="C15" s="184">
        <v>2</v>
      </c>
      <c r="D15" s="35" t="s">
        <v>189</v>
      </c>
      <c r="E15" s="6"/>
    </row>
    <row r="16" spans="2:5" ht="12.75">
      <c r="B16" s="4"/>
      <c r="C16" s="186">
        <v>3</v>
      </c>
      <c r="D16" s="35" t="s">
        <v>190</v>
      </c>
      <c r="E16" s="6"/>
    </row>
    <row r="17" spans="2:5" s="35" customFormat="1" ht="12.75">
      <c r="B17" s="187"/>
      <c r="C17" s="186">
        <v>4</v>
      </c>
      <c r="D17" s="186" t="s">
        <v>191</v>
      </c>
      <c r="E17" s="188"/>
    </row>
    <row r="18" spans="2:5" s="35" customFormat="1" ht="12.75">
      <c r="B18" s="187"/>
      <c r="C18" s="186"/>
      <c r="D18" s="185" t="s">
        <v>192</v>
      </c>
      <c r="E18" s="188"/>
    </row>
    <row r="19" spans="2:5" s="35" customFormat="1" ht="12.75">
      <c r="B19" s="187"/>
      <c r="C19" s="186" t="s">
        <v>193</v>
      </c>
      <c r="D19" s="186"/>
      <c r="E19" s="188"/>
    </row>
    <row r="20" spans="2:5" s="35" customFormat="1" ht="12.75">
      <c r="B20" s="187"/>
      <c r="C20" s="186"/>
      <c r="D20" s="185" t="s">
        <v>194</v>
      </c>
      <c r="E20" s="188"/>
    </row>
    <row r="21" spans="2:5" s="35" customFormat="1" ht="12.75">
      <c r="B21" s="187"/>
      <c r="C21" s="186" t="s">
        <v>195</v>
      </c>
      <c r="D21" s="186"/>
      <c r="E21" s="188"/>
    </row>
    <row r="22" spans="2:5" s="35" customFormat="1" ht="12.75">
      <c r="B22" s="187"/>
      <c r="C22" s="186"/>
      <c r="D22" s="185" t="s">
        <v>196</v>
      </c>
      <c r="E22" s="188"/>
    </row>
    <row r="23" spans="2:5" s="35" customFormat="1" ht="12.75">
      <c r="B23" s="187"/>
      <c r="C23" s="186" t="s">
        <v>197</v>
      </c>
      <c r="D23" s="186"/>
      <c r="E23" s="188"/>
    </row>
    <row r="24" spans="2:5" s="35" customFormat="1" ht="12.75">
      <c r="B24" s="187"/>
      <c r="C24" s="186"/>
      <c r="D24" s="186" t="s">
        <v>198</v>
      </c>
      <c r="E24" s="188"/>
    </row>
    <row r="25" spans="2:5" s="35" customFormat="1" ht="12.75">
      <c r="B25" s="187"/>
      <c r="C25" s="186" t="s">
        <v>199</v>
      </c>
      <c r="D25" s="186"/>
      <c r="E25" s="188"/>
    </row>
    <row r="26" spans="2:5" s="35" customFormat="1" ht="12.75">
      <c r="B26" s="187"/>
      <c r="C26" s="185" t="s">
        <v>200</v>
      </c>
      <c r="D26" s="186"/>
      <c r="E26" s="188"/>
    </row>
    <row r="27" spans="2:5" s="35" customFormat="1" ht="12.75">
      <c r="B27" s="187"/>
      <c r="C27" s="186"/>
      <c r="D27" s="186" t="s">
        <v>201</v>
      </c>
      <c r="E27" s="188"/>
    </row>
    <row r="28" spans="2:5" s="35" customFormat="1" ht="12.75">
      <c r="B28" s="187"/>
      <c r="C28" s="185" t="s">
        <v>202</v>
      </c>
      <c r="D28" s="186"/>
      <c r="E28" s="188"/>
    </row>
    <row r="29" spans="2:5" s="35" customFormat="1" ht="12.75">
      <c r="B29" s="187"/>
      <c r="C29" s="186"/>
      <c r="D29" s="186" t="s">
        <v>203</v>
      </c>
      <c r="E29" s="188"/>
    </row>
    <row r="30" spans="2:5" s="35" customFormat="1" ht="12.75">
      <c r="B30" s="187"/>
      <c r="C30" s="185" t="s">
        <v>204</v>
      </c>
      <c r="D30" s="186"/>
      <c r="E30" s="188"/>
    </row>
    <row r="31" spans="2:5" s="35" customFormat="1" ht="12.75">
      <c r="B31" s="187"/>
      <c r="C31" s="186" t="s">
        <v>205</v>
      </c>
      <c r="D31" s="186" t="s">
        <v>206</v>
      </c>
      <c r="E31" s="188"/>
    </row>
    <row r="32" spans="2:5" s="35" customFormat="1" ht="12.75">
      <c r="B32" s="187"/>
      <c r="C32" s="186"/>
      <c r="D32" s="185" t="s">
        <v>207</v>
      </c>
      <c r="E32" s="188"/>
    </row>
    <row r="33" spans="2:5" s="35" customFormat="1" ht="12.75">
      <c r="B33" s="187"/>
      <c r="C33" s="186"/>
      <c r="D33" s="185" t="s">
        <v>208</v>
      </c>
      <c r="E33" s="188"/>
    </row>
    <row r="34" spans="2:5" s="35" customFormat="1" ht="12.75">
      <c r="B34" s="187"/>
      <c r="C34" s="186"/>
      <c r="D34" s="185" t="s">
        <v>209</v>
      </c>
      <c r="E34" s="188"/>
    </row>
    <row r="35" spans="2:5" s="35" customFormat="1" ht="12.75">
      <c r="B35" s="187"/>
      <c r="C35" s="186"/>
      <c r="D35" s="185" t="s">
        <v>210</v>
      </c>
      <c r="E35" s="188"/>
    </row>
    <row r="36" spans="2:5" s="35" customFormat="1" ht="12.75">
      <c r="B36" s="187"/>
      <c r="C36" s="186"/>
      <c r="D36" s="185" t="s">
        <v>211</v>
      </c>
      <c r="E36" s="188"/>
    </row>
    <row r="37" spans="2:5" s="35" customFormat="1" ht="12.75">
      <c r="B37" s="187"/>
      <c r="C37" s="186"/>
      <c r="D37" s="185" t="s">
        <v>212</v>
      </c>
      <c r="E37" s="188"/>
    </row>
    <row r="38" spans="2:5" s="35" customFormat="1" ht="6" customHeight="1">
      <c r="B38" s="187"/>
      <c r="C38" s="186"/>
      <c r="D38" s="186"/>
      <c r="E38" s="188"/>
    </row>
    <row r="39" spans="2:5" s="35" customFormat="1" ht="15.75">
      <c r="B39" s="187"/>
      <c r="C39" s="181" t="s">
        <v>213</v>
      </c>
      <c r="D39" s="182" t="s">
        <v>214</v>
      </c>
      <c r="E39" s="188"/>
    </row>
    <row r="40" spans="2:5" s="35" customFormat="1" ht="4.5" customHeight="1">
      <c r="B40" s="187"/>
      <c r="C40" s="186"/>
      <c r="D40" s="186"/>
      <c r="E40" s="188"/>
    </row>
    <row r="41" spans="2:5" s="35" customFormat="1" ht="12.75">
      <c r="B41" s="187"/>
      <c r="C41" s="186"/>
      <c r="D41" s="185" t="s">
        <v>215</v>
      </c>
      <c r="E41" s="188"/>
    </row>
    <row r="42" spans="2:5" s="35" customFormat="1" ht="12.75">
      <c r="B42" s="187"/>
      <c r="C42" s="186" t="s">
        <v>216</v>
      </c>
      <c r="D42" s="186"/>
      <c r="E42" s="188"/>
    </row>
    <row r="43" spans="2:5" s="35" customFormat="1" ht="12.75">
      <c r="B43" s="187"/>
      <c r="C43" s="186"/>
      <c r="D43" s="186" t="s">
        <v>217</v>
      </c>
      <c r="E43" s="188"/>
    </row>
    <row r="44" spans="2:5" s="35" customFormat="1" ht="12.75">
      <c r="B44" s="187"/>
      <c r="C44" s="186" t="s">
        <v>218</v>
      </c>
      <c r="D44" s="186"/>
      <c r="E44" s="188"/>
    </row>
    <row r="45" spans="2:5" s="35" customFormat="1" ht="12.75">
      <c r="B45" s="187"/>
      <c r="C45" s="186"/>
      <c r="D45" s="186" t="s">
        <v>219</v>
      </c>
      <c r="E45" s="188"/>
    </row>
    <row r="46" spans="2:5" s="35" customFormat="1" ht="12.75">
      <c r="B46" s="187"/>
      <c r="C46" s="186" t="s">
        <v>220</v>
      </c>
      <c r="D46" s="186"/>
      <c r="E46" s="188"/>
    </row>
    <row r="47" spans="2:5" s="35" customFormat="1" ht="12.75">
      <c r="B47" s="187"/>
      <c r="C47" s="186"/>
      <c r="D47" s="186" t="s">
        <v>221</v>
      </c>
      <c r="E47" s="188"/>
    </row>
    <row r="48" spans="2:5" s="35" customFormat="1" ht="12.75">
      <c r="B48" s="187"/>
      <c r="C48" s="186" t="s">
        <v>222</v>
      </c>
      <c r="D48" s="186"/>
      <c r="E48" s="188"/>
    </row>
    <row r="49" spans="2:5" s="35" customFormat="1" ht="12.75">
      <c r="B49" s="187"/>
      <c r="D49" s="35" t="s">
        <v>223</v>
      </c>
      <c r="E49" s="188"/>
    </row>
    <row r="50" spans="2:5" s="35" customFormat="1" ht="12.75">
      <c r="B50" s="187"/>
      <c r="C50" s="35" t="s">
        <v>224</v>
      </c>
      <c r="E50" s="188"/>
    </row>
    <row r="51" spans="2:5" s="35" customFormat="1" ht="12.75">
      <c r="B51" s="187"/>
      <c r="C51" s="35" t="s">
        <v>225</v>
      </c>
      <c r="E51" s="188"/>
    </row>
    <row r="52" spans="2:5" s="35" customFormat="1" ht="12.75">
      <c r="B52" s="187"/>
      <c r="C52" s="35" t="s">
        <v>226</v>
      </c>
      <c r="D52" s="186"/>
      <c r="E52" s="188"/>
    </row>
    <row r="53" spans="2:5" s="35" customFormat="1" ht="12.75">
      <c r="B53" s="187"/>
      <c r="C53" s="186"/>
      <c r="D53" s="35" t="s">
        <v>227</v>
      </c>
      <c r="E53" s="188"/>
    </row>
    <row r="54" spans="2:5" s="35" customFormat="1" ht="12.75">
      <c r="B54" s="187"/>
      <c r="C54" s="186"/>
      <c r="D54" s="186" t="s">
        <v>228</v>
      </c>
      <c r="E54" s="188"/>
    </row>
    <row r="55" spans="2:5" s="26" customFormat="1" ht="12.75">
      <c r="B55" s="23"/>
      <c r="C55" s="24"/>
      <c r="D55" s="24" t="s">
        <v>229</v>
      </c>
      <c r="E55" s="25"/>
    </row>
    <row r="56" spans="2:5" ht="12.75">
      <c r="B56" s="4"/>
      <c r="C56" s="35"/>
      <c r="D56" s="35" t="s">
        <v>230</v>
      </c>
      <c r="E56" s="6"/>
    </row>
    <row r="57" spans="2:5" ht="12.75">
      <c r="B57" s="4"/>
      <c r="C57" s="35" t="s">
        <v>231</v>
      </c>
      <c r="D57" s="35"/>
      <c r="E57" s="6"/>
    </row>
    <row r="58" spans="2:5" ht="12.75">
      <c r="B58" s="4"/>
      <c r="C58" s="35"/>
      <c r="D58" s="35"/>
      <c r="E58" s="6"/>
    </row>
    <row r="59" spans="2:5" ht="12.75">
      <c r="B59" s="4"/>
      <c r="C59" s="35"/>
      <c r="D59" s="35"/>
      <c r="E59" s="6"/>
    </row>
    <row r="60" spans="2:5" ht="12.75">
      <c r="B60" s="4"/>
      <c r="C60" s="35"/>
      <c r="D60" s="35"/>
      <c r="E60" s="189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25"/>
  <sheetViews>
    <sheetView zoomScalePageLayoutView="0" workbookViewId="0" topLeftCell="A1">
      <selection activeCell="K207" sqref="K207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3.421875" style="228" customWidth="1"/>
    <col min="4" max="4" width="0.13671875" style="0" customWidth="1"/>
    <col min="5" max="5" width="4.140625" style="0" customWidth="1"/>
    <col min="6" max="6" width="16.28125" style="0" customWidth="1"/>
    <col min="7" max="7" width="9.8515625" style="0" customWidth="1"/>
    <col min="8" max="8" width="9.7109375" style="0" customWidth="1"/>
    <col min="9" max="9" width="13.8515625" style="0" customWidth="1"/>
    <col min="10" max="10" width="3.57421875" style="0" hidden="1" customWidth="1"/>
    <col min="11" max="11" width="6.421875" style="0" customWidth="1"/>
    <col min="12" max="12" width="17.421875" style="0" customWidth="1"/>
    <col min="13" max="13" width="12.851562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90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91" t="s">
        <v>232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371" t="s">
        <v>75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3"/>
    </row>
    <row r="5" spans="2:14" s="11" customFormat="1" ht="12.75" customHeight="1"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</row>
    <row r="6" spans="2:14" ht="15.75">
      <c r="B6" s="4"/>
      <c r="C6" s="191"/>
      <c r="D6" s="382" t="s">
        <v>169</v>
      </c>
      <c r="E6" s="382"/>
      <c r="F6" s="192" t="s">
        <v>233</v>
      </c>
      <c r="G6" s="5"/>
      <c r="H6" s="5"/>
      <c r="I6" s="5"/>
      <c r="J6" s="5"/>
      <c r="K6" s="193"/>
      <c r="L6" s="193"/>
      <c r="M6" s="5"/>
      <c r="N6" s="6"/>
    </row>
    <row r="7" spans="2:14" ht="12.75">
      <c r="B7" s="4"/>
      <c r="C7" s="191"/>
      <c r="D7" s="5"/>
      <c r="E7" s="5"/>
      <c r="F7" s="5"/>
      <c r="G7" s="5"/>
      <c r="H7" s="5"/>
      <c r="I7" s="5"/>
      <c r="J7" s="5"/>
      <c r="K7" s="193"/>
      <c r="L7" s="193"/>
      <c r="M7" s="5"/>
      <c r="N7" s="6"/>
    </row>
    <row r="8" spans="2:14" ht="12.75">
      <c r="B8" s="4"/>
      <c r="C8" s="191"/>
      <c r="D8" s="5"/>
      <c r="E8" s="194" t="s">
        <v>3</v>
      </c>
      <c r="F8" s="195" t="s">
        <v>234</v>
      </c>
      <c r="G8" s="195"/>
      <c r="H8" s="196"/>
      <c r="I8" s="5"/>
      <c r="J8" s="5"/>
      <c r="K8" s="5"/>
      <c r="L8" s="5"/>
      <c r="M8" s="5"/>
      <c r="N8" s="6"/>
    </row>
    <row r="9" spans="2:14" ht="12.75">
      <c r="B9" s="4"/>
      <c r="C9" s="191"/>
      <c r="D9" s="5"/>
      <c r="E9" s="194"/>
      <c r="F9" s="195"/>
      <c r="G9" s="195"/>
      <c r="H9" s="196"/>
      <c r="I9" s="5"/>
      <c r="J9" s="5"/>
      <c r="K9" s="5"/>
      <c r="L9" s="5"/>
      <c r="M9" s="5"/>
      <c r="N9" s="6"/>
    </row>
    <row r="10" spans="2:14" ht="12.75">
      <c r="B10" s="187"/>
      <c r="C10" s="197"/>
      <c r="D10" s="186"/>
      <c r="E10" s="198">
        <v>1</v>
      </c>
      <c r="F10" s="199" t="s">
        <v>10</v>
      </c>
      <c r="G10" s="200"/>
      <c r="H10" s="5"/>
      <c r="I10" s="5"/>
      <c r="J10" s="5"/>
      <c r="K10" s="5"/>
      <c r="L10" s="5"/>
      <c r="M10" s="5"/>
      <c r="N10" s="6"/>
    </row>
    <row r="11" spans="2:14" ht="12.75">
      <c r="B11" s="4"/>
      <c r="C11" s="191">
        <v>3</v>
      </c>
      <c r="D11" s="5"/>
      <c r="E11" s="5"/>
      <c r="F11" s="191" t="s">
        <v>29</v>
      </c>
      <c r="G11" s="193"/>
      <c r="H11" s="193"/>
      <c r="I11" s="193"/>
      <c r="J11" s="193"/>
      <c r="K11" s="193"/>
      <c r="L11" s="193"/>
      <c r="M11" s="5"/>
      <c r="N11" s="6"/>
    </row>
    <row r="12" spans="2:14" ht="12.75">
      <c r="B12" s="4"/>
      <c r="C12" s="191"/>
      <c r="D12" s="5"/>
      <c r="E12" s="380" t="s">
        <v>2</v>
      </c>
      <c r="F12" s="380" t="s">
        <v>235</v>
      </c>
      <c r="G12" s="380"/>
      <c r="H12" s="380" t="s">
        <v>236</v>
      </c>
      <c r="I12" s="380" t="s">
        <v>237</v>
      </c>
      <c r="J12" s="380"/>
      <c r="K12" s="201" t="s">
        <v>238</v>
      </c>
      <c r="L12" s="201" t="s">
        <v>239</v>
      </c>
      <c r="M12" s="201" t="s">
        <v>238</v>
      </c>
      <c r="N12" s="6"/>
    </row>
    <row r="13" spans="2:14" ht="12.75">
      <c r="B13" s="4"/>
      <c r="C13" s="191"/>
      <c r="D13" s="5"/>
      <c r="E13" s="380"/>
      <c r="F13" s="380"/>
      <c r="G13" s="380"/>
      <c r="H13" s="380"/>
      <c r="I13" s="380"/>
      <c r="J13" s="380"/>
      <c r="K13" s="202" t="s">
        <v>240</v>
      </c>
      <c r="L13" s="202" t="s">
        <v>241</v>
      </c>
      <c r="M13" s="202" t="s">
        <v>242</v>
      </c>
      <c r="N13" s="6"/>
    </row>
    <row r="14" spans="2:14" ht="12.75">
      <c r="B14" s="4"/>
      <c r="C14" s="191"/>
      <c r="D14" s="5"/>
      <c r="E14" s="203">
        <v>1</v>
      </c>
      <c r="F14" s="384" t="s">
        <v>308</v>
      </c>
      <c r="G14" s="385"/>
      <c r="H14" s="204" t="s">
        <v>309</v>
      </c>
      <c r="I14" s="374" t="s">
        <v>310</v>
      </c>
      <c r="J14" s="375"/>
      <c r="K14" s="204"/>
      <c r="L14" s="204"/>
      <c r="M14" s="319">
        <v>-3240206.82</v>
      </c>
      <c r="N14" s="6"/>
    </row>
    <row r="15" spans="2:14" ht="12.75">
      <c r="B15" s="4"/>
      <c r="C15" s="191"/>
      <c r="D15" s="5"/>
      <c r="E15" s="205">
        <v>2</v>
      </c>
      <c r="F15" s="384" t="s">
        <v>317</v>
      </c>
      <c r="G15" s="385"/>
      <c r="H15" s="204" t="s">
        <v>309</v>
      </c>
      <c r="I15" s="374">
        <v>1000293366</v>
      </c>
      <c r="J15" s="375"/>
      <c r="K15" s="205"/>
      <c r="L15" s="205"/>
      <c r="M15" s="319">
        <v>1926069.61</v>
      </c>
      <c r="N15" s="6"/>
    </row>
    <row r="16" spans="2:14" ht="12.75">
      <c r="B16" s="4"/>
      <c r="C16" s="191"/>
      <c r="D16" s="5"/>
      <c r="E16" s="205">
        <v>3</v>
      </c>
      <c r="F16" s="384" t="s">
        <v>311</v>
      </c>
      <c r="G16" s="385"/>
      <c r="H16" s="204" t="s">
        <v>309</v>
      </c>
      <c r="I16" s="374">
        <v>411201263</v>
      </c>
      <c r="J16" s="375"/>
      <c r="K16" s="205"/>
      <c r="L16" s="205"/>
      <c r="M16" s="319">
        <v>182583.17</v>
      </c>
      <c r="N16" s="6"/>
    </row>
    <row r="17" spans="2:14" ht="12.75">
      <c r="B17" s="4"/>
      <c r="C17" s="191"/>
      <c r="D17" s="5"/>
      <c r="E17" s="205">
        <v>4</v>
      </c>
      <c r="F17" s="273" t="s">
        <v>312</v>
      </c>
      <c r="G17" s="274"/>
      <c r="H17" s="204" t="s">
        <v>309</v>
      </c>
      <c r="I17" s="271">
        <v>270805</v>
      </c>
      <c r="J17" s="272"/>
      <c r="K17" s="205"/>
      <c r="L17" s="205"/>
      <c r="M17" s="319">
        <v>1950.28</v>
      </c>
      <c r="N17" s="6"/>
    </row>
    <row r="18" spans="2:14" ht="12.75">
      <c r="B18" s="4"/>
      <c r="C18" s="191"/>
      <c r="D18" s="5"/>
      <c r="E18" s="205">
        <v>5</v>
      </c>
      <c r="F18" s="273" t="s">
        <v>313</v>
      </c>
      <c r="G18" s="274"/>
      <c r="H18" s="204" t="s">
        <v>309</v>
      </c>
      <c r="I18" s="271">
        <v>98735</v>
      </c>
      <c r="J18" s="272"/>
      <c r="K18" s="205"/>
      <c r="L18" s="205"/>
      <c r="M18" s="319">
        <v>42588.81</v>
      </c>
      <c r="N18" s="6"/>
    </row>
    <row r="19" spans="2:14" ht="12.75">
      <c r="B19" s="4"/>
      <c r="C19" s="191"/>
      <c r="D19" s="5"/>
      <c r="E19" s="205">
        <v>6</v>
      </c>
      <c r="F19" s="273" t="s">
        <v>504</v>
      </c>
      <c r="G19" s="274"/>
      <c r="H19" s="204" t="s">
        <v>309</v>
      </c>
      <c r="I19" s="271">
        <v>0</v>
      </c>
      <c r="J19" s="272"/>
      <c r="K19" s="205"/>
      <c r="L19" s="205"/>
      <c r="M19" s="319">
        <v>-13719366.09</v>
      </c>
      <c r="N19" s="6"/>
    </row>
    <row r="20" spans="2:14" ht="12.75">
      <c r="B20" s="4"/>
      <c r="C20" s="191"/>
      <c r="D20" s="5"/>
      <c r="E20" s="205">
        <v>7</v>
      </c>
      <c r="F20" s="273" t="s">
        <v>357</v>
      </c>
      <c r="G20" s="274"/>
      <c r="H20" s="204" t="s">
        <v>309</v>
      </c>
      <c r="I20" s="271" t="s">
        <v>358</v>
      </c>
      <c r="J20" s="272"/>
      <c r="K20" s="205"/>
      <c r="L20" s="205"/>
      <c r="M20" s="319">
        <v>7.24</v>
      </c>
      <c r="N20" s="6"/>
    </row>
    <row r="21" spans="2:14" ht="12.75">
      <c r="B21" s="4"/>
      <c r="C21" s="191"/>
      <c r="D21" s="5"/>
      <c r="E21" s="357">
        <v>8</v>
      </c>
      <c r="F21" s="358" t="s">
        <v>318</v>
      </c>
      <c r="G21" s="359"/>
      <c r="H21" s="360" t="s">
        <v>314</v>
      </c>
      <c r="I21" s="361" t="s">
        <v>480</v>
      </c>
      <c r="J21" s="359"/>
      <c r="K21" s="362">
        <v>241.41</v>
      </c>
      <c r="L21" s="362">
        <v>138.93</v>
      </c>
      <c r="M21" s="363">
        <v>33539.1</v>
      </c>
      <c r="N21" s="6">
        <v>0</v>
      </c>
    </row>
    <row r="22" spans="2:14" ht="12.75">
      <c r="B22" s="4"/>
      <c r="C22" s="191"/>
      <c r="D22" s="5"/>
      <c r="E22" s="357">
        <v>9</v>
      </c>
      <c r="F22" s="358" t="s">
        <v>315</v>
      </c>
      <c r="G22" s="359"/>
      <c r="H22" s="360" t="s">
        <v>314</v>
      </c>
      <c r="I22" s="361">
        <v>411201263</v>
      </c>
      <c r="J22" s="359"/>
      <c r="K22" s="362">
        <v>6386.31</v>
      </c>
      <c r="L22" s="362">
        <v>138.93</v>
      </c>
      <c r="M22" s="363">
        <f>K22*L22</f>
        <v>887250.0483000001</v>
      </c>
      <c r="N22" s="6"/>
    </row>
    <row r="23" spans="2:14" ht="12.75">
      <c r="B23" s="4"/>
      <c r="C23" s="191"/>
      <c r="D23" s="5"/>
      <c r="E23" s="357">
        <v>10</v>
      </c>
      <c r="F23" s="358" t="s">
        <v>316</v>
      </c>
      <c r="G23" s="359"/>
      <c r="H23" s="360" t="s">
        <v>314</v>
      </c>
      <c r="I23" s="361">
        <v>98735</v>
      </c>
      <c r="J23" s="359"/>
      <c r="K23" s="362">
        <v>401.05</v>
      </c>
      <c r="L23" s="362">
        <v>138.93</v>
      </c>
      <c r="M23" s="363">
        <f>K23*L23</f>
        <v>55717.876500000006</v>
      </c>
      <c r="N23" s="6"/>
    </row>
    <row r="24" spans="2:14" ht="12.75">
      <c r="B24" s="4"/>
      <c r="C24" s="191"/>
      <c r="D24" s="5"/>
      <c r="E24" s="357">
        <v>11</v>
      </c>
      <c r="F24" s="358" t="s">
        <v>308</v>
      </c>
      <c r="G24" s="359"/>
      <c r="H24" s="360" t="s">
        <v>314</v>
      </c>
      <c r="I24" s="361" t="s">
        <v>310</v>
      </c>
      <c r="J24" s="359"/>
      <c r="K24" s="362">
        <v>22.12</v>
      </c>
      <c r="L24" s="362">
        <v>138.93</v>
      </c>
      <c r="M24" s="364">
        <f>K24*L24</f>
        <v>3073.1316</v>
      </c>
      <c r="N24" s="6"/>
    </row>
    <row r="25" spans="2:14" ht="12.75">
      <c r="B25" s="4"/>
      <c r="C25" s="191"/>
      <c r="D25" s="5"/>
      <c r="E25" s="205">
        <v>12</v>
      </c>
      <c r="F25" s="273" t="s">
        <v>359</v>
      </c>
      <c r="G25" s="274"/>
      <c r="H25" s="204" t="s">
        <v>360</v>
      </c>
      <c r="I25" s="271">
        <v>411122063</v>
      </c>
      <c r="J25" s="272"/>
      <c r="K25" s="205">
        <v>66.92</v>
      </c>
      <c r="L25" s="205">
        <v>107.54</v>
      </c>
      <c r="M25" s="318">
        <f>K25*L25</f>
        <v>7196.576800000001</v>
      </c>
      <c r="N25" s="6"/>
    </row>
    <row r="26" spans="2:14" ht="12.75">
      <c r="B26" s="4"/>
      <c r="C26" s="191"/>
      <c r="D26" s="5"/>
      <c r="E26" s="205">
        <v>13</v>
      </c>
      <c r="F26" s="273" t="s">
        <v>308</v>
      </c>
      <c r="G26" s="274"/>
      <c r="H26" s="204" t="s">
        <v>360</v>
      </c>
      <c r="I26" s="271" t="s">
        <v>361</v>
      </c>
      <c r="J26" s="272"/>
      <c r="K26" s="205">
        <v>79.75</v>
      </c>
      <c r="L26" s="205">
        <v>107.54</v>
      </c>
      <c r="M26" s="205">
        <v>8576.32</v>
      </c>
      <c r="N26" s="6"/>
    </row>
    <row r="27" spans="2:14" ht="12.75">
      <c r="B27" s="4"/>
      <c r="C27" s="191"/>
      <c r="D27" s="5"/>
      <c r="E27" s="205"/>
      <c r="F27" s="273"/>
      <c r="G27" s="274"/>
      <c r="H27" s="204"/>
      <c r="I27" s="271"/>
      <c r="J27" s="272"/>
      <c r="K27" s="205"/>
      <c r="L27" s="205"/>
      <c r="M27" s="205"/>
      <c r="N27" s="6"/>
    </row>
    <row r="28" spans="2:14" ht="12.75">
      <c r="B28" s="4"/>
      <c r="C28" s="191"/>
      <c r="D28" s="5"/>
      <c r="E28" s="205"/>
      <c r="F28" s="384"/>
      <c r="G28" s="385"/>
      <c r="H28" s="204"/>
      <c r="I28" s="374"/>
      <c r="J28" s="375"/>
      <c r="K28" s="205"/>
      <c r="L28" s="205"/>
      <c r="M28" s="205"/>
      <c r="N28" s="6"/>
    </row>
    <row r="29" spans="2:14" s="11" customFormat="1" ht="21" customHeight="1">
      <c r="B29" s="207"/>
      <c r="C29" s="208"/>
      <c r="D29" s="209"/>
      <c r="E29" s="205"/>
      <c r="F29" s="384"/>
      <c r="G29" s="385"/>
      <c r="H29" s="204"/>
      <c r="I29" s="374"/>
      <c r="J29" s="375"/>
      <c r="K29" s="206"/>
      <c r="L29" s="206"/>
      <c r="M29" s="320">
        <f>SUM(M14:M28)</f>
        <v>-13811020.7468</v>
      </c>
      <c r="N29" s="211"/>
    </row>
    <row r="30" spans="2:14" ht="12.75">
      <c r="B30" s="4"/>
      <c r="C30" s="191">
        <v>4</v>
      </c>
      <c r="D30" s="5"/>
      <c r="E30" s="210"/>
      <c r="F30" s="389" t="s">
        <v>243</v>
      </c>
      <c r="G30" s="390"/>
      <c r="H30" s="390"/>
      <c r="I30" s="390"/>
      <c r="J30" s="390"/>
      <c r="K30" s="390"/>
      <c r="L30" s="391"/>
      <c r="M30" s="210"/>
      <c r="N30" s="6"/>
    </row>
    <row r="31" spans="2:14" ht="12.75">
      <c r="B31" s="4"/>
      <c r="C31" s="191"/>
      <c r="D31" s="5"/>
      <c r="E31" s="155"/>
      <c r="F31" s="197" t="s">
        <v>30</v>
      </c>
      <c r="G31" s="155"/>
      <c r="H31" s="155"/>
      <c r="I31" s="155"/>
      <c r="J31" s="155"/>
      <c r="K31" s="155"/>
      <c r="L31" s="155"/>
      <c r="M31" s="5"/>
      <c r="N31" s="6"/>
    </row>
    <row r="32" spans="2:14" ht="12.75">
      <c r="B32" s="4"/>
      <c r="C32" s="191"/>
      <c r="D32" s="5"/>
      <c r="E32" s="380" t="s">
        <v>2</v>
      </c>
      <c r="F32" s="395" t="s">
        <v>244</v>
      </c>
      <c r="G32" s="396"/>
      <c r="H32" s="396"/>
      <c r="I32" s="396"/>
      <c r="J32" s="397"/>
      <c r="K32" s="201" t="s">
        <v>238</v>
      </c>
      <c r="L32" s="201" t="s">
        <v>239</v>
      </c>
      <c r="M32" s="201" t="s">
        <v>238</v>
      </c>
      <c r="N32" s="6"/>
    </row>
    <row r="33" spans="2:14" ht="12.75">
      <c r="B33" s="4"/>
      <c r="C33" s="191"/>
      <c r="D33" s="5"/>
      <c r="E33" s="380"/>
      <c r="F33" s="398"/>
      <c r="G33" s="399"/>
      <c r="H33" s="399"/>
      <c r="I33" s="399"/>
      <c r="J33" s="400"/>
      <c r="K33" s="202" t="s">
        <v>240</v>
      </c>
      <c r="L33" s="202" t="s">
        <v>241</v>
      </c>
      <c r="M33" s="202" t="s">
        <v>242</v>
      </c>
      <c r="N33" s="6"/>
    </row>
    <row r="34" spans="2:14" ht="12.75">
      <c r="B34" s="4"/>
      <c r="C34" s="191"/>
      <c r="D34" s="5"/>
      <c r="E34" s="203"/>
      <c r="F34" s="386" t="s">
        <v>245</v>
      </c>
      <c r="G34" s="387"/>
      <c r="H34" s="387"/>
      <c r="I34" s="387"/>
      <c r="J34" s="388"/>
      <c r="K34" s="204"/>
      <c r="L34" s="204"/>
      <c r="M34" s="258">
        <v>79170.98</v>
      </c>
      <c r="N34" s="6"/>
    </row>
    <row r="35" spans="2:14" ht="12.75">
      <c r="B35" s="4"/>
      <c r="C35" s="191"/>
      <c r="D35" s="5"/>
      <c r="E35" s="205"/>
      <c r="F35" s="386" t="s">
        <v>246</v>
      </c>
      <c r="G35" s="387"/>
      <c r="H35" s="387"/>
      <c r="I35" s="387"/>
      <c r="J35" s="388"/>
      <c r="K35" s="205">
        <v>928.24</v>
      </c>
      <c r="L35" s="205">
        <v>138.77</v>
      </c>
      <c r="M35" s="258">
        <f>K35*L35</f>
        <v>128811.86480000001</v>
      </c>
      <c r="N35" s="6"/>
    </row>
    <row r="36" spans="2:14" ht="12.75">
      <c r="B36" s="4"/>
      <c r="C36" s="191"/>
      <c r="D36" s="5"/>
      <c r="E36" s="205"/>
      <c r="F36" s="386" t="s">
        <v>247</v>
      </c>
      <c r="G36" s="387"/>
      <c r="H36" s="387"/>
      <c r="I36" s="387"/>
      <c r="J36" s="388"/>
      <c r="K36" s="205">
        <v>0</v>
      </c>
      <c r="L36" s="205"/>
      <c r="M36" s="258">
        <v>0</v>
      </c>
      <c r="N36" s="6"/>
    </row>
    <row r="37" spans="2:14" ht="18" customHeight="1">
      <c r="B37" s="4"/>
      <c r="C37" s="191"/>
      <c r="D37" s="5"/>
      <c r="E37" s="205"/>
      <c r="F37" s="386"/>
      <c r="G37" s="387"/>
      <c r="H37" s="387"/>
      <c r="I37" s="387"/>
      <c r="J37" s="388"/>
      <c r="K37" s="205"/>
      <c r="L37" s="205"/>
      <c r="M37" s="258"/>
      <c r="N37" s="6"/>
    </row>
    <row r="38" spans="2:14" ht="12.75">
      <c r="B38" s="4"/>
      <c r="C38" s="191"/>
      <c r="D38" s="5"/>
      <c r="E38" s="210"/>
      <c r="F38" s="389" t="s">
        <v>243</v>
      </c>
      <c r="G38" s="390"/>
      <c r="H38" s="390"/>
      <c r="I38" s="390"/>
      <c r="J38" s="390"/>
      <c r="K38" s="390"/>
      <c r="L38" s="391"/>
      <c r="M38" s="321">
        <f>SUM(M34:M37)</f>
        <v>207982.84480000002</v>
      </c>
      <c r="N38" s="6"/>
    </row>
    <row r="39" spans="2:14" ht="12.75">
      <c r="B39" s="4"/>
      <c r="C39" s="191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91">
        <v>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91"/>
      <c r="D41" s="5"/>
      <c r="E41" s="212">
        <v>2</v>
      </c>
      <c r="F41" s="213" t="s">
        <v>157</v>
      </c>
      <c r="G41" s="214"/>
      <c r="H41" s="5"/>
      <c r="I41" s="5"/>
      <c r="J41" s="5"/>
      <c r="K41" s="5"/>
      <c r="L41" s="5"/>
      <c r="M41" s="5"/>
      <c r="N41" s="6"/>
    </row>
    <row r="42" spans="2:14" ht="12.75">
      <c r="B42" s="4"/>
      <c r="C42" s="191"/>
      <c r="D42" s="5"/>
      <c r="E42" s="5"/>
      <c r="F42" s="5"/>
      <c r="G42" s="5" t="s">
        <v>248</v>
      </c>
      <c r="H42" s="5"/>
      <c r="I42" s="5"/>
      <c r="J42" s="5"/>
      <c r="K42" s="5"/>
      <c r="L42" s="5"/>
      <c r="M42" s="5"/>
      <c r="N42" s="6"/>
    </row>
    <row r="43" spans="2:14" ht="12.75">
      <c r="B43" s="4"/>
      <c r="C43" s="191">
        <v>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91"/>
      <c r="D44" s="5"/>
      <c r="E44" s="212">
        <v>3</v>
      </c>
      <c r="F44" s="213" t="s">
        <v>158</v>
      </c>
      <c r="G44" s="214"/>
      <c r="H44" s="5"/>
      <c r="I44" s="5"/>
      <c r="J44" s="5"/>
      <c r="K44" s="5"/>
      <c r="L44" s="5"/>
      <c r="M44" s="5"/>
      <c r="N44" s="6"/>
    </row>
    <row r="45" spans="2:14" ht="12.75">
      <c r="B45" s="4"/>
      <c r="C45" s="191">
        <v>7</v>
      </c>
      <c r="D45" s="5"/>
      <c r="E45" s="215"/>
      <c r="F45" s="216"/>
      <c r="G45" s="214"/>
      <c r="H45" s="5"/>
      <c r="I45" s="5"/>
      <c r="J45" s="5"/>
      <c r="K45" s="5"/>
      <c r="L45" s="5"/>
      <c r="M45" s="5"/>
      <c r="N45" s="6"/>
    </row>
    <row r="46" spans="2:14" ht="12.75">
      <c r="B46" s="4"/>
      <c r="C46" s="191"/>
      <c r="D46" s="5"/>
      <c r="E46" s="217" t="s">
        <v>121</v>
      </c>
      <c r="F46" s="218" t="s">
        <v>159</v>
      </c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91"/>
      <c r="D47" s="5"/>
      <c r="E47" s="5"/>
      <c r="F47" s="383" t="s">
        <v>249</v>
      </c>
      <c r="G47" s="383"/>
      <c r="H47" s="5"/>
      <c r="I47" s="191" t="s">
        <v>505</v>
      </c>
      <c r="J47" s="5"/>
      <c r="K47" s="191" t="s">
        <v>250</v>
      </c>
      <c r="L47" s="254">
        <v>68296731</v>
      </c>
      <c r="M47" s="5"/>
      <c r="N47" s="6"/>
    </row>
    <row r="48" spans="2:14" ht="12.75">
      <c r="B48" s="4"/>
      <c r="C48" s="191"/>
      <c r="D48" s="5"/>
      <c r="E48" s="5"/>
      <c r="F48" s="383" t="s">
        <v>251</v>
      </c>
      <c r="G48" s="383"/>
      <c r="H48" s="5"/>
      <c r="I48" s="191" t="s">
        <v>2</v>
      </c>
      <c r="J48" s="219"/>
      <c r="K48" s="191" t="s">
        <v>250</v>
      </c>
      <c r="L48" s="275"/>
      <c r="M48" s="5"/>
      <c r="N48" s="6"/>
    </row>
    <row r="49" spans="2:14" ht="12.75">
      <c r="B49" s="4"/>
      <c r="C49" s="191"/>
      <c r="D49" s="5"/>
      <c r="E49" s="5"/>
      <c r="F49" s="5" t="s">
        <v>252</v>
      </c>
      <c r="G49" s="5"/>
      <c r="H49" s="5"/>
      <c r="I49" s="191" t="s">
        <v>508</v>
      </c>
      <c r="J49" s="219"/>
      <c r="K49" s="191" t="s">
        <v>250</v>
      </c>
      <c r="L49" s="275">
        <v>15009682</v>
      </c>
      <c r="M49" s="5"/>
      <c r="N49" s="6"/>
    </row>
    <row r="50" spans="2:14" ht="12.75">
      <c r="B50" s="4"/>
      <c r="C50" s="191"/>
      <c r="D50" s="5"/>
      <c r="E50" s="5"/>
      <c r="F50" s="5" t="s">
        <v>253</v>
      </c>
      <c r="G50" s="5"/>
      <c r="H50" s="5"/>
      <c r="I50" s="191" t="s">
        <v>509</v>
      </c>
      <c r="J50" s="219"/>
      <c r="K50" s="191" t="s">
        <v>250</v>
      </c>
      <c r="L50" s="275">
        <v>5124793</v>
      </c>
      <c r="M50" s="5"/>
      <c r="N50" s="6"/>
    </row>
    <row r="51" spans="2:14" ht="12.75">
      <c r="B51" s="4"/>
      <c r="C51" s="191"/>
      <c r="D51" s="5"/>
      <c r="E51" s="5"/>
      <c r="F51" s="5" t="s">
        <v>254</v>
      </c>
      <c r="G51" s="5"/>
      <c r="H51" s="5"/>
      <c r="I51" s="191" t="s">
        <v>510</v>
      </c>
      <c r="J51" s="219"/>
      <c r="K51" s="191" t="s">
        <v>250</v>
      </c>
      <c r="L51" s="275">
        <v>1931998</v>
      </c>
      <c r="M51" s="5"/>
      <c r="N51" s="6"/>
    </row>
    <row r="52" spans="2:14" ht="12.75">
      <c r="B52" s="4"/>
      <c r="C52" s="191"/>
      <c r="D52" s="5"/>
      <c r="E52" s="5"/>
      <c r="F52" s="5" t="s">
        <v>255</v>
      </c>
      <c r="G52" s="5"/>
      <c r="H52" s="5"/>
      <c r="I52" s="191" t="s">
        <v>510</v>
      </c>
      <c r="J52" s="219"/>
      <c r="K52" s="191" t="s">
        <v>250</v>
      </c>
      <c r="L52" s="275">
        <v>2775622</v>
      </c>
      <c r="M52" s="5"/>
      <c r="N52" s="6"/>
    </row>
    <row r="53" spans="2:14" ht="12.75">
      <c r="B53" s="4"/>
      <c r="C53" s="191"/>
      <c r="D53" s="5"/>
      <c r="E53" s="5"/>
      <c r="F53" s="393" t="s">
        <v>256</v>
      </c>
      <c r="G53" s="393"/>
      <c r="H53" s="5"/>
      <c r="I53" s="191" t="s">
        <v>481</v>
      </c>
      <c r="J53" s="219"/>
      <c r="K53" s="191" t="s">
        <v>250</v>
      </c>
      <c r="L53" s="275">
        <v>71821306</v>
      </c>
      <c r="M53" s="5"/>
      <c r="N53" s="6"/>
    </row>
    <row r="54" spans="2:14" ht="12.75">
      <c r="B54" s="4"/>
      <c r="C54" s="191"/>
      <c r="D54" s="5"/>
      <c r="E54" s="5"/>
      <c r="F54" s="220" t="s">
        <v>257</v>
      </c>
      <c r="G54" s="5"/>
      <c r="H54" s="5"/>
      <c r="I54" s="191" t="s">
        <v>506</v>
      </c>
      <c r="J54" s="219"/>
      <c r="K54" s="191" t="s">
        <v>250</v>
      </c>
      <c r="L54" s="275">
        <v>49881887</v>
      </c>
      <c r="M54" s="5"/>
      <c r="N54" s="6"/>
    </row>
    <row r="55" spans="2:14" ht="12.75">
      <c r="B55" s="4"/>
      <c r="C55" s="191"/>
      <c r="D55" s="5"/>
      <c r="E55" s="5"/>
      <c r="F55" s="220" t="s">
        <v>258</v>
      </c>
      <c r="G55" s="5"/>
      <c r="H55" s="5"/>
      <c r="I55" s="191" t="s">
        <v>507</v>
      </c>
      <c r="J55" s="219"/>
      <c r="K55" s="191" t="s">
        <v>250</v>
      </c>
      <c r="L55" s="275">
        <v>42148565</v>
      </c>
      <c r="M55" s="5"/>
      <c r="N55" s="6"/>
    </row>
    <row r="56" spans="2:14" ht="12.75">
      <c r="B56" s="4"/>
      <c r="C56" s="191">
        <v>8</v>
      </c>
      <c r="D56" s="5"/>
      <c r="E56" s="5"/>
      <c r="F56" s="5"/>
      <c r="G56" s="5"/>
      <c r="H56" s="5"/>
      <c r="I56" s="5"/>
      <c r="J56" s="5"/>
      <c r="K56" s="5"/>
      <c r="L56" s="276"/>
      <c r="M56" s="5"/>
      <c r="N56" s="6"/>
    </row>
    <row r="57" spans="2:14" ht="12.75">
      <c r="B57" s="4"/>
      <c r="C57" s="191"/>
      <c r="D57" s="5"/>
      <c r="E57" s="217" t="s">
        <v>121</v>
      </c>
      <c r="F57" s="218" t="s">
        <v>122</v>
      </c>
      <c r="G57" s="5"/>
      <c r="H57" s="5"/>
      <c r="I57" s="5"/>
      <c r="J57" s="5"/>
      <c r="K57" s="5"/>
      <c r="L57" s="276">
        <v>217140</v>
      </c>
      <c r="M57" s="5"/>
      <c r="N57" s="6"/>
    </row>
    <row r="58" spans="2:14" ht="12.75">
      <c r="B58" s="4"/>
      <c r="C58" s="191">
        <v>9</v>
      </c>
      <c r="D58" s="5"/>
      <c r="E58" s="5"/>
      <c r="F58" s="5"/>
      <c r="G58" s="5"/>
      <c r="H58" s="5"/>
      <c r="I58" s="5"/>
      <c r="J58" s="5"/>
      <c r="K58" s="5"/>
      <c r="L58" s="276"/>
      <c r="M58" s="5"/>
      <c r="N58" s="6"/>
    </row>
    <row r="59" spans="2:14" ht="12.75">
      <c r="B59" s="4"/>
      <c r="C59" s="191"/>
      <c r="D59" s="5"/>
      <c r="E59" s="217" t="s">
        <v>121</v>
      </c>
      <c r="F59" s="218" t="s">
        <v>123</v>
      </c>
      <c r="G59" s="5"/>
      <c r="H59" s="381"/>
      <c r="I59" s="381"/>
      <c r="J59" s="5"/>
      <c r="K59" s="5"/>
      <c r="L59" s="276"/>
      <c r="M59" s="5"/>
      <c r="N59" s="6"/>
    </row>
    <row r="60" spans="2:14" ht="12.75">
      <c r="B60" s="4"/>
      <c r="C60" s="191"/>
      <c r="D60" s="5"/>
      <c r="E60" s="5"/>
      <c r="F60" s="5"/>
      <c r="G60" s="5" t="s">
        <v>259</v>
      </c>
      <c r="H60" s="5"/>
      <c r="I60" s="5"/>
      <c r="J60" s="5"/>
      <c r="K60" s="191" t="s">
        <v>250</v>
      </c>
      <c r="L60" s="276">
        <v>2142692</v>
      </c>
      <c r="M60" s="5"/>
      <c r="N60" s="6"/>
    </row>
    <row r="61" spans="2:14" s="26" customFormat="1" ht="12.75">
      <c r="B61" s="23"/>
      <c r="C61" s="221"/>
      <c r="D61" s="24"/>
      <c r="E61" s="5"/>
      <c r="F61" s="5"/>
      <c r="G61" s="5" t="s">
        <v>260</v>
      </c>
      <c r="H61" s="5"/>
      <c r="I61" s="5"/>
      <c r="J61" s="5"/>
      <c r="K61" s="191" t="s">
        <v>250</v>
      </c>
      <c r="L61" s="275">
        <v>1410564</v>
      </c>
      <c r="M61" s="5"/>
      <c r="N61" s="25"/>
    </row>
    <row r="62" spans="2:14" s="26" customFormat="1" ht="12.75">
      <c r="B62" s="23"/>
      <c r="C62" s="221"/>
      <c r="D62" s="24"/>
      <c r="E62" s="24"/>
      <c r="F62" s="24"/>
      <c r="G62" s="24" t="s">
        <v>261</v>
      </c>
      <c r="H62" s="24"/>
      <c r="I62" s="24"/>
      <c r="J62" s="24"/>
      <c r="K62" s="191" t="s">
        <v>250</v>
      </c>
      <c r="L62" s="275">
        <v>732128</v>
      </c>
      <c r="M62" s="24"/>
      <c r="N62" s="25"/>
    </row>
    <row r="63" spans="2:14" s="26" customFormat="1" ht="12.75">
      <c r="B63" s="23"/>
      <c r="C63" s="221"/>
      <c r="D63" s="24"/>
      <c r="E63" s="24"/>
      <c r="F63" s="24"/>
      <c r="G63" s="24" t="s">
        <v>262</v>
      </c>
      <c r="H63" s="24"/>
      <c r="I63" s="24"/>
      <c r="J63" s="24"/>
      <c r="K63" s="191" t="s">
        <v>250</v>
      </c>
      <c r="L63" s="275">
        <v>0</v>
      </c>
      <c r="M63" s="24"/>
      <c r="N63" s="25"/>
    </row>
    <row r="64" spans="2:14" s="26" customFormat="1" ht="15">
      <c r="B64" s="23"/>
      <c r="C64" s="221">
        <v>10</v>
      </c>
      <c r="D64" s="24"/>
      <c r="G64" s="24" t="s">
        <v>263</v>
      </c>
      <c r="H64" s="10"/>
      <c r="I64" s="10"/>
      <c r="J64" s="10"/>
      <c r="K64" s="191" t="s">
        <v>250</v>
      </c>
      <c r="L64" s="275">
        <v>911172</v>
      </c>
      <c r="M64" s="24"/>
      <c r="N64" s="25"/>
    </row>
    <row r="65" spans="2:14" s="26" customFormat="1" ht="15">
      <c r="B65" s="23"/>
      <c r="C65" s="221"/>
      <c r="D65" s="24"/>
      <c r="E65" s="217" t="s">
        <v>121</v>
      </c>
      <c r="F65" s="218" t="s">
        <v>124</v>
      </c>
      <c r="G65" s="10"/>
      <c r="H65" s="10"/>
      <c r="I65" s="10"/>
      <c r="J65" s="10"/>
      <c r="K65" s="10"/>
      <c r="L65" s="277"/>
      <c r="M65" s="24"/>
      <c r="N65" s="25"/>
    </row>
    <row r="66" spans="2:14" s="26" customFormat="1" ht="12.75">
      <c r="B66" s="23"/>
      <c r="C66" s="221"/>
      <c r="D66" s="24"/>
      <c r="E66" s="24"/>
      <c r="F66" s="24"/>
      <c r="G66" s="24" t="s">
        <v>264</v>
      </c>
      <c r="H66" s="24"/>
      <c r="I66" s="24"/>
      <c r="J66" s="24"/>
      <c r="K66" s="191" t="s">
        <v>250</v>
      </c>
      <c r="L66" s="278">
        <v>619074</v>
      </c>
      <c r="M66" s="24"/>
      <c r="N66" s="25"/>
    </row>
    <row r="67" spans="2:14" s="26" customFormat="1" ht="12.75">
      <c r="B67" s="23"/>
      <c r="C67" s="221"/>
      <c r="D67" s="24"/>
      <c r="E67" s="24"/>
      <c r="F67" s="24"/>
      <c r="G67" s="24" t="s">
        <v>265</v>
      </c>
      <c r="H67" s="24"/>
      <c r="I67" s="24"/>
      <c r="J67" s="24"/>
      <c r="K67" s="191" t="s">
        <v>250</v>
      </c>
      <c r="L67" s="275">
        <v>10276269</v>
      </c>
      <c r="M67" s="24"/>
      <c r="N67" s="25"/>
    </row>
    <row r="68" spans="2:14" s="26" customFormat="1" ht="12.75">
      <c r="B68" s="23"/>
      <c r="C68" s="221"/>
      <c r="D68" s="24"/>
      <c r="E68" s="24"/>
      <c r="F68" s="24"/>
      <c r="G68" s="222" t="s">
        <v>266</v>
      </c>
      <c r="H68" s="24"/>
      <c r="I68" s="24"/>
      <c r="J68" s="24"/>
      <c r="K68" s="191" t="s">
        <v>250</v>
      </c>
      <c r="L68" s="275">
        <v>11009707</v>
      </c>
      <c r="M68" s="24"/>
      <c r="N68" s="25"/>
    </row>
    <row r="69" spans="2:14" s="26" customFormat="1" ht="12.75">
      <c r="B69" s="23"/>
      <c r="C69" s="221"/>
      <c r="D69" s="24"/>
      <c r="E69" s="24"/>
      <c r="F69" s="24"/>
      <c r="G69" s="24" t="s">
        <v>267</v>
      </c>
      <c r="H69" s="24"/>
      <c r="I69" s="24"/>
      <c r="J69" s="24"/>
      <c r="K69" s="191" t="s">
        <v>250</v>
      </c>
      <c r="L69" s="279">
        <v>1352512</v>
      </c>
      <c r="M69" s="24"/>
      <c r="N69" s="25"/>
    </row>
    <row r="70" spans="2:14" ht="12.75">
      <c r="B70" s="23"/>
      <c r="C70" s="221"/>
      <c r="D70" s="24"/>
      <c r="E70" s="24"/>
      <c r="F70" s="223"/>
      <c r="G70" s="223"/>
      <c r="H70" s="223"/>
      <c r="I70" s="223"/>
      <c r="J70" s="223"/>
      <c r="K70" s="221"/>
      <c r="L70" s="223"/>
      <c r="M70" s="24"/>
      <c r="N70" s="25"/>
    </row>
    <row r="71" spans="2:14" ht="12.75">
      <c r="B71" s="23"/>
      <c r="C71" s="215">
        <v>11</v>
      </c>
      <c r="D71" s="224"/>
      <c r="E71" s="24"/>
      <c r="F71" s="223"/>
      <c r="G71" s="223"/>
      <c r="H71" s="223"/>
      <c r="I71" s="223"/>
      <c r="J71" s="223"/>
      <c r="K71" s="221"/>
      <c r="L71" s="223"/>
      <c r="M71" s="24"/>
      <c r="N71" s="25"/>
    </row>
    <row r="72" spans="2:14" ht="12.75">
      <c r="B72" s="23"/>
      <c r="C72" s="197"/>
      <c r="D72" s="186"/>
      <c r="E72" s="217" t="s">
        <v>121</v>
      </c>
      <c r="F72" s="218" t="s">
        <v>127</v>
      </c>
      <c r="G72" s="195"/>
      <c r="H72" s="196"/>
      <c r="I72" s="5"/>
      <c r="K72" s="191" t="s">
        <v>268</v>
      </c>
      <c r="L72" s="5">
        <v>20920610</v>
      </c>
      <c r="M72" s="24"/>
      <c r="N72" s="25"/>
    </row>
    <row r="73" spans="2:14" ht="12.75">
      <c r="B73" s="23"/>
      <c r="C73" s="191">
        <v>12</v>
      </c>
      <c r="D73" s="5"/>
      <c r="F73" s="218"/>
      <c r="G73" s="200"/>
      <c r="H73" s="5"/>
      <c r="I73" s="5"/>
      <c r="K73" s="191"/>
      <c r="L73" s="5"/>
      <c r="M73" s="24"/>
      <c r="N73" s="25"/>
    </row>
    <row r="74" spans="2:14" ht="12.75">
      <c r="B74" s="23"/>
      <c r="C74" s="191"/>
      <c r="D74" s="5"/>
      <c r="E74" s="217" t="s">
        <v>121</v>
      </c>
      <c r="F74" s="218"/>
      <c r="G74" s="193"/>
      <c r="H74" s="193"/>
      <c r="I74" s="193"/>
      <c r="K74" s="191" t="s">
        <v>268</v>
      </c>
      <c r="L74" s="308">
        <v>0</v>
      </c>
      <c r="M74" s="24"/>
      <c r="N74" s="25"/>
    </row>
    <row r="75" spans="2:14" ht="12.75">
      <c r="B75" s="23"/>
      <c r="C75" s="191">
        <v>13</v>
      </c>
      <c r="D75" s="5"/>
      <c r="F75" s="209"/>
      <c r="G75" s="209"/>
      <c r="H75" s="209"/>
      <c r="I75" s="209"/>
      <c r="K75" s="191"/>
      <c r="L75" s="191"/>
      <c r="M75" s="24"/>
      <c r="N75" s="25"/>
    </row>
    <row r="76" spans="2:14" ht="12.75">
      <c r="B76" s="23"/>
      <c r="C76" s="191"/>
      <c r="D76" s="5"/>
      <c r="E76" s="217" t="s">
        <v>121</v>
      </c>
      <c r="F76" s="209"/>
      <c r="G76" s="209"/>
      <c r="H76" s="209"/>
      <c r="I76" s="209"/>
      <c r="K76" s="191" t="s">
        <v>268</v>
      </c>
      <c r="L76" s="191"/>
      <c r="M76" s="24"/>
      <c r="N76" s="25"/>
    </row>
    <row r="77" spans="2:14" ht="12.75">
      <c r="B77" s="23"/>
      <c r="C77" s="191">
        <v>14</v>
      </c>
      <c r="D77" s="5"/>
      <c r="F77" s="225"/>
      <c r="G77" s="225"/>
      <c r="H77" s="193"/>
      <c r="I77" s="193"/>
      <c r="K77" s="191"/>
      <c r="L77" s="193"/>
      <c r="M77" s="24"/>
      <c r="N77" s="25"/>
    </row>
    <row r="78" spans="2:14" ht="12.75">
      <c r="B78" s="23"/>
      <c r="C78" s="191"/>
      <c r="D78" s="5"/>
      <c r="E78" s="194">
        <v>4</v>
      </c>
      <c r="F78" s="226" t="s">
        <v>11</v>
      </c>
      <c r="G78" s="225"/>
      <c r="H78" s="193"/>
      <c r="I78" s="193"/>
      <c r="K78" s="191"/>
      <c r="L78" s="5"/>
      <c r="M78" s="24"/>
      <c r="N78" s="25"/>
    </row>
    <row r="79" spans="2:14" ht="12.75">
      <c r="B79" s="23"/>
      <c r="C79" s="191">
        <v>15</v>
      </c>
      <c r="D79" s="5"/>
      <c r="E79" s="5"/>
      <c r="F79" s="225"/>
      <c r="G79" s="225"/>
      <c r="H79" s="193"/>
      <c r="I79" s="193"/>
      <c r="K79" s="191"/>
      <c r="L79" s="5"/>
      <c r="M79" s="24"/>
      <c r="N79" s="25"/>
    </row>
    <row r="80" spans="2:14" ht="12.75">
      <c r="B80" s="23"/>
      <c r="D80" s="5"/>
      <c r="E80" s="186" t="s">
        <v>121</v>
      </c>
      <c r="F80" s="227" t="s">
        <v>12</v>
      </c>
      <c r="G80" s="225"/>
      <c r="H80" s="193"/>
      <c r="I80" s="193"/>
      <c r="K80" s="191" t="s">
        <v>268</v>
      </c>
      <c r="L80" s="322">
        <v>19015040</v>
      </c>
      <c r="M80" s="24"/>
      <c r="N80" s="25"/>
    </row>
    <row r="81" spans="2:14" ht="12.75">
      <c r="B81" s="23"/>
      <c r="C81" s="191">
        <v>16</v>
      </c>
      <c r="D81" s="209"/>
      <c r="E81" s="35"/>
      <c r="F81" s="229"/>
      <c r="G81" s="225"/>
      <c r="H81" s="193"/>
      <c r="I81" s="193"/>
      <c r="K81" s="191"/>
      <c r="L81" s="164"/>
      <c r="M81" s="24"/>
      <c r="N81" s="25"/>
    </row>
    <row r="82" spans="2:14" ht="12.75">
      <c r="B82" s="23"/>
      <c r="D82" s="5"/>
      <c r="E82" s="186" t="s">
        <v>121</v>
      </c>
      <c r="F82" s="227" t="s">
        <v>126</v>
      </c>
      <c r="G82" s="230"/>
      <c r="H82" s="230"/>
      <c r="I82" s="230"/>
      <c r="K82" s="191" t="s">
        <v>268</v>
      </c>
      <c r="L82" s="230">
        <v>0</v>
      </c>
      <c r="M82" s="24"/>
      <c r="N82" s="25"/>
    </row>
    <row r="83" spans="2:14" ht="12.75">
      <c r="B83" s="23"/>
      <c r="C83" s="208">
        <v>17</v>
      </c>
      <c r="D83" s="5"/>
      <c r="E83" s="35"/>
      <c r="F83" s="229"/>
      <c r="G83" s="155"/>
      <c r="H83" s="155"/>
      <c r="I83" s="155"/>
      <c r="K83" s="191"/>
      <c r="L83" s="155"/>
      <c r="M83" s="24"/>
      <c r="N83" s="25"/>
    </row>
    <row r="84" spans="2:14" ht="12.75">
      <c r="B84" s="23"/>
      <c r="C84" s="191"/>
      <c r="D84" s="5"/>
      <c r="E84" s="200" t="s">
        <v>121</v>
      </c>
      <c r="F84" s="231" t="s">
        <v>13</v>
      </c>
      <c r="G84" s="155"/>
      <c r="H84" s="155"/>
      <c r="I84" s="155"/>
      <c r="K84" s="191" t="s">
        <v>268</v>
      </c>
      <c r="L84" s="155">
        <v>0</v>
      </c>
      <c r="M84" s="24"/>
      <c r="N84" s="25"/>
    </row>
    <row r="85" spans="2:14" ht="12.75">
      <c r="B85" s="23"/>
      <c r="C85" s="191">
        <v>18</v>
      </c>
      <c r="D85" s="5"/>
      <c r="E85" s="35"/>
      <c r="F85" s="229"/>
      <c r="G85" s="209"/>
      <c r="H85" s="209"/>
      <c r="I85" s="209"/>
      <c r="K85" s="191"/>
      <c r="L85" s="191"/>
      <c r="M85" s="24"/>
      <c r="N85" s="25"/>
    </row>
    <row r="86" spans="2:14" ht="12.75">
      <c r="B86" s="23"/>
      <c r="C86" s="191"/>
      <c r="D86" s="5"/>
      <c r="E86" s="186" t="s">
        <v>121</v>
      </c>
      <c r="F86" s="232" t="s">
        <v>160</v>
      </c>
      <c r="G86" s="209"/>
      <c r="H86" s="209"/>
      <c r="I86" s="209"/>
      <c r="K86" s="191" t="s">
        <v>268</v>
      </c>
      <c r="L86" s="191">
        <v>0</v>
      </c>
      <c r="M86" s="24"/>
      <c r="N86" s="25"/>
    </row>
    <row r="87" spans="2:14" ht="12.75">
      <c r="B87" s="23"/>
      <c r="C87" s="191">
        <v>19</v>
      </c>
      <c r="D87" s="5"/>
      <c r="E87" s="35"/>
      <c r="F87" s="229"/>
      <c r="G87" s="225"/>
      <c r="H87" s="225"/>
      <c r="I87" s="225"/>
      <c r="K87" s="191"/>
      <c r="L87" s="193"/>
      <c r="M87" s="24"/>
      <c r="N87" s="25"/>
    </row>
    <row r="88" spans="2:14" ht="12.75">
      <c r="B88" s="23"/>
      <c r="C88" s="191"/>
      <c r="D88" s="5"/>
      <c r="E88" s="186" t="s">
        <v>121</v>
      </c>
      <c r="F88" s="233" t="s">
        <v>14</v>
      </c>
      <c r="G88" s="225"/>
      <c r="H88" s="225"/>
      <c r="I88" s="225"/>
      <c r="K88" s="191" t="s">
        <v>268</v>
      </c>
      <c r="L88" s="5">
        <v>0</v>
      </c>
      <c r="M88" s="24"/>
      <c r="N88" s="25"/>
    </row>
    <row r="89" spans="2:14" ht="12.75">
      <c r="B89" s="23"/>
      <c r="C89" s="191">
        <v>20</v>
      </c>
      <c r="D89" s="5"/>
      <c r="E89" s="35"/>
      <c r="F89" s="229"/>
      <c r="G89" s="225"/>
      <c r="H89" s="225"/>
      <c r="I89" s="225"/>
      <c r="K89" s="191"/>
      <c r="L89" s="5"/>
      <c r="M89" s="24"/>
      <c r="N89" s="25"/>
    </row>
    <row r="90" spans="2:14" ht="12.75">
      <c r="B90" s="23"/>
      <c r="C90" s="191"/>
      <c r="D90" s="5"/>
      <c r="E90" s="200" t="s">
        <v>121</v>
      </c>
      <c r="F90" s="218" t="s">
        <v>15</v>
      </c>
      <c r="G90" s="225"/>
      <c r="H90" s="225"/>
      <c r="I90" s="225"/>
      <c r="K90" s="191" t="s">
        <v>268</v>
      </c>
      <c r="L90" s="5">
        <v>0</v>
      </c>
      <c r="M90" s="24"/>
      <c r="N90" s="25"/>
    </row>
    <row r="91" spans="2:14" ht="12.75">
      <c r="B91" s="23"/>
      <c r="C91" s="191">
        <v>21</v>
      </c>
      <c r="D91" s="5"/>
      <c r="E91" s="35"/>
      <c r="F91" s="229"/>
      <c r="G91" s="230"/>
      <c r="H91" s="230"/>
      <c r="I91" s="230"/>
      <c r="K91" s="191"/>
      <c r="L91" s="230"/>
      <c r="M91" s="24"/>
      <c r="N91" s="25"/>
    </row>
    <row r="92" spans="2:14" ht="12.75">
      <c r="B92" s="23"/>
      <c r="C92" s="191"/>
      <c r="D92" s="5"/>
      <c r="E92" s="200" t="s">
        <v>121</v>
      </c>
      <c r="F92" s="218"/>
      <c r="G92" s="5"/>
      <c r="H92" s="5"/>
      <c r="I92" s="5"/>
      <c r="K92" s="191" t="s">
        <v>268</v>
      </c>
      <c r="L92" s="5"/>
      <c r="M92" s="24"/>
      <c r="N92" s="25"/>
    </row>
    <row r="93" spans="2:14" ht="12.75">
      <c r="B93" s="23"/>
      <c r="C93" s="191">
        <v>22</v>
      </c>
      <c r="D93" s="5"/>
      <c r="E93" s="215"/>
      <c r="F93" s="216"/>
      <c r="G93" s="214"/>
      <c r="H93" s="5"/>
      <c r="I93" s="5"/>
      <c r="K93" s="191"/>
      <c r="L93" s="5"/>
      <c r="M93" s="24"/>
      <c r="N93" s="25"/>
    </row>
    <row r="94" spans="2:14" ht="12.75">
      <c r="B94" s="23"/>
      <c r="C94" s="191"/>
      <c r="D94" s="5"/>
      <c r="E94" s="194">
        <v>5</v>
      </c>
      <c r="F94" s="226" t="s">
        <v>161</v>
      </c>
      <c r="G94" s="200"/>
      <c r="H94" s="5"/>
      <c r="I94" s="5"/>
      <c r="K94" s="191" t="s">
        <v>268</v>
      </c>
      <c r="L94" s="5">
        <v>0</v>
      </c>
      <c r="M94" s="24"/>
      <c r="N94" s="25"/>
    </row>
    <row r="95" spans="2:14" ht="12.75">
      <c r="B95" s="23"/>
      <c r="C95" s="191">
        <v>23</v>
      </c>
      <c r="D95" s="5"/>
      <c r="E95" s="5"/>
      <c r="F95" s="5"/>
      <c r="G95" s="5"/>
      <c r="H95" s="5"/>
      <c r="I95" s="5"/>
      <c r="K95" s="191"/>
      <c r="L95" s="5"/>
      <c r="M95" s="24"/>
      <c r="N95" s="25"/>
    </row>
    <row r="96" spans="2:14" ht="12.75">
      <c r="B96" s="23"/>
      <c r="C96" s="191"/>
      <c r="D96" s="5"/>
      <c r="E96" s="194">
        <v>6</v>
      </c>
      <c r="F96" s="226" t="s">
        <v>162</v>
      </c>
      <c r="G96" s="200"/>
      <c r="H96" s="5"/>
      <c r="I96" s="5"/>
      <c r="K96" s="191" t="s">
        <v>268</v>
      </c>
      <c r="L96" s="5">
        <v>0</v>
      </c>
      <c r="M96" s="24"/>
      <c r="N96" s="25"/>
    </row>
    <row r="97" spans="2:14" ht="12.75">
      <c r="B97" s="23"/>
      <c r="C97" s="191">
        <v>24</v>
      </c>
      <c r="D97" s="5"/>
      <c r="H97" s="5"/>
      <c r="I97" s="5"/>
      <c r="K97" s="191"/>
      <c r="L97" s="5"/>
      <c r="M97" s="24"/>
      <c r="N97" s="25"/>
    </row>
    <row r="98" spans="2:14" ht="12.75">
      <c r="B98" s="23"/>
      <c r="C98" s="191"/>
      <c r="E98" s="194">
        <v>7</v>
      </c>
      <c r="F98" s="226" t="s">
        <v>16</v>
      </c>
      <c r="G98" s="200"/>
      <c r="H98" s="5"/>
      <c r="I98" s="5"/>
      <c r="K98" s="191" t="s">
        <v>268</v>
      </c>
      <c r="L98" s="322">
        <v>217140</v>
      </c>
      <c r="M98" s="24"/>
      <c r="N98" s="25"/>
    </row>
    <row r="99" spans="2:14" ht="12.75">
      <c r="B99" s="23"/>
      <c r="C99" s="191">
        <v>25</v>
      </c>
      <c r="D99" s="5"/>
      <c r="H99" s="5"/>
      <c r="I99" s="191"/>
      <c r="K99" s="191"/>
      <c r="L99" s="5"/>
      <c r="M99" s="24"/>
      <c r="N99" s="25"/>
    </row>
    <row r="100" spans="2:14" ht="12.75">
      <c r="B100" s="23"/>
      <c r="D100" s="5"/>
      <c r="E100" s="217" t="s">
        <v>121</v>
      </c>
      <c r="F100" s="200" t="s">
        <v>163</v>
      </c>
      <c r="H100" s="5"/>
      <c r="I100" s="191"/>
      <c r="K100" s="191" t="s">
        <v>268</v>
      </c>
      <c r="L100" s="309">
        <v>0</v>
      </c>
      <c r="M100" s="24"/>
      <c r="N100" s="25"/>
    </row>
    <row r="101" spans="2:14" ht="12.75">
      <c r="B101" s="23"/>
      <c r="C101" s="228">
        <v>26</v>
      </c>
      <c r="D101" s="5"/>
      <c r="E101" s="5"/>
      <c r="F101" s="5"/>
      <c r="G101" s="5"/>
      <c r="H101" s="5"/>
      <c r="I101" s="191"/>
      <c r="K101" s="191"/>
      <c r="L101" s="5"/>
      <c r="M101" s="24"/>
      <c r="N101" s="25"/>
    </row>
    <row r="102" spans="2:14" ht="12.75">
      <c r="B102" s="23"/>
      <c r="C102" s="191"/>
      <c r="D102" s="5"/>
      <c r="E102" s="217" t="s">
        <v>121</v>
      </c>
      <c r="F102" s="5"/>
      <c r="G102" s="5"/>
      <c r="H102" s="5"/>
      <c r="I102" s="191"/>
      <c r="K102" s="191" t="s">
        <v>268</v>
      </c>
      <c r="L102" s="5"/>
      <c r="M102" s="24"/>
      <c r="N102" s="25"/>
    </row>
    <row r="103" spans="2:14" ht="12.75">
      <c r="B103" s="23"/>
      <c r="C103" s="191">
        <v>27</v>
      </c>
      <c r="D103" s="5"/>
      <c r="F103" s="200"/>
      <c r="G103" s="5"/>
      <c r="H103" s="5"/>
      <c r="I103" s="191"/>
      <c r="K103" s="191"/>
      <c r="L103" s="5"/>
      <c r="M103" s="24"/>
      <c r="N103" s="25"/>
    </row>
    <row r="104" spans="2:14" ht="12.75">
      <c r="B104" s="23"/>
      <c r="C104" s="191"/>
      <c r="D104" s="5"/>
      <c r="E104" s="223" t="s">
        <v>4</v>
      </c>
      <c r="F104" s="223" t="s">
        <v>269</v>
      </c>
      <c r="G104" s="5"/>
      <c r="H104" s="5"/>
      <c r="I104" s="191"/>
      <c r="K104" s="191" t="s">
        <v>268</v>
      </c>
      <c r="L104" s="322">
        <v>10547861</v>
      </c>
      <c r="M104" s="24"/>
      <c r="N104" s="25"/>
    </row>
    <row r="105" spans="2:14" ht="12.75">
      <c r="B105" s="23"/>
      <c r="C105" s="191">
        <v>28</v>
      </c>
      <c r="D105" s="5"/>
      <c r="E105" s="5"/>
      <c r="F105" s="225"/>
      <c r="G105" s="225"/>
      <c r="H105" s="5"/>
      <c r="I105" s="191"/>
      <c r="K105" s="191"/>
      <c r="L105" s="5"/>
      <c r="M105" s="24"/>
      <c r="N105" s="25"/>
    </row>
    <row r="106" spans="2:14" ht="12.75">
      <c r="B106" s="23"/>
      <c r="C106" s="191"/>
      <c r="D106" s="5"/>
      <c r="E106" s="223">
        <v>1</v>
      </c>
      <c r="F106" s="234" t="s">
        <v>18</v>
      </c>
      <c r="G106" s="5"/>
      <c r="H106" s="5"/>
      <c r="I106" s="191"/>
      <c r="K106" s="191" t="s">
        <v>268</v>
      </c>
      <c r="L106" s="5"/>
      <c r="M106" s="24"/>
      <c r="N106" s="25"/>
    </row>
    <row r="107" spans="2:14" ht="12.75">
      <c r="B107" s="23"/>
      <c r="C107" s="191">
        <v>29</v>
      </c>
      <c r="D107" s="5"/>
      <c r="E107" s="223"/>
      <c r="F107" s="234"/>
      <c r="G107" s="5"/>
      <c r="H107" s="5"/>
      <c r="I107" s="191"/>
      <c r="K107" s="191"/>
      <c r="L107" s="5"/>
      <c r="M107" s="24"/>
      <c r="N107" s="25"/>
    </row>
    <row r="108" spans="2:14" ht="12.75">
      <c r="B108" s="23"/>
      <c r="C108" s="191"/>
      <c r="D108" s="5"/>
      <c r="E108" s="223">
        <v>2</v>
      </c>
      <c r="F108" s="223" t="s">
        <v>19</v>
      </c>
      <c r="G108" s="5"/>
      <c r="H108" s="5"/>
      <c r="I108" s="5"/>
      <c r="K108" s="191" t="s">
        <v>268</v>
      </c>
      <c r="L108" s="322">
        <v>10547861</v>
      </c>
      <c r="M108" s="24"/>
      <c r="N108" s="25"/>
    </row>
    <row r="109" spans="2:14" ht="12.75">
      <c r="B109" s="23"/>
      <c r="C109" s="191"/>
      <c r="D109" s="5"/>
      <c r="E109" s="5"/>
      <c r="F109" s="5"/>
      <c r="G109" s="5"/>
      <c r="H109" s="5"/>
      <c r="I109" s="5"/>
      <c r="J109" s="5"/>
      <c r="K109" s="5"/>
      <c r="L109" s="5"/>
      <c r="M109" s="24"/>
      <c r="N109" s="25"/>
    </row>
    <row r="110" spans="2:14" ht="12.75">
      <c r="B110" s="23"/>
      <c r="C110" s="191"/>
      <c r="D110" s="5"/>
      <c r="E110" s="5"/>
      <c r="F110" s="5"/>
      <c r="G110" s="5" t="s">
        <v>270</v>
      </c>
      <c r="H110" s="5"/>
      <c r="I110" s="5"/>
      <c r="J110" s="5"/>
      <c r="K110" s="5"/>
      <c r="L110" s="5"/>
      <c r="M110" s="24"/>
      <c r="N110" s="25"/>
    </row>
    <row r="111" spans="2:14" ht="12.75">
      <c r="B111" s="23"/>
      <c r="C111" s="191"/>
      <c r="D111" s="5"/>
      <c r="E111" s="376" t="s">
        <v>2</v>
      </c>
      <c r="F111" s="376" t="s">
        <v>66</v>
      </c>
      <c r="G111" s="377" t="s">
        <v>271</v>
      </c>
      <c r="H111" s="378"/>
      <c r="I111" s="379"/>
      <c r="J111" s="377" t="s">
        <v>272</v>
      </c>
      <c r="K111" s="378"/>
      <c r="L111" s="379"/>
      <c r="M111" s="24"/>
      <c r="N111" s="25"/>
    </row>
    <row r="112" spans="2:14" ht="12.75">
      <c r="B112" s="23"/>
      <c r="C112" s="191">
        <v>30</v>
      </c>
      <c r="D112" s="5"/>
      <c r="E112" s="376"/>
      <c r="F112" s="376"/>
      <c r="G112" s="235" t="s">
        <v>273</v>
      </c>
      <c r="H112" s="235" t="s">
        <v>274</v>
      </c>
      <c r="I112" s="235" t="s">
        <v>275</v>
      </c>
      <c r="J112" s="235" t="s">
        <v>273</v>
      </c>
      <c r="K112" s="235" t="s">
        <v>274</v>
      </c>
      <c r="L112" s="235" t="s">
        <v>275</v>
      </c>
      <c r="M112" s="24"/>
      <c r="N112" s="25"/>
    </row>
    <row r="113" spans="2:14" ht="12.75">
      <c r="B113" s="23"/>
      <c r="C113" s="191">
        <v>31</v>
      </c>
      <c r="D113" s="5"/>
      <c r="E113" s="236"/>
      <c r="F113" t="s">
        <v>24</v>
      </c>
      <c r="G113" s="280">
        <v>0</v>
      </c>
      <c r="H113" s="280">
        <v>0</v>
      </c>
      <c r="I113" s="280">
        <v>0</v>
      </c>
      <c r="J113" s="236"/>
      <c r="K113" s="236">
        <v>0</v>
      </c>
      <c r="L113" s="236">
        <v>0</v>
      </c>
      <c r="M113" s="24"/>
      <c r="N113" s="25"/>
    </row>
    <row r="114" spans="2:14" ht="12.75">
      <c r="B114" s="23"/>
      <c r="C114" s="191">
        <v>32</v>
      </c>
      <c r="D114" s="5"/>
      <c r="E114" s="236"/>
      <c r="F114" s="367" t="s">
        <v>5</v>
      </c>
      <c r="G114" s="280">
        <v>2254407</v>
      </c>
      <c r="H114" s="280">
        <v>108422</v>
      </c>
      <c r="I114" s="280">
        <v>2145985</v>
      </c>
      <c r="J114" s="236"/>
      <c r="K114" s="236">
        <v>8185</v>
      </c>
      <c r="L114" s="236">
        <v>388575</v>
      </c>
      <c r="M114" s="24"/>
      <c r="N114" s="25"/>
    </row>
    <row r="115" spans="2:14" ht="12.75">
      <c r="B115" s="23"/>
      <c r="C115" s="191">
        <v>33</v>
      </c>
      <c r="D115" s="5"/>
      <c r="E115" s="236"/>
      <c r="F115" s="367" t="s">
        <v>276</v>
      </c>
      <c r="G115" s="280">
        <v>6673342</v>
      </c>
      <c r="H115" s="280">
        <v>1294153</v>
      </c>
      <c r="I115" s="280">
        <v>5379189</v>
      </c>
      <c r="J115" s="236"/>
      <c r="K115" s="236">
        <v>378651</v>
      </c>
      <c r="L115" s="236">
        <v>2999671</v>
      </c>
      <c r="M115" s="24"/>
      <c r="N115" s="25"/>
    </row>
    <row r="116" spans="2:14" ht="12.75">
      <c r="B116" s="23"/>
      <c r="C116" s="191"/>
      <c r="D116" s="5"/>
      <c r="E116" s="205"/>
      <c r="F116" s="237" t="s">
        <v>277</v>
      </c>
      <c r="G116" s="258">
        <v>3626546</v>
      </c>
      <c r="H116" s="258">
        <v>693454</v>
      </c>
      <c r="I116" s="258">
        <v>3335071</v>
      </c>
      <c r="J116" s="205"/>
      <c r="K116" s="205">
        <v>27546</v>
      </c>
      <c r="L116" s="205">
        <v>205397</v>
      </c>
      <c r="M116" s="24"/>
      <c r="N116" s="25"/>
    </row>
    <row r="117" spans="2:14" ht="12.75">
      <c r="B117" s="23"/>
      <c r="C117" s="221"/>
      <c r="D117" s="24"/>
      <c r="E117" s="205"/>
      <c r="F117" s="205"/>
      <c r="G117" s="177">
        <f>SUM(G114:G116)</f>
        <v>12554295</v>
      </c>
      <c r="H117" s="177">
        <f>SUM(H114:H116)</f>
        <v>2096029</v>
      </c>
      <c r="I117" s="177">
        <f>SUM(I114:I116)</f>
        <v>10860245</v>
      </c>
      <c r="J117" s="205"/>
      <c r="K117" s="310">
        <f>SUM(K113:K116)</f>
        <v>414382</v>
      </c>
      <c r="L117" s="310">
        <f>SUM(L113:L116)</f>
        <v>3593643</v>
      </c>
      <c r="M117" s="24"/>
      <c r="N117" s="25"/>
    </row>
    <row r="118" spans="2:14" ht="12.75">
      <c r="B118" s="23"/>
      <c r="C118" s="221"/>
      <c r="D118" s="24"/>
      <c r="E118" s="24"/>
      <c r="F118" s="223"/>
      <c r="G118" s="223"/>
      <c r="H118" s="223"/>
      <c r="I118" s="223"/>
      <c r="J118" s="223"/>
      <c r="K118" s="221"/>
      <c r="L118" s="223"/>
      <c r="M118" s="24"/>
      <c r="N118" s="25"/>
    </row>
    <row r="119" spans="2:14" ht="12.75">
      <c r="B119" s="23"/>
      <c r="C119" s="191">
        <v>34</v>
      </c>
      <c r="D119" s="5"/>
      <c r="E119" s="24"/>
      <c r="F119" s="223"/>
      <c r="G119" s="223"/>
      <c r="H119" s="223"/>
      <c r="I119" s="223"/>
      <c r="J119" s="223"/>
      <c r="K119" s="221"/>
      <c r="L119" s="223"/>
      <c r="M119" s="24"/>
      <c r="N119" s="25"/>
    </row>
    <row r="120" spans="2:14" ht="12.75">
      <c r="B120" s="23"/>
      <c r="C120" s="191"/>
      <c r="D120" s="5"/>
      <c r="E120" s="223">
        <v>3</v>
      </c>
      <c r="F120" s="223" t="s">
        <v>20</v>
      </c>
      <c r="G120" s="5"/>
      <c r="H120" s="5"/>
      <c r="I120" s="5"/>
      <c r="K120" s="5" t="s">
        <v>268</v>
      </c>
      <c r="L120" s="223">
        <v>0</v>
      </c>
      <c r="M120" s="24"/>
      <c r="N120" s="25"/>
    </row>
    <row r="121" spans="2:14" ht="12.75">
      <c r="B121" s="23"/>
      <c r="C121" s="191">
        <v>35</v>
      </c>
      <c r="D121" s="24"/>
      <c r="E121" s="223"/>
      <c r="F121" s="223"/>
      <c r="G121" s="5"/>
      <c r="H121" s="5"/>
      <c r="I121" s="5"/>
      <c r="K121" s="5"/>
      <c r="L121" s="223"/>
      <c r="M121" s="24"/>
      <c r="N121" s="25"/>
    </row>
    <row r="122" spans="2:14" ht="12.75">
      <c r="B122" s="23"/>
      <c r="C122" s="191"/>
      <c r="D122" s="24"/>
      <c r="E122" s="223">
        <v>4</v>
      </c>
      <c r="F122" s="223" t="s">
        <v>21</v>
      </c>
      <c r="G122" s="24"/>
      <c r="H122" s="24"/>
      <c r="I122" s="24"/>
      <c r="K122" s="24" t="s">
        <v>268</v>
      </c>
      <c r="L122" s="223">
        <v>0</v>
      </c>
      <c r="M122" s="24"/>
      <c r="N122" s="25"/>
    </row>
    <row r="123" spans="2:14" ht="12.75">
      <c r="B123" s="23"/>
      <c r="C123" s="191">
        <v>36</v>
      </c>
      <c r="D123" s="24"/>
      <c r="E123" s="223"/>
      <c r="F123" s="223"/>
      <c r="G123" s="24"/>
      <c r="H123" s="24"/>
      <c r="I123" s="24"/>
      <c r="K123" s="24"/>
      <c r="L123" s="223"/>
      <c r="M123" s="24"/>
      <c r="N123" s="25"/>
    </row>
    <row r="124" spans="2:14" ht="15">
      <c r="B124" s="23"/>
      <c r="C124" s="191"/>
      <c r="D124" s="24"/>
      <c r="E124" s="223">
        <v>5</v>
      </c>
      <c r="F124" s="223" t="s">
        <v>22</v>
      </c>
      <c r="G124" s="24"/>
      <c r="H124" s="10"/>
      <c r="I124" s="10"/>
      <c r="K124" s="24" t="s">
        <v>268</v>
      </c>
      <c r="L124" s="223">
        <v>0</v>
      </c>
      <c r="M124" s="24"/>
      <c r="N124" s="25"/>
    </row>
    <row r="125" spans="2:14" ht="15">
      <c r="B125" s="23"/>
      <c r="C125" s="191">
        <v>37</v>
      </c>
      <c r="D125" s="24"/>
      <c r="E125" s="223"/>
      <c r="F125" s="223"/>
      <c r="G125" s="24"/>
      <c r="H125" s="10"/>
      <c r="I125" s="10"/>
      <c r="K125" s="24"/>
      <c r="L125" s="223"/>
      <c r="M125" s="24"/>
      <c r="N125" s="25"/>
    </row>
    <row r="126" spans="2:14" ht="15">
      <c r="B126" s="23"/>
      <c r="C126" s="191"/>
      <c r="D126" s="24"/>
      <c r="E126" s="223">
        <v>6</v>
      </c>
      <c r="F126" s="223" t="s">
        <v>23</v>
      </c>
      <c r="G126" s="10"/>
      <c r="H126" s="10"/>
      <c r="I126" s="10"/>
      <c r="K126" s="24" t="s">
        <v>268</v>
      </c>
      <c r="L126" s="223">
        <v>0</v>
      </c>
      <c r="M126" s="24"/>
      <c r="N126" s="25"/>
    </row>
    <row r="127" spans="2:14" ht="15">
      <c r="B127" s="23"/>
      <c r="C127" s="221"/>
      <c r="D127" s="186"/>
      <c r="E127" s="223"/>
      <c r="F127" s="223"/>
      <c r="G127" s="10"/>
      <c r="H127" s="10"/>
      <c r="I127" s="10"/>
      <c r="J127" s="24"/>
      <c r="K127" s="221"/>
      <c r="L127" s="223"/>
      <c r="M127" s="24"/>
      <c r="N127" s="25"/>
    </row>
    <row r="128" spans="2:14" ht="12.75">
      <c r="B128" s="23"/>
      <c r="C128" s="221"/>
      <c r="D128" s="186"/>
      <c r="E128" s="238" t="s">
        <v>3</v>
      </c>
      <c r="F128" s="195" t="s">
        <v>278</v>
      </c>
      <c r="G128" s="195"/>
      <c r="H128" s="239"/>
      <c r="I128" s="239"/>
      <c r="J128" s="24"/>
      <c r="K128" s="221"/>
      <c r="L128" s="223">
        <v>36084112</v>
      </c>
      <c r="M128" s="24"/>
      <c r="N128" s="25"/>
    </row>
    <row r="129" spans="2:14" ht="12.75">
      <c r="B129" s="23"/>
      <c r="C129" s="221">
        <v>40</v>
      </c>
      <c r="D129" s="186"/>
      <c r="E129" s="238"/>
      <c r="F129" s="195"/>
      <c r="G129" s="195"/>
      <c r="H129" s="239"/>
      <c r="I129" s="239"/>
      <c r="J129" s="24"/>
      <c r="K129" s="221"/>
      <c r="L129" s="223"/>
      <c r="M129" s="24"/>
      <c r="N129" s="25"/>
    </row>
    <row r="130" spans="2:14" ht="12.75">
      <c r="B130" s="23"/>
      <c r="C130" s="221"/>
      <c r="D130" s="186"/>
      <c r="E130" s="194">
        <v>1</v>
      </c>
      <c r="F130" s="226" t="s">
        <v>25</v>
      </c>
      <c r="G130" s="200"/>
      <c r="H130" s="240"/>
      <c r="I130" s="240"/>
      <c r="J130" s="5"/>
      <c r="K130" s="24" t="s">
        <v>268</v>
      </c>
      <c r="L130" s="223"/>
      <c r="M130" s="24"/>
      <c r="N130" s="25"/>
    </row>
    <row r="131" spans="2:14" ht="12.75">
      <c r="B131" s="4"/>
      <c r="C131" s="221">
        <v>41</v>
      </c>
      <c r="D131" s="186"/>
      <c r="E131" s="194"/>
      <c r="F131" s="226"/>
      <c r="G131" s="200"/>
      <c r="H131" s="240"/>
      <c r="I131" s="240"/>
      <c r="J131" s="5"/>
      <c r="K131" s="24"/>
      <c r="L131" s="223"/>
      <c r="M131" s="24"/>
      <c r="N131" s="6"/>
    </row>
    <row r="132" spans="2:14" ht="12.75">
      <c r="B132" s="4"/>
      <c r="C132" s="221"/>
      <c r="D132" s="186"/>
      <c r="E132" s="194">
        <v>2</v>
      </c>
      <c r="F132" s="226" t="s">
        <v>26</v>
      </c>
      <c r="G132" s="200"/>
      <c r="H132" s="186"/>
      <c r="I132" s="186"/>
      <c r="J132" s="5"/>
      <c r="K132" s="24" t="s">
        <v>268</v>
      </c>
      <c r="L132" s="5">
        <v>16959573</v>
      </c>
      <c r="M132" s="5"/>
      <c r="N132" s="6"/>
    </row>
    <row r="133" spans="2:14" ht="12.75">
      <c r="B133" s="4"/>
      <c r="C133" s="221">
        <v>42</v>
      </c>
      <c r="D133" s="186"/>
      <c r="E133" s="194"/>
      <c r="F133" s="226"/>
      <c r="G133" s="200"/>
      <c r="H133" s="186"/>
      <c r="I133" s="186"/>
      <c r="J133" s="5"/>
      <c r="K133" s="24"/>
      <c r="L133" s="5"/>
      <c r="M133" s="5"/>
      <c r="N133" s="6"/>
    </row>
    <row r="134" spans="2:14" ht="12.75">
      <c r="B134" s="4"/>
      <c r="C134" s="221"/>
      <c r="D134" s="186"/>
      <c r="E134" s="217" t="s">
        <v>121</v>
      </c>
      <c r="F134" s="218" t="s">
        <v>128</v>
      </c>
      <c r="G134" s="186"/>
      <c r="H134" s="186"/>
      <c r="I134" s="186"/>
      <c r="J134" s="5"/>
      <c r="K134" s="24" t="s">
        <v>268</v>
      </c>
      <c r="L134" s="5">
        <v>16959573</v>
      </c>
      <c r="M134" s="5"/>
      <c r="N134" s="6"/>
    </row>
    <row r="135" spans="2:14" ht="12.75">
      <c r="B135" s="4"/>
      <c r="C135" s="221">
        <v>43</v>
      </c>
      <c r="D135" s="186"/>
      <c r="E135" s="217"/>
      <c r="F135" s="218"/>
      <c r="G135" s="186"/>
      <c r="H135" s="186"/>
      <c r="I135" s="186"/>
      <c r="J135" s="5"/>
      <c r="K135" s="24"/>
      <c r="L135" s="5"/>
      <c r="M135" s="5"/>
      <c r="N135" s="6"/>
    </row>
    <row r="136" spans="2:14" ht="12.75">
      <c r="B136" s="4"/>
      <c r="C136" s="221"/>
      <c r="D136" s="186"/>
      <c r="E136" s="217" t="s">
        <v>121</v>
      </c>
      <c r="F136" s="218" t="s">
        <v>156</v>
      </c>
      <c r="G136" s="186"/>
      <c r="H136" s="186"/>
      <c r="I136" s="186"/>
      <c r="J136" s="5"/>
      <c r="K136" s="24" t="s">
        <v>268</v>
      </c>
      <c r="L136" s="5"/>
      <c r="M136" s="5"/>
      <c r="N136" s="6"/>
    </row>
    <row r="137" spans="2:14" ht="12.75">
      <c r="B137" s="4"/>
      <c r="C137" s="221">
        <v>44</v>
      </c>
      <c r="D137" s="186"/>
      <c r="E137" s="217"/>
      <c r="F137" s="218"/>
      <c r="G137" s="186"/>
      <c r="H137" s="186"/>
      <c r="I137" s="186"/>
      <c r="J137" s="5"/>
      <c r="K137" s="24"/>
      <c r="L137" s="5"/>
      <c r="M137" s="5"/>
      <c r="N137" s="6"/>
    </row>
    <row r="138" spans="2:14" ht="12.75">
      <c r="B138" s="4"/>
      <c r="C138" s="221"/>
      <c r="D138" s="186"/>
      <c r="E138" s="194">
        <v>3</v>
      </c>
      <c r="F138" s="226" t="s">
        <v>27</v>
      </c>
      <c r="G138" s="200"/>
      <c r="H138" s="186"/>
      <c r="I138" s="186"/>
      <c r="J138" s="5"/>
      <c r="K138" s="24" t="s">
        <v>268</v>
      </c>
      <c r="L138" s="5">
        <v>19124539</v>
      </c>
      <c r="M138" s="5"/>
      <c r="N138" s="6"/>
    </row>
    <row r="139" spans="2:14" ht="12.75">
      <c r="B139" s="4"/>
      <c r="C139" s="221">
        <v>45</v>
      </c>
      <c r="D139" s="186"/>
      <c r="E139" s="194"/>
      <c r="F139" s="226"/>
      <c r="G139" s="200"/>
      <c r="H139" s="186"/>
      <c r="I139" s="186"/>
      <c r="J139" s="5"/>
      <c r="K139" s="24"/>
      <c r="L139" s="5"/>
      <c r="M139" s="5"/>
      <c r="N139" s="6"/>
    </row>
    <row r="140" spans="2:14" ht="12.75">
      <c r="B140" s="4"/>
      <c r="C140" s="221"/>
      <c r="D140" s="186"/>
      <c r="E140" s="217" t="s">
        <v>121</v>
      </c>
      <c r="F140" s="218" t="s">
        <v>164</v>
      </c>
      <c r="G140" s="186"/>
      <c r="H140" s="186"/>
      <c r="I140" s="186"/>
      <c r="J140" s="5"/>
      <c r="K140" s="24"/>
      <c r="L140" s="5"/>
      <c r="M140" s="5"/>
      <c r="N140" s="6"/>
    </row>
    <row r="141" spans="2:14" ht="12.75">
      <c r="B141" s="4"/>
      <c r="C141" s="221"/>
      <c r="D141" s="186"/>
      <c r="E141" s="217"/>
      <c r="F141" s="383" t="s">
        <v>249</v>
      </c>
      <c r="G141" s="383"/>
      <c r="H141" s="5"/>
      <c r="I141" s="191" t="s">
        <v>514</v>
      </c>
      <c r="J141" s="5"/>
      <c r="K141" s="191" t="s">
        <v>250</v>
      </c>
      <c r="L141" s="366">
        <v>17678871</v>
      </c>
      <c r="M141" s="5"/>
      <c r="N141" s="6"/>
    </row>
    <row r="142" spans="2:14" ht="12.75">
      <c r="B142" s="4"/>
      <c r="C142" s="221"/>
      <c r="D142" s="186"/>
      <c r="E142" s="217"/>
      <c r="F142" s="383" t="s">
        <v>251</v>
      </c>
      <c r="G142" s="383"/>
      <c r="H142" s="5"/>
      <c r="I142" s="191" t="s">
        <v>2</v>
      </c>
      <c r="J142" s="219"/>
      <c r="K142" s="191" t="s">
        <v>250</v>
      </c>
      <c r="L142" s="275"/>
      <c r="M142" s="5"/>
      <c r="N142" s="6"/>
    </row>
    <row r="143" spans="2:14" ht="12.75">
      <c r="B143" s="4"/>
      <c r="C143" s="221"/>
      <c r="D143" s="186"/>
      <c r="E143" s="217"/>
      <c r="F143" s="5" t="s">
        <v>252</v>
      </c>
      <c r="G143" s="5"/>
      <c r="H143" s="5"/>
      <c r="I143" s="191" t="s">
        <v>515</v>
      </c>
      <c r="J143" s="219"/>
      <c r="K143" s="191" t="s">
        <v>250</v>
      </c>
      <c r="L143" s="275">
        <v>2232081</v>
      </c>
      <c r="M143" s="5"/>
      <c r="N143" s="6"/>
    </row>
    <row r="144" spans="2:14" ht="12.75">
      <c r="B144" s="4"/>
      <c r="C144" s="221"/>
      <c r="D144" s="186"/>
      <c r="E144" s="217"/>
      <c r="F144" s="5" t="s">
        <v>253</v>
      </c>
      <c r="G144" s="5"/>
      <c r="H144" s="5"/>
      <c r="I144" s="191" t="s">
        <v>516</v>
      </c>
      <c r="J144" s="219"/>
      <c r="K144" s="191" t="s">
        <v>250</v>
      </c>
      <c r="L144" s="275">
        <v>11040675</v>
      </c>
      <c r="M144" s="5"/>
      <c r="N144" s="6"/>
    </row>
    <row r="145" spans="2:14" ht="12.75">
      <c r="B145" s="4"/>
      <c r="C145" s="221"/>
      <c r="D145" s="186"/>
      <c r="E145" s="217"/>
      <c r="F145" s="5" t="s">
        <v>254</v>
      </c>
      <c r="G145" s="5"/>
      <c r="H145" s="5"/>
      <c r="I145" s="191" t="s">
        <v>517</v>
      </c>
      <c r="J145" s="219"/>
      <c r="K145" s="191" t="s">
        <v>250</v>
      </c>
      <c r="L145" s="275">
        <v>2521167</v>
      </c>
      <c r="M145" s="5"/>
      <c r="N145" s="6"/>
    </row>
    <row r="146" spans="2:14" ht="12.75">
      <c r="B146" s="4"/>
      <c r="C146" s="221"/>
      <c r="D146" s="186"/>
      <c r="E146" s="217"/>
      <c r="F146" s="5" t="s">
        <v>255</v>
      </c>
      <c r="G146" s="5"/>
      <c r="H146" s="5"/>
      <c r="I146" s="191" t="s">
        <v>518</v>
      </c>
      <c r="J146" s="219"/>
      <c r="K146" s="191" t="s">
        <v>250</v>
      </c>
      <c r="L146" s="275">
        <v>1890720</v>
      </c>
      <c r="M146" s="5"/>
      <c r="N146" s="6"/>
    </row>
    <row r="147" spans="2:14" ht="12.75">
      <c r="B147" s="4"/>
      <c r="C147" s="221"/>
      <c r="D147" s="186"/>
      <c r="E147" s="217"/>
      <c r="F147" s="393" t="s">
        <v>256</v>
      </c>
      <c r="G147" s="393"/>
      <c r="H147" s="5"/>
      <c r="I147" s="191" t="s">
        <v>519</v>
      </c>
      <c r="J147" s="219"/>
      <c r="K147" s="191" t="s">
        <v>250</v>
      </c>
      <c r="L147" s="275">
        <v>0</v>
      </c>
      <c r="M147" s="5"/>
      <c r="N147" s="6"/>
    </row>
    <row r="148" spans="2:14" ht="12.75">
      <c r="B148" s="4"/>
      <c r="C148" s="221"/>
      <c r="D148" s="186"/>
      <c r="E148" s="217"/>
      <c r="F148" s="220" t="s">
        <v>279</v>
      </c>
      <c r="G148" s="5"/>
      <c r="H148" s="5"/>
      <c r="I148" s="191" t="s">
        <v>520</v>
      </c>
      <c r="J148" s="219"/>
      <c r="K148" s="191" t="s">
        <v>250</v>
      </c>
      <c r="L148" s="275">
        <v>41960526</v>
      </c>
      <c r="M148" s="5"/>
      <c r="N148" s="6"/>
    </row>
    <row r="149" spans="2:14" ht="12.75">
      <c r="B149" s="4"/>
      <c r="C149" s="221"/>
      <c r="D149" s="186"/>
      <c r="E149" s="217"/>
      <c r="F149" s="220" t="s">
        <v>258</v>
      </c>
      <c r="G149" s="5"/>
      <c r="H149" s="5"/>
      <c r="I149" s="191" t="s">
        <v>521</v>
      </c>
      <c r="J149" s="219"/>
      <c r="K149" s="191" t="s">
        <v>250</v>
      </c>
      <c r="L149" s="275">
        <v>39786327</v>
      </c>
      <c r="M149" s="5"/>
      <c r="N149" s="6"/>
    </row>
    <row r="150" spans="2:14" ht="12.75">
      <c r="B150" s="4"/>
      <c r="C150" s="221">
        <v>46</v>
      </c>
      <c r="D150" s="186"/>
      <c r="E150" s="217"/>
      <c r="F150" s="218"/>
      <c r="G150" s="186"/>
      <c r="H150" s="186"/>
      <c r="I150" s="186"/>
      <c r="J150" s="5"/>
      <c r="K150" s="24"/>
      <c r="L150" s="5"/>
      <c r="M150" s="5"/>
      <c r="N150" s="6"/>
    </row>
    <row r="151" spans="2:14" ht="12.75">
      <c r="B151" s="4"/>
      <c r="C151" s="221"/>
      <c r="D151" s="186"/>
      <c r="E151" s="217" t="s">
        <v>121</v>
      </c>
      <c r="F151" s="218" t="s">
        <v>165</v>
      </c>
      <c r="G151" s="186"/>
      <c r="H151" s="186"/>
      <c r="I151" s="186"/>
      <c r="J151" s="5"/>
      <c r="K151" s="24" t="s">
        <v>268</v>
      </c>
      <c r="L151" s="278">
        <v>0</v>
      </c>
      <c r="M151" s="5"/>
      <c r="N151" s="6"/>
    </row>
    <row r="152" spans="2:14" ht="12.75">
      <c r="B152" s="4"/>
      <c r="C152" s="221">
        <v>47</v>
      </c>
      <c r="D152" s="186"/>
      <c r="E152" s="217"/>
      <c r="F152" s="218"/>
      <c r="G152" s="186"/>
      <c r="H152" s="186"/>
      <c r="I152" s="186"/>
      <c r="J152" s="5"/>
      <c r="K152" s="24"/>
      <c r="L152" s="5"/>
      <c r="M152" s="5"/>
      <c r="N152" s="6"/>
    </row>
    <row r="153" spans="2:14" ht="12.75">
      <c r="B153" s="4"/>
      <c r="C153" s="221"/>
      <c r="D153" s="186"/>
      <c r="E153" s="217" t="s">
        <v>121</v>
      </c>
      <c r="F153" s="218" t="s">
        <v>129</v>
      </c>
      <c r="G153" s="186"/>
      <c r="H153" s="186"/>
      <c r="I153" s="186"/>
      <c r="J153" s="5"/>
      <c r="K153" s="24" t="s">
        <v>268</v>
      </c>
      <c r="L153" s="278">
        <v>74467</v>
      </c>
      <c r="M153" s="5"/>
      <c r="N153" s="6"/>
    </row>
    <row r="154" spans="2:14" ht="12.75">
      <c r="B154" s="4"/>
      <c r="C154" s="221">
        <v>48</v>
      </c>
      <c r="D154" s="186"/>
      <c r="E154" s="217"/>
      <c r="F154" s="218"/>
      <c r="G154" s="186"/>
      <c r="H154" s="186"/>
      <c r="I154" s="186"/>
      <c r="J154" s="5"/>
      <c r="K154" s="24"/>
      <c r="L154" s="5"/>
      <c r="M154" s="5"/>
      <c r="N154" s="6"/>
    </row>
    <row r="155" spans="2:14" ht="12.75">
      <c r="B155" s="4"/>
      <c r="C155" s="221"/>
      <c r="D155" s="186"/>
      <c r="E155" s="217" t="s">
        <v>121</v>
      </c>
      <c r="F155" s="218" t="s">
        <v>130</v>
      </c>
      <c r="G155" s="186"/>
      <c r="H155" s="186"/>
      <c r="I155" s="186"/>
      <c r="J155" s="5"/>
      <c r="K155" s="24" t="s">
        <v>268</v>
      </c>
      <c r="L155" s="5">
        <v>18690</v>
      </c>
      <c r="M155" s="5"/>
      <c r="N155" s="6"/>
    </row>
    <row r="156" spans="2:14" ht="12.75">
      <c r="B156" s="4"/>
      <c r="C156" s="221">
        <v>49</v>
      </c>
      <c r="D156" s="186"/>
      <c r="E156" s="217"/>
      <c r="F156" s="218"/>
      <c r="G156" s="186"/>
      <c r="H156" s="186"/>
      <c r="I156" s="186"/>
      <c r="J156" s="5"/>
      <c r="K156" s="24"/>
      <c r="L156" s="5"/>
      <c r="M156" s="5"/>
      <c r="N156" s="6"/>
    </row>
    <row r="157" spans="2:14" ht="12.75">
      <c r="B157" s="4"/>
      <c r="C157" s="221"/>
      <c r="D157" s="186"/>
      <c r="E157" s="217" t="s">
        <v>121</v>
      </c>
      <c r="F157" s="218" t="s">
        <v>131</v>
      </c>
      <c r="G157" s="186"/>
      <c r="H157" s="186"/>
      <c r="I157" s="186"/>
      <c r="J157" s="5"/>
      <c r="K157" s="24" t="s">
        <v>268</v>
      </c>
      <c r="L157" s="5">
        <v>0</v>
      </c>
      <c r="M157" s="5"/>
      <c r="N157" s="6"/>
    </row>
    <row r="158" spans="2:14" ht="12.75">
      <c r="B158" s="4"/>
      <c r="C158" s="221">
        <v>50</v>
      </c>
      <c r="D158" s="186"/>
      <c r="E158" s="217"/>
      <c r="F158" s="218"/>
      <c r="G158" s="186"/>
      <c r="H158" s="186"/>
      <c r="I158" s="186"/>
      <c r="J158" s="5"/>
      <c r="K158" s="24"/>
      <c r="L158" s="5"/>
      <c r="M158" s="5"/>
      <c r="N158" s="6"/>
    </row>
    <row r="159" spans="2:14" ht="12.75">
      <c r="B159" s="4"/>
      <c r="C159" s="221"/>
      <c r="D159" s="186"/>
      <c r="E159" s="217" t="s">
        <v>121</v>
      </c>
      <c r="F159" s="218" t="s">
        <v>132</v>
      </c>
      <c r="G159" s="186"/>
      <c r="H159" s="186"/>
      <c r="I159" s="186"/>
      <c r="J159" s="5"/>
      <c r="K159" s="24" t="s">
        <v>268</v>
      </c>
      <c r="L159" s="5">
        <v>1352512</v>
      </c>
      <c r="M159" s="5"/>
      <c r="N159" s="6"/>
    </row>
    <row r="160" spans="2:14" ht="12.75">
      <c r="B160" s="4"/>
      <c r="C160" s="221">
        <v>51</v>
      </c>
      <c r="D160" s="186"/>
      <c r="E160" s="217"/>
      <c r="F160" s="218"/>
      <c r="G160" s="186"/>
      <c r="H160" s="186"/>
      <c r="I160" s="186"/>
      <c r="J160" s="5"/>
      <c r="K160" s="24"/>
      <c r="L160" s="5"/>
      <c r="M160" s="5"/>
      <c r="N160" s="6"/>
    </row>
    <row r="161" spans="2:14" ht="12.75">
      <c r="B161" s="4"/>
      <c r="C161" s="221"/>
      <c r="D161" s="186"/>
      <c r="E161" s="217" t="s">
        <v>121</v>
      </c>
      <c r="F161" s="218" t="s">
        <v>133</v>
      </c>
      <c r="G161" s="186"/>
      <c r="H161" s="186"/>
      <c r="I161" s="186"/>
      <c r="J161" s="5"/>
      <c r="K161" s="24" t="s">
        <v>268</v>
      </c>
      <c r="L161" s="5">
        <v>0</v>
      </c>
      <c r="M161" s="5"/>
      <c r="N161" s="6"/>
    </row>
    <row r="162" spans="2:14" ht="12.75">
      <c r="B162" s="4"/>
      <c r="C162" s="221">
        <v>52</v>
      </c>
      <c r="D162" s="186"/>
      <c r="E162" s="217"/>
      <c r="F162" s="218"/>
      <c r="G162" s="186"/>
      <c r="H162" s="186"/>
      <c r="I162" s="186"/>
      <c r="J162" s="5"/>
      <c r="K162" s="24"/>
      <c r="L162" s="5"/>
      <c r="M162" s="5"/>
      <c r="N162" s="6"/>
    </row>
    <row r="163" spans="2:14" ht="12.75">
      <c r="B163" s="4"/>
      <c r="C163" s="221"/>
      <c r="D163" s="186"/>
      <c r="E163" s="217" t="s">
        <v>121</v>
      </c>
      <c r="F163" s="218" t="s">
        <v>127</v>
      </c>
      <c r="G163" s="186"/>
      <c r="H163" s="186"/>
      <c r="I163" s="186"/>
      <c r="J163" s="5"/>
      <c r="K163" s="24" t="s">
        <v>268</v>
      </c>
      <c r="L163" s="5">
        <v>1623432</v>
      </c>
      <c r="M163" s="5"/>
      <c r="N163" s="6"/>
    </row>
    <row r="164" spans="2:14" ht="12.75">
      <c r="B164" s="4"/>
      <c r="C164" s="221">
        <v>53</v>
      </c>
      <c r="D164" s="186"/>
      <c r="E164" s="217"/>
      <c r="F164" s="218"/>
      <c r="G164" s="186"/>
      <c r="H164" s="186"/>
      <c r="I164" s="186"/>
      <c r="J164" s="5"/>
      <c r="K164" s="24"/>
      <c r="L164" s="5"/>
      <c r="M164" s="5"/>
      <c r="N164" s="6"/>
    </row>
    <row r="165" spans="2:14" ht="12.75">
      <c r="B165" s="4"/>
      <c r="C165" s="221"/>
      <c r="D165" s="186"/>
      <c r="E165" s="217" t="s">
        <v>121</v>
      </c>
      <c r="F165" s="218" t="s">
        <v>136</v>
      </c>
      <c r="G165" s="186"/>
      <c r="H165" s="186"/>
      <c r="I165" s="186"/>
      <c r="J165" s="5"/>
      <c r="K165" s="24" t="s">
        <v>268</v>
      </c>
      <c r="L165" s="5">
        <v>0</v>
      </c>
      <c r="M165" s="5"/>
      <c r="N165" s="6"/>
    </row>
    <row r="166" spans="2:14" ht="12.75">
      <c r="B166" s="4"/>
      <c r="C166" s="221">
        <v>54</v>
      </c>
      <c r="D166" s="186"/>
      <c r="E166" s="217"/>
      <c r="F166" s="218"/>
      <c r="G166" s="186"/>
      <c r="H166" s="186"/>
      <c r="I166" s="186"/>
      <c r="J166" s="5"/>
      <c r="K166" s="24"/>
      <c r="L166" s="5"/>
      <c r="M166" s="5"/>
      <c r="N166" s="6"/>
    </row>
    <row r="167" spans="2:14" ht="12.75">
      <c r="B167" s="4"/>
      <c r="C167" s="221"/>
      <c r="D167" s="186"/>
      <c r="E167" s="217" t="s">
        <v>121</v>
      </c>
      <c r="F167" s="218" t="s">
        <v>135</v>
      </c>
      <c r="G167" s="186"/>
      <c r="H167" s="186"/>
      <c r="I167" s="186"/>
      <c r="J167" s="5"/>
      <c r="K167" s="24" t="s">
        <v>268</v>
      </c>
      <c r="L167" s="5">
        <v>0</v>
      </c>
      <c r="M167" s="5"/>
      <c r="N167" s="6"/>
    </row>
    <row r="168" spans="2:14" ht="12.75">
      <c r="B168" s="4"/>
      <c r="C168" s="221">
        <v>55</v>
      </c>
      <c r="D168" s="186"/>
      <c r="E168" s="217"/>
      <c r="F168" s="218"/>
      <c r="G168" s="186"/>
      <c r="H168" s="186"/>
      <c r="I168" s="186"/>
      <c r="J168" s="5"/>
      <c r="K168" s="24"/>
      <c r="L168" s="5"/>
      <c r="M168" s="5"/>
      <c r="N168" s="6"/>
    </row>
    <row r="169" spans="2:14" ht="12.75">
      <c r="B169" s="4"/>
      <c r="C169" s="221"/>
      <c r="D169" s="186"/>
      <c r="E169" s="194">
        <v>4</v>
      </c>
      <c r="F169" s="226" t="s">
        <v>28</v>
      </c>
      <c r="G169" s="200"/>
      <c r="H169" s="186"/>
      <c r="I169" s="186"/>
      <c r="J169" s="5"/>
      <c r="K169" s="24" t="s">
        <v>268</v>
      </c>
      <c r="L169" s="5">
        <v>0</v>
      </c>
      <c r="M169" s="5"/>
      <c r="N169" s="6"/>
    </row>
    <row r="170" spans="2:14" ht="12.75">
      <c r="B170" s="4"/>
      <c r="C170" s="221">
        <v>56</v>
      </c>
      <c r="D170" s="186"/>
      <c r="E170" s="194"/>
      <c r="F170" s="226"/>
      <c r="G170" s="200"/>
      <c r="H170" s="186"/>
      <c r="I170" s="186"/>
      <c r="J170" s="5"/>
      <c r="K170" s="24"/>
      <c r="L170" s="5"/>
      <c r="M170" s="5"/>
      <c r="N170" s="6"/>
    </row>
    <row r="171" spans="2:14" ht="12.75">
      <c r="B171" s="4"/>
      <c r="C171" s="221"/>
      <c r="D171" s="186"/>
      <c r="E171" s="194">
        <v>5</v>
      </c>
      <c r="F171" s="226" t="s">
        <v>166</v>
      </c>
      <c r="G171" s="200"/>
      <c r="H171" s="186"/>
      <c r="I171" s="186"/>
      <c r="J171" s="5"/>
      <c r="K171" s="24" t="s">
        <v>268</v>
      </c>
      <c r="L171" s="5">
        <v>0</v>
      </c>
      <c r="M171" s="5"/>
      <c r="N171" s="6"/>
    </row>
    <row r="172" spans="2:14" ht="12.75">
      <c r="B172" s="4"/>
      <c r="C172" s="221"/>
      <c r="D172" s="186"/>
      <c r="E172" s="194"/>
      <c r="F172" s="226"/>
      <c r="G172" s="200"/>
      <c r="H172" s="186"/>
      <c r="I172" s="186"/>
      <c r="J172" s="5"/>
      <c r="K172" s="24"/>
      <c r="L172" s="5"/>
      <c r="M172" s="5"/>
      <c r="N172" s="6"/>
    </row>
    <row r="173" spans="2:14" ht="12.75">
      <c r="B173" s="4"/>
      <c r="C173" s="221"/>
      <c r="D173" s="186"/>
      <c r="E173" s="240" t="s">
        <v>4</v>
      </c>
      <c r="F173" s="195" t="s">
        <v>280</v>
      </c>
      <c r="G173" s="195"/>
      <c r="H173" s="186"/>
      <c r="I173" s="186"/>
      <c r="J173" s="5"/>
      <c r="K173" s="24" t="s">
        <v>268</v>
      </c>
      <c r="L173" s="5">
        <v>0</v>
      </c>
      <c r="M173" s="5"/>
      <c r="N173" s="6"/>
    </row>
    <row r="174" spans="2:14" ht="12.75">
      <c r="B174" s="4"/>
      <c r="C174" s="221">
        <v>58</v>
      </c>
      <c r="D174" s="186"/>
      <c r="E174" s="240"/>
      <c r="F174" s="195"/>
      <c r="G174" s="195"/>
      <c r="H174" s="186"/>
      <c r="I174" s="186"/>
      <c r="J174" s="5"/>
      <c r="K174" s="24"/>
      <c r="L174" s="5"/>
      <c r="M174" s="5"/>
      <c r="N174" s="6"/>
    </row>
    <row r="175" spans="2:14" ht="12.75">
      <c r="B175" s="4"/>
      <c r="C175" s="221"/>
      <c r="D175" s="186"/>
      <c r="E175" s="194">
        <v>1</v>
      </c>
      <c r="F175" s="226" t="s">
        <v>33</v>
      </c>
      <c r="G175" s="195"/>
      <c r="H175" s="186"/>
      <c r="I175" s="186"/>
      <c r="J175" s="5"/>
      <c r="K175" s="24" t="s">
        <v>268</v>
      </c>
      <c r="L175" s="5">
        <v>0</v>
      </c>
      <c r="M175" s="5"/>
      <c r="N175" s="6"/>
    </row>
    <row r="176" spans="2:14" ht="12.75">
      <c r="B176" s="4"/>
      <c r="C176" s="221">
        <v>59</v>
      </c>
      <c r="D176" s="186"/>
      <c r="E176" s="194"/>
      <c r="F176" s="226"/>
      <c r="G176" s="195"/>
      <c r="H176" s="186"/>
      <c r="I176" s="186"/>
      <c r="J176" s="5"/>
      <c r="K176" s="24"/>
      <c r="L176" s="5"/>
      <c r="M176" s="5"/>
      <c r="N176" s="6"/>
    </row>
    <row r="177" spans="2:14" ht="12.75">
      <c r="B177" s="4"/>
      <c r="C177" s="221"/>
      <c r="D177" s="186"/>
      <c r="E177" s="217" t="s">
        <v>121</v>
      </c>
      <c r="F177" s="218" t="s">
        <v>34</v>
      </c>
      <c r="G177" s="186"/>
      <c r="H177" s="186"/>
      <c r="I177" s="186"/>
      <c r="J177" s="5"/>
      <c r="K177" s="24" t="s">
        <v>268</v>
      </c>
      <c r="L177" s="5">
        <v>0</v>
      </c>
      <c r="M177" s="5"/>
      <c r="N177" s="6"/>
    </row>
    <row r="178" spans="2:14" ht="12.75">
      <c r="B178" s="4"/>
      <c r="C178" s="221">
        <v>60</v>
      </c>
      <c r="D178" s="186"/>
      <c r="E178" s="217"/>
      <c r="F178" s="218"/>
      <c r="G178" s="186"/>
      <c r="H178" s="186"/>
      <c r="I178" s="186"/>
      <c r="J178" s="5"/>
      <c r="K178" s="24"/>
      <c r="L178" s="5"/>
      <c r="M178" s="5"/>
      <c r="N178" s="6"/>
    </row>
    <row r="179" spans="2:14" ht="12.75">
      <c r="B179" s="4"/>
      <c r="C179" s="221"/>
      <c r="D179" s="186"/>
      <c r="E179" s="217" t="s">
        <v>121</v>
      </c>
      <c r="F179" s="218" t="s">
        <v>31</v>
      </c>
      <c r="G179" s="186"/>
      <c r="H179" s="186"/>
      <c r="I179" s="186"/>
      <c r="J179" s="5"/>
      <c r="K179" s="24" t="s">
        <v>268</v>
      </c>
      <c r="L179" s="5">
        <v>0</v>
      </c>
      <c r="M179" s="5"/>
      <c r="N179" s="6"/>
    </row>
    <row r="180" spans="2:14" ht="12.75">
      <c r="B180" s="4"/>
      <c r="C180" s="221">
        <v>61</v>
      </c>
      <c r="D180" s="186"/>
      <c r="E180" s="217"/>
      <c r="F180" s="218"/>
      <c r="G180" s="186"/>
      <c r="H180" s="186"/>
      <c r="I180" s="186"/>
      <c r="J180" s="5"/>
      <c r="K180" s="24"/>
      <c r="L180" s="5"/>
      <c r="M180" s="5"/>
      <c r="N180" s="6"/>
    </row>
    <row r="181" spans="2:14" ht="12.75">
      <c r="B181" s="4"/>
      <c r="C181" s="221"/>
      <c r="D181" s="186"/>
      <c r="E181" s="194">
        <v>2</v>
      </c>
      <c r="F181" s="226" t="s">
        <v>35</v>
      </c>
      <c r="G181" s="200"/>
      <c r="H181" s="186"/>
      <c r="I181" s="186"/>
      <c r="J181" s="5"/>
      <c r="K181" s="24" t="s">
        <v>268</v>
      </c>
      <c r="L181" s="5">
        <v>0</v>
      </c>
      <c r="M181" s="5"/>
      <c r="N181" s="6"/>
    </row>
    <row r="182" spans="2:14" ht="12.75">
      <c r="B182" s="4"/>
      <c r="C182" s="221">
        <v>62</v>
      </c>
      <c r="D182" s="186"/>
      <c r="E182" s="194"/>
      <c r="F182" s="226"/>
      <c r="G182" s="200"/>
      <c r="H182" s="186"/>
      <c r="I182" s="186"/>
      <c r="J182" s="5"/>
      <c r="K182" s="24"/>
      <c r="L182" s="5"/>
      <c r="M182" s="5"/>
      <c r="N182" s="6"/>
    </row>
    <row r="183" spans="2:14" ht="12.75">
      <c r="B183" s="4"/>
      <c r="C183" s="221"/>
      <c r="D183" s="186"/>
      <c r="E183" s="194">
        <v>3</v>
      </c>
      <c r="F183" s="226" t="s">
        <v>28</v>
      </c>
      <c r="G183" s="200"/>
      <c r="H183" s="186"/>
      <c r="I183" s="186"/>
      <c r="J183" s="5"/>
      <c r="K183" s="24" t="s">
        <v>268</v>
      </c>
      <c r="L183" s="5">
        <v>0</v>
      </c>
      <c r="M183" s="5"/>
      <c r="N183" s="6"/>
    </row>
    <row r="184" spans="2:14" ht="12.75">
      <c r="B184" s="4"/>
      <c r="C184" s="221">
        <v>63</v>
      </c>
      <c r="D184" s="186"/>
      <c r="E184" s="194"/>
      <c r="F184" s="226"/>
      <c r="G184" s="200"/>
      <c r="H184" s="186"/>
      <c r="I184" s="186"/>
      <c r="J184" s="5"/>
      <c r="K184" s="24"/>
      <c r="L184" s="5"/>
      <c r="M184" s="5"/>
      <c r="N184" s="6"/>
    </row>
    <row r="185" spans="2:14" ht="12.75">
      <c r="B185" s="4"/>
      <c r="C185" s="221"/>
      <c r="D185" s="186"/>
      <c r="E185" s="194">
        <v>4</v>
      </c>
      <c r="F185" s="226" t="s">
        <v>36</v>
      </c>
      <c r="G185" s="200"/>
      <c r="H185" s="186"/>
      <c r="I185" s="186"/>
      <c r="J185" s="5"/>
      <c r="K185" s="24" t="s">
        <v>268</v>
      </c>
      <c r="L185" s="5"/>
      <c r="M185" s="5"/>
      <c r="N185" s="6"/>
    </row>
    <row r="186" spans="2:14" ht="12.75">
      <c r="B186" s="4"/>
      <c r="C186" s="221"/>
      <c r="D186" s="186"/>
      <c r="E186" s="194"/>
      <c r="F186" s="226"/>
      <c r="G186" s="200"/>
      <c r="H186" s="186"/>
      <c r="I186" s="186"/>
      <c r="J186" s="5"/>
      <c r="K186" s="24"/>
      <c r="L186" s="5">
        <v>0</v>
      </c>
      <c r="M186" s="5"/>
      <c r="N186" s="6"/>
    </row>
    <row r="187" spans="2:14" ht="12.75">
      <c r="B187" s="4"/>
      <c r="C187" s="221"/>
      <c r="D187" s="186"/>
      <c r="E187" s="240" t="s">
        <v>37</v>
      </c>
      <c r="F187" s="195" t="s">
        <v>281</v>
      </c>
      <c r="G187" s="195"/>
      <c r="H187" s="186"/>
      <c r="I187" s="186"/>
      <c r="J187" s="5"/>
      <c r="K187" s="24" t="s">
        <v>268</v>
      </c>
      <c r="L187" s="322">
        <v>36084112</v>
      </c>
      <c r="M187" s="5"/>
      <c r="N187" s="6"/>
    </row>
    <row r="188" spans="2:14" ht="12.75">
      <c r="B188" s="4"/>
      <c r="C188" s="221">
        <v>66</v>
      </c>
      <c r="D188" s="186"/>
      <c r="E188" s="240"/>
      <c r="F188" s="195"/>
      <c r="G188" s="195"/>
      <c r="H188" s="186"/>
      <c r="I188" s="186"/>
      <c r="J188" s="5"/>
      <c r="K188" s="24"/>
      <c r="L188" s="5"/>
      <c r="M188" s="5"/>
      <c r="N188" s="6"/>
    </row>
    <row r="189" spans="2:14" ht="12.75">
      <c r="B189" s="4"/>
      <c r="C189" s="221"/>
      <c r="D189" s="186"/>
      <c r="E189" s="194">
        <v>1</v>
      </c>
      <c r="F189" s="226" t="s">
        <v>39</v>
      </c>
      <c r="G189" s="200"/>
      <c r="H189" s="186"/>
      <c r="I189" s="186"/>
      <c r="J189" s="5"/>
      <c r="K189" s="24" t="s">
        <v>268</v>
      </c>
      <c r="L189" s="5"/>
      <c r="M189" s="5"/>
      <c r="N189" s="6"/>
    </row>
    <row r="190" spans="2:14" ht="12.75">
      <c r="B190" s="4"/>
      <c r="C190" s="221">
        <v>67</v>
      </c>
      <c r="D190" s="186"/>
      <c r="E190" s="194"/>
      <c r="F190" s="226"/>
      <c r="G190" s="200"/>
      <c r="H190" s="186"/>
      <c r="I190" s="186"/>
      <c r="J190" s="5"/>
      <c r="K190" s="24"/>
      <c r="L190" s="5"/>
      <c r="M190" s="5"/>
      <c r="N190" s="6"/>
    </row>
    <row r="191" spans="2:14" ht="12.75">
      <c r="B191" s="4"/>
      <c r="C191" s="221"/>
      <c r="D191" s="186"/>
      <c r="E191" s="194">
        <v>2</v>
      </c>
      <c r="F191" s="226" t="s">
        <v>40</v>
      </c>
      <c r="G191" s="200"/>
      <c r="H191" s="186"/>
      <c r="I191" s="186"/>
      <c r="J191" s="5"/>
      <c r="K191" s="24" t="s">
        <v>268</v>
      </c>
      <c r="L191" s="5"/>
      <c r="M191" s="5"/>
      <c r="N191" s="6"/>
    </row>
    <row r="192" spans="2:14" ht="12.75">
      <c r="B192" s="4"/>
      <c r="C192" s="221">
        <v>68</v>
      </c>
      <c r="D192" s="186"/>
      <c r="E192" s="194"/>
      <c r="F192" s="226"/>
      <c r="G192" s="200"/>
      <c r="H192" s="186"/>
      <c r="I192" s="186"/>
      <c r="J192" s="5"/>
      <c r="K192" s="24"/>
      <c r="L192" s="5"/>
      <c r="M192" s="5"/>
      <c r="N192" s="6"/>
    </row>
    <row r="193" spans="2:14" ht="12.75">
      <c r="B193" s="4"/>
      <c r="C193" s="221"/>
      <c r="D193" s="186"/>
      <c r="E193" s="194">
        <v>3</v>
      </c>
      <c r="F193" s="226" t="s">
        <v>41</v>
      </c>
      <c r="G193" s="200"/>
      <c r="H193" s="186"/>
      <c r="I193" s="186"/>
      <c r="J193" s="5"/>
      <c r="K193" s="24" t="s">
        <v>268</v>
      </c>
      <c r="L193" s="309">
        <v>100000</v>
      </c>
      <c r="M193" s="5"/>
      <c r="N193" s="6"/>
    </row>
    <row r="194" spans="2:14" ht="12.75">
      <c r="B194" s="4"/>
      <c r="C194" s="221">
        <v>69</v>
      </c>
      <c r="D194" s="186"/>
      <c r="E194" s="194"/>
      <c r="F194" s="226"/>
      <c r="G194" s="200"/>
      <c r="H194" s="186"/>
      <c r="I194" s="186"/>
      <c r="J194" s="5"/>
      <c r="K194" s="24"/>
      <c r="L194" s="5"/>
      <c r="M194" s="5"/>
      <c r="N194" s="6"/>
    </row>
    <row r="195" spans="2:14" ht="12.75">
      <c r="B195" s="4"/>
      <c r="C195" s="221"/>
      <c r="D195" s="186"/>
      <c r="E195" s="194">
        <v>4</v>
      </c>
      <c r="F195" s="226" t="s">
        <v>42</v>
      </c>
      <c r="G195" s="200"/>
      <c r="H195" s="186"/>
      <c r="I195" s="186"/>
      <c r="J195" s="5"/>
      <c r="K195" s="24" t="s">
        <v>268</v>
      </c>
      <c r="L195" s="5"/>
      <c r="M195" s="5"/>
      <c r="N195" s="6"/>
    </row>
    <row r="196" spans="2:14" ht="12.75">
      <c r="B196" s="4"/>
      <c r="C196" s="221">
        <v>70</v>
      </c>
      <c r="D196" s="186"/>
      <c r="E196" s="194"/>
      <c r="F196" s="226"/>
      <c r="G196" s="200"/>
      <c r="H196" s="186"/>
      <c r="I196" s="186"/>
      <c r="J196" s="5"/>
      <c r="K196" s="24"/>
      <c r="L196" s="5"/>
      <c r="M196" s="5"/>
      <c r="N196" s="6"/>
    </row>
    <row r="197" spans="2:14" ht="12.75">
      <c r="B197" s="4"/>
      <c r="C197" s="221"/>
      <c r="D197" s="186"/>
      <c r="E197" s="194">
        <v>5</v>
      </c>
      <c r="F197" s="226" t="s">
        <v>137</v>
      </c>
      <c r="G197" s="200"/>
      <c r="H197" s="186"/>
      <c r="I197" s="186"/>
      <c r="J197" s="5"/>
      <c r="K197" s="24" t="s">
        <v>268</v>
      </c>
      <c r="L197" s="5"/>
      <c r="M197" s="5"/>
      <c r="N197" s="6"/>
    </row>
    <row r="198" spans="2:14" ht="12.75">
      <c r="B198" s="4"/>
      <c r="C198" s="221">
        <v>71</v>
      </c>
      <c r="D198" s="186"/>
      <c r="E198" s="194"/>
      <c r="F198" s="226"/>
      <c r="G198" s="200"/>
      <c r="H198" s="186"/>
      <c r="I198" s="186"/>
      <c r="J198" s="5"/>
      <c r="K198" s="24"/>
      <c r="L198" s="5"/>
      <c r="M198" s="5"/>
      <c r="N198" s="6"/>
    </row>
    <row r="199" spans="2:14" ht="12.75">
      <c r="B199" s="4"/>
      <c r="C199" s="221"/>
      <c r="D199" s="186"/>
      <c r="E199" s="194">
        <v>6</v>
      </c>
      <c r="F199" s="226" t="s">
        <v>43</v>
      </c>
      <c r="G199" s="200"/>
      <c r="H199" s="186"/>
      <c r="I199" s="186"/>
      <c r="J199" s="5"/>
      <c r="K199" s="24" t="s">
        <v>268</v>
      </c>
      <c r="L199" s="5"/>
      <c r="M199" s="5"/>
      <c r="N199" s="6"/>
    </row>
    <row r="200" spans="2:14" ht="12.75">
      <c r="B200" s="4"/>
      <c r="C200" s="221">
        <v>72</v>
      </c>
      <c r="D200" s="186"/>
      <c r="E200" s="194"/>
      <c r="F200" s="226"/>
      <c r="G200" s="200"/>
      <c r="H200" s="186"/>
      <c r="I200" s="186"/>
      <c r="J200" s="5"/>
      <c r="K200" s="24"/>
      <c r="L200" s="5"/>
      <c r="M200" s="5"/>
      <c r="N200" s="6"/>
    </row>
    <row r="201" spans="2:14" ht="12.75">
      <c r="B201" s="4"/>
      <c r="C201" s="221"/>
      <c r="D201" s="186"/>
      <c r="E201" s="194">
        <v>7</v>
      </c>
      <c r="F201" s="226" t="s">
        <v>44</v>
      </c>
      <c r="G201" s="200"/>
      <c r="H201" s="186"/>
      <c r="I201" s="186"/>
      <c r="J201" s="5"/>
      <c r="K201" s="24" t="s">
        <v>268</v>
      </c>
      <c r="L201" s="5"/>
      <c r="M201" s="5"/>
      <c r="N201" s="6"/>
    </row>
    <row r="202" spans="2:14" ht="12.75">
      <c r="B202" s="4"/>
      <c r="C202" s="221">
        <v>73</v>
      </c>
      <c r="D202" s="186"/>
      <c r="E202" s="194"/>
      <c r="F202" s="226"/>
      <c r="G202" s="200"/>
      <c r="H202" s="186"/>
      <c r="I202" s="186"/>
      <c r="J202" s="5"/>
      <c r="K202" s="24"/>
      <c r="L202" s="5"/>
      <c r="M202" s="5"/>
      <c r="N202" s="6"/>
    </row>
    <row r="203" spans="2:14" ht="12.75">
      <c r="B203" s="4"/>
      <c r="C203" s="221"/>
      <c r="D203" s="186"/>
      <c r="E203" s="194">
        <v>8</v>
      </c>
      <c r="F203" s="226" t="s">
        <v>45</v>
      </c>
      <c r="G203" s="200"/>
      <c r="H203" s="186"/>
      <c r="I203" s="186"/>
      <c r="J203" s="5"/>
      <c r="K203" s="24" t="s">
        <v>268</v>
      </c>
      <c r="L203" s="5">
        <v>30708100</v>
      </c>
      <c r="M203" s="5"/>
      <c r="N203" s="6"/>
    </row>
    <row r="204" spans="2:14" ht="12.75">
      <c r="B204" s="4"/>
      <c r="C204" s="221">
        <v>74</v>
      </c>
      <c r="D204" s="186"/>
      <c r="E204" s="194"/>
      <c r="F204" s="226"/>
      <c r="G204" s="200"/>
      <c r="H204" s="186"/>
      <c r="I204" s="186"/>
      <c r="J204" s="5"/>
      <c r="K204" s="24"/>
      <c r="L204" s="5"/>
      <c r="M204" s="5"/>
      <c r="N204" s="6"/>
    </row>
    <row r="205" spans="2:14" ht="12.75">
      <c r="B205" s="4"/>
      <c r="C205" s="221"/>
      <c r="D205" s="186"/>
      <c r="E205" s="194">
        <v>9</v>
      </c>
      <c r="F205" s="226" t="s">
        <v>46</v>
      </c>
      <c r="G205" s="200"/>
      <c r="H205" s="186"/>
      <c r="I205" s="186"/>
      <c r="J205" s="5"/>
      <c r="K205" s="24" t="s">
        <v>268</v>
      </c>
      <c r="L205" s="322">
        <v>18640544</v>
      </c>
      <c r="M205" s="5"/>
      <c r="N205" s="6"/>
    </row>
    <row r="206" spans="2:14" ht="12.75">
      <c r="B206" s="4"/>
      <c r="C206" s="221">
        <v>75</v>
      </c>
      <c r="D206" s="186"/>
      <c r="E206" s="194"/>
      <c r="F206" s="226"/>
      <c r="G206" s="200"/>
      <c r="H206" s="186"/>
      <c r="I206" s="186"/>
      <c r="J206" s="5"/>
      <c r="K206" s="24"/>
      <c r="L206" s="5"/>
      <c r="M206" s="5"/>
      <c r="N206" s="6"/>
    </row>
    <row r="207" spans="2:14" ht="12.75">
      <c r="B207" s="4"/>
      <c r="C207" s="191"/>
      <c r="D207" s="5"/>
      <c r="E207" s="194">
        <v>10</v>
      </c>
      <c r="F207" s="226" t="s">
        <v>47</v>
      </c>
      <c r="G207" s="200"/>
      <c r="H207" s="186"/>
      <c r="I207" s="186"/>
      <c r="J207" s="5"/>
      <c r="K207" s="24"/>
      <c r="L207" s="322">
        <v>12596080</v>
      </c>
      <c r="M207" s="5"/>
      <c r="N207" s="6"/>
    </row>
    <row r="208" spans="2:14" ht="12.75">
      <c r="B208" s="4"/>
      <c r="C208" s="19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 ht="12.75">
      <c r="B209" s="4"/>
      <c r="C209" s="191"/>
      <c r="D209" s="5"/>
      <c r="E209" s="5"/>
      <c r="F209" s="241" t="s">
        <v>282</v>
      </c>
      <c r="G209" s="193" t="s">
        <v>283</v>
      </c>
      <c r="H209" s="5"/>
      <c r="I209" s="5"/>
      <c r="J209" s="5"/>
      <c r="K209" s="191" t="s">
        <v>250</v>
      </c>
      <c r="L209" s="254">
        <v>14105644</v>
      </c>
      <c r="M209" s="5"/>
      <c r="N209" s="6"/>
    </row>
    <row r="210" spans="2:14" ht="12.75">
      <c r="B210" s="4"/>
      <c r="C210" s="191"/>
      <c r="D210" s="5"/>
      <c r="E210" s="5"/>
      <c r="F210" s="241" t="s">
        <v>282</v>
      </c>
      <c r="G210" s="5" t="s">
        <v>284</v>
      </c>
      <c r="H210" s="5"/>
      <c r="I210" s="5"/>
      <c r="J210" s="5"/>
      <c r="K210" s="191" t="s">
        <v>250</v>
      </c>
      <c r="L210" s="275">
        <v>0</v>
      </c>
      <c r="M210" s="5"/>
      <c r="N210" s="6"/>
    </row>
    <row r="211" spans="2:14" ht="12.75">
      <c r="B211" s="4"/>
      <c r="C211" s="191"/>
      <c r="D211" s="5"/>
      <c r="E211" s="5"/>
      <c r="F211" s="241" t="s">
        <v>282</v>
      </c>
      <c r="G211" s="5" t="s">
        <v>98</v>
      </c>
      <c r="H211" s="5"/>
      <c r="I211" s="5"/>
      <c r="J211" s="5"/>
      <c r="K211" s="191" t="s">
        <v>250</v>
      </c>
      <c r="L211" s="275">
        <v>14105644</v>
      </c>
      <c r="M211" s="5"/>
      <c r="N211" s="6"/>
    </row>
    <row r="212" spans="2:14" ht="12.75">
      <c r="B212" s="4"/>
      <c r="C212" s="191"/>
      <c r="D212" s="5"/>
      <c r="E212" s="5"/>
      <c r="F212" s="241" t="s">
        <v>282</v>
      </c>
      <c r="G212" s="220" t="s">
        <v>285</v>
      </c>
      <c r="H212" s="5"/>
      <c r="I212" s="5"/>
      <c r="J212" s="5"/>
      <c r="K212" s="191" t="s">
        <v>250</v>
      </c>
      <c r="L212" s="275">
        <f>L211*0.1</f>
        <v>1410564.4000000001</v>
      </c>
      <c r="M212" s="5"/>
      <c r="N212" s="6"/>
    </row>
    <row r="213" spans="2:14" ht="12.75">
      <c r="B213" s="4"/>
      <c r="C213" s="191"/>
      <c r="D213" s="5"/>
      <c r="E213" s="5"/>
      <c r="F213" s="5"/>
      <c r="G213" s="5"/>
      <c r="H213" s="5"/>
      <c r="I213" s="5"/>
      <c r="J213" s="5"/>
      <c r="K213" s="5"/>
      <c r="L213" s="276"/>
      <c r="M213" s="5"/>
      <c r="N213" s="6"/>
    </row>
    <row r="214" spans="2:14" ht="15.75">
      <c r="B214" s="4"/>
      <c r="C214" s="191"/>
      <c r="D214" s="317" t="s">
        <v>286</v>
      </c>
      <c r="E214" s="5"/>
      <c r="F214" s="5"/>
      <c r="G214" s="5"/>
      <c r="H214" s="5"/>
      <c r="I214" s="5"/>
      <c r="J214" s="5"/>
      <c r="K214" s="5"/>
      <c r="L214" s="5"/>
      <c r="M214" s="5"/>
      <c r="N214" s="6"/>
    </row>
    <row r="215" spans="2:14" ht="15.75">
      <c r="B215" s="4"/>
      <c r="C215" s="191"/>
      <c r="D215" s="5"/>
      <c r="E215" s="317"/>
      <c r="F215" s="182" t="s">
        <v>287</v>
      </c>
      <c r="G215" s="5"/>
      <c r="H215" s="5"/>
      <c r="I215" s="5"/>
      <c r="J215" s="5"/>
      <c r="K215" s="5"/>
      <c r="L215" s="5"/>
      <c r="M215" s="5"/>
      <c r="N215" s="6"/>
    </row>
    <row r="216" spans="2:14" ht="12.75">
      <c r="B216" s="4"/>
      <c r="C216" s="19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</row>
    <row r="217" spans="2:14" ht="12.75">
      <c r="B217" s="4"/>
      <c r="C217" s="191"/>
      <c r="D217" s="5"/>
      <c r="E217" s="185"/>
      <c r="F217" s="186" t="s">
        <v>288</v>
      </c>
      <c r="G217" s="5"/>
      <c r="H217" s="5"/>
      <c r="I217" s="5"/>
      <c r="J217" s="5"/>
      <c r="K217" s="5"/>
      <c r="L217" s="5"/>
      <c r="M217" s="5"/>
      <c r="N217" s="6"/>
    </row>
    <row r="218" spans="2:14" ht="12.75">
      <c r="B218" s="4"/>
      <c r="C218" s="191"/>
      <c r="D218" s="5"/>
      <c r="E218" s="186" t="s">
        <v>289</v>
      </c>
      <c r="F218" s="186"/>
      <c r="G218" s="5"/>
      <c r="H218" s="5"/>
      <c r="I218" s="5"/>
      <c r="J218" s="5"/>
      <c r="K218" s="5"/>
      <c r="L218" s="5"/>
      <c r="M218" s="5"/>
      <c r="N218" s="6"/>
    </row>
    <row r="219" spans="2:14" ht="12.75">
      <c r="B219" s="4"/>
      <c r="C219" s="191"/>
      <c r="D219" s="5"/>
      <c r="E219" s="186"/>
      <c r="F219" s="186" t="s">
        <v>290</v>
      </c>
      <c r="G219" s="5"/>
      <c r="H219" s="5"/>
      <c r="I219" s="5"/>
      <c r="J219" s="5"/>
      <c r="K219" s="5"/>
      <c r="L219" s="5"/>
      <c r="M219" s="5"/>
      <c r="N219" s="6"/>
    </row>
    <row r="220" spans="2:14" ht="12.75">
      <c r="B220" s="4"/>
      <c r="C220" s="191"/>
      <c r="D220" s="5"/>
      <c r="E220" s="186" t="s">
        <v>291</v>
      </c>
      <c r="F220" s="186"/>
      <c r="G220" s="5"/>
      <c r="H220" s="5"/>
      <c r="I220" s="5"/>
      <c r="J220" s="5"/>
      <c r="K220" s="5"/>
      <c r="L220" s="5"/>
      <c r="M220" s="5"/>
      <c r="N220" s="6"/>
    </row>
    <row r="221" spans="2:14" ht="12.75">
      <c r="B221" s="4"/>
      <c r="C221" s="19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</row>
    <row r="222" spans="2:14" ht="12.75">
      <c r="B222" s="4"/>
      <c r="C222" s="19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</row>
    <row r="223" spans="2:14" ht="12.75">
      <c r="B223" s="4"/>
      <c r="C223" s="19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</row>
    <row r="224" spans="5:13" ht="15">
      <c r="E224" s="5"/>
      <c r="F224" s="5"/>
      <c r="G224" s="5"/>
      <c r="H224" s="5"/>
      <c r="I224" s="394" t="s">
        <v>77</v>
      </c>
      <c r="J224" s="394"/>
      <c r="K224" s="394"/>
      <c r="L224" s="394"/>
      <c r="M224" s="394"/>
    </row>
    <row r="225" spans="9:13" ht="15">
      <c r="I225" s="392" t="s">
        <v>74</v>
      </c>
      <c r="J225" s="392"/>
      <c r="K225" s="392"/>
      <c r="L225" s="392"/>
      <c r="M225" s="392"/>
    </row>
  </sheetData>
  <sheetProtection/>
  <mergeCells count="37">
    <mergeCell ref="I224:M224"/>
    <mergeCell ref="I16:J16"/>
    <mergeCell ref="F38:L38"/>
    <mergeCell ref="F32:J33"/>
    <mergeCell ref="F34:J34"/>
    <mergeCell ref="F35:J35"/>
    <mergeCell ref="F16:G16"/>
    <mergeCell ref="F28:G28"/>
    <mergeCell ref="F53:G53"/>
    <mergeCell ref="I225:M225"/>
    <mergeCell ref="F141:G141"/>
    <mergeCell ref="F142:G142"/>
    <mergeCell ref="F147:G147"/>
    <mergeCell ref="B4:N4"/>
    <mergeCell ref="I28:J28"/>
    <mergeCell ref="F14:G14"/>
    <mergeCell ref="I14:J14"/>
    <mergeCell ref="F12:G13"/>
    <mergeCell ref="F15:G15"/>
    <mergeCell ref="D6:E6"/>
    <mergeCell ref="E12:E13"/>
    <mergeCell ref="H12:H13"/>
    <mergeCell ref="I12:J13"/>
    <mergeCell ref="F47:G47"/>
    <mergeCell ref="F48:G48"/>
    <mergeCell ref="F29:G29"/>
    <mergeCell ref="F36:J36"/>
    <mergeCell ref="F37:J37"/>
    <mergeCell ref="F30:L30"/>
    <mergeCell ref="I15:J15"/>
    <mergeCell ref="E111:E112"/>
    <mergeCell ref="F111:F112"/>
    <mergeCell ref="G111:I111"/>
    <mergeCell ref="J111:L111"/>
    <mergeCell ref="E32:E33"/>
    <mergeCell ref="I29:J29"/>
    <mergeCell ref="H59:I59"/>
  </mergeCells>
  <printOptions horizontalCentered="1" verticalCentered="1"/>
  <pageMargins left="0" right="0" top="0" bottom="0" header="0.22" footer="0.2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G48" sqref="G47:G48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spans="2:4" ht="15">
      <c r="B2" s="347" t="s">
        <v>490</v>
      </c>
      <c r="C2" s="348"/>
      <c r="D2" s="348"/>
    </row>
    <row r="3" ht="12.75">
      <c r="B3" s="26" t="s">
        <v>491</v>
      </c>
    </row>
    <row r="4" spans="2:7" ht="18" customHeight="1">
      <c r="B4" s="405" t="s">
        <v>536</v>
      </c>
      <c r="C4" s="405"/>
      <c r="D4" s="405"/>
      <c r="E4" s="405"/>
      <c r="F4" s="405"/>
      <c r="G4" s="405"/>
    </row>
    <row r="6" spans="1:7" s="26" customFormat="1" ht="15" customHeight="1">
      <c r="A6" s="401" t="s">
        <v>2</v>
      </c>
      <c r="B6" s="403" t="s">
        <v>66</v>
      </c>
      <c r="C6" s="401" t="s">
        <v>293</v>
      </c>
      <c r="D6" s="243" t="s">
        <v>294</v>
      </c>
      <c r="E6" s="401" t="s">
        <v>295</v>
      </c>
      <c r="F6" s="401" t="s">
        <v>296</v>
      </c>
      <c r="G6" s="243" t="s">
        <v>294</v>
      </c>
    </row>
    <row r="7" spans="1:7" s="26" customFormat="1" ht="15" customHeight="1">
      <c r="A7" s="402"/>
      <c r="B7" s="404"/>
      <c r="C7" s="402"/>
      <c r="D7" s="244" t="s">
        <v>522</v>
      </c>
      <c r="E7" s="402"/>
      <c r="F7" s="402"/>
      <c r="G7" s="245" t="s">
        <v>523</v>
      </c>
    </row>
    <row r="8" spans="1:7" ht="12.75">
      <c r="A8" s="246">
        <v>1</v>
      </c>
      <c r="B8" s="205" t="s">
        <v>492</v>
      </c>
      <c r="C8" s="246">
        <v>0</v>
      </c>
      <c r="D8" s="247">
        <v>0</v>
      </c>
      <c r="E8" s="247">
        <v>0</v>
      </c>
      <c r="F8" s="247">
        <v>0</v>
      </c>
      <c r="G8" s="247">
        <f>D8+E8</f>
        <v>0</v>
      </c>
    </row>
    <row r="9" spans="1:7" ht="12.75">
      <c r="A9" s="246">
        <v>2</v>
      </c>
      <c r="B9" s="205" t="s">
        <v>319</v>
      </c>
      <c r="C9" s="246">
        <v>32</v>
      </c>
      <c r="D9" s="247">
        <v>8978679</v>
      </c>
      <c r="E9" s="247">
        <v>210300</v>
      </c>
      <c r="F9" s="247">
        <v>0</v>
      </c>
      <c r="G9" s="247">
        <f aca="true" t="shared" si="0" ref="G9:G16">D9+E9-F9</f>
        <v>9188979</v>
      </c>
    </row>
    <row r="10" spans="1:7" ht="12.75">
      <c r="A10" s="246">
        <v>3</v>
      </c>
      <c r="B10" s="205" t="s">
        <v>320</v>
      </c>
      <c r="C10" s="246">
        <v>6</v>
      </c>
      <c r="D10" s="247">
        <v>2212220</v>
      </c>
      <c r="E10" s="247">
        <v>114600</v>
      </c>
      <c r="F10" s="247">
        <v>0</v>
      </c>
      <c r="G10" s="247">
        <f t="shared" si="0"/>
        <v>2326820</v>
      </c>
    </row>
    <row r="11" spans="1:7" ht="12.75">
      <c r="A11" s="246">
        <v>4</v>
      </c>
      <c r="B11" s="205" t="s">
        <v>362</v>
      </c>
      <c r="C11" s="246">
        <v>2</v>
      </c>
      <c r="D11" s="247">
        <v>3205875</v>
      </c>
      <c r="E11" s="247">
        <v>0</v>
      </c>
      <c r="F11" s="247">
        <v>0</v>
      </c>
      <c r="G11" s="247">
        <f t="shared" si="0"/>
        <v>3205875</v>
      </c>
    </row>
    <row r="12" spans="1:7" ht="12.75">
      <c r="A12" s="246">
        <v>5</v>
      </c>
      <c r="B12" s="205" t="s">
        <v>524</v>
      </c>
      <c r="C12" s="246">
        <v>20</v>
      </c>
      <c r="D12" s="247">
        <v>1204948</v>
      </c>
      <c r="E12" s="247">
        <v>291475</v>
      </c>
      <c r="F12" s="247">
        <v>0</v>
      </c>
      <c r="G12" s="247">
        <f t="shared" si="0"/>
        <v>1496423</v>
      </c>
    </row>
    <row r="13" spans="1:7" ht="12.75">
      <c r="A13" s="246">
        <v>1</v>
      </c>
      <c r="B13" s="205" t="s">
        <v>494</v>
      </c>
      <c r="C13" s="246"/>
      <c r="D13" s="247">
        <v>0</v>
      </c>
      <c r="E13" s="247">
        <v>0</v>
      </c>
      <c r="F13" s="247">
        <v>0</v>
      </c>
      <c r="G13" s="247">
        <f t="shared" si="0"/>
        <v>0</v>
      </c>
    </row>
    <row r="14" spans="1:7" ht="12.75">
      <c r="A14" s="246">
        <v>2</v>
      </c>
      <c r="B14" s="205" t="s">
        <v>24</v>
      </c>
      <c r="C14" s="246">
        <v>0</v>
      </c>
      <c r="D14" s="247">
        <v>0</v>
      </c>
      <c r="E14" s="247">
        <v>0</v>
      </c>
      <c r="F14" s="247">
        <v>0</v>
      </c>
      <c r="G14" s="247">
        <f t="shared" si="0"/>
        <v>0</v>
      </c>
    </row>
    <row r="15" spans="1:7" ht="12.75">
      <c r="A15" s="246">
        <v>3</v>
      </c>
      <c r="B15" s="205"/>
      <c r="C15" s="246"/>
      <c r="D15" s="247"/>
      <c r="E15" s="247"/>
      <c r="F15" s="247"/>
      <c r="G15" s="247">
        <f t="shared" si="0"/>
        <v>0</v>
      </c>
    </row>
    <row r="16" spans="1:7" ht="12.75">
      <c r="A16" s="246">
        <v>4</v>
      </c>
      <c r="B16" s="205"/>
      <c r="C16" s="246"/>
      <c r="D16" s="247"/>
      <c r="E16" s="247"/>
      <c r="F16" s="247"/>
      <c r="G16" s="247">
        <f t="shared" si="0"/>
        <v>0</v>
      </c>
    </row>
    <row r="17" spans="1:7" s="252" customFormat="1" ht="30" customHeight="1">
      <c r="A17" s="248"/>
      <c r="B17" s="249" t="s">
        <v>297</v>
      </c>
      <c r="C17" s="250"/>
      <c r="D17" s="251">
        <f>SUM(D8:D16)</f>
        <v>15601722</v>
      </c>
      <c r="E17" s="251">
        <f>SUM(E8:E16)</f>
        <v>616375</v>
      </c>
      <c r="F17" s="251">
        <v>0</v>
      </c>
      <c r="G17" s="251">
        <f>SUM(G8:G16)</f>
        <v>16218097</v>
      </c>
    </row>
    <row r="20" spans="2:7" ht="15">
      <c r="B20" s="406" t="s">
        <v>537</v>
      </c>
      <c r="C20" s="406"/>
      <c r="D20" s="406"/>
      <c r="E20" s="406"/>
      <c r="F20" s="406"/>
      <c r="G20" s="406"/>
    </row>
    <row r="22" spans="1:7" ht="12.75">
      <c r="A22" s="401" t="s">
        <v>2</v>
      </c>
      <c r="B22" s="403" t="s">
        <v>66</v>
      </c>
      <c r="C22" s="401" t="s">
        <v>293</v>
      </c>
      <c r="D22" s="243" t="s">
        <v>294</v>
      </c>
      <c r="E22" s="401" t="s">
        <v>295</v>
      </c>
      <c r="F22" s="401" t="s">
        <v>296</v>
      </c>
      <c r="G22" s="243" t="s">
        <v>294</v>
      </c>
    </row>
    <row r="23" spans="1:7" ht="12.75">
      <c r="A23" s="402"/>
      <c r="B23" s="404"/>
      <c r="C23" s="402"/>
      <c r="D23" s="244" t="s">
        <v>525</v>
      </c>
      <c r="E23" s="402"/>
      <c r="F23" s="402"/>
      <c r="G23" s="245" t="s">
        <v>527</v>
      </c>
    </row>
    <row r="24" spans="1:7" ht="12.75">
      <c r="A24" s="246">
        <v>1</v>
      </c>
      <c r="B24" s="205" t="s">
        <v>526</v>
      </c>
      <c r="C24" s="246">
        <v>11</v>
      </c>
      <c r="D24" s="325">
        <v>298782</v>
      </c>
      <c r="E24" s="247">
        <v>189714</v>
      </c>
      <c r="F24" s="247">
        <v>0</v>
      </c>
      <c r="G24" s="247">
        <f aca="true" t="shared" si="1" ref="G24:G32">D24+E24-F24</f>
        <v>488496</v>
      </c>
    </row>
    <row r="25" spans="1:7" ht="12.75">
      <c r="A25" s="246">
        <v>2</v>
      </c>
      <c r="B25" s="205" t="s">
        <v>321</v>
      </c>
      <c r="C25" s="246">
        <v>32</v>
      </c>
      <c r="D25" s="325">
        <v>2515637</v>
      </c>
      <c r="E25" s="247">
        <v>1294153</v>
      </c>
      <c r="F25" s="247">
        <v>0</v>
      </c>
      <c r="G25" s="247">
        <f t="shared" si="1"/>
        <v>3809790</v>
      </c>
    </row>
    <row r="26" spans="1:7" ht="12.75">
      <c r="A26" s="246">
        <v>3</v>
      </c>
      <c r="B26" s="205" t="s">
        <v>320</v>
      </c>
      <c r="C26" s="246">
        <v>6</v>
      </c>
      <c r="D26" s="325">
        <v>72413</v>
      </c>
      <c r="E26" s="247">
        <v>108422</v>
      </c>
      <c r="F26" s="247">
        <v>0</v>
      </c>
      <c r="G26" s="247">
        <f t="shared" si="1"/>
        <v>180835</v>
      </c>
    </row>
    <row r="27" spans="1:7" ht="12.75">
      <c r="A27" s="246">
        <v>4</v>
      </c>
      <c r="B27" s="205" t="s">
        <v>363</v>
      </c>
      <c r="C27" s="246">
        <v>2</v>
      </c>
      <c r="D27" s="325">
        <v>687375</v>
      </c>
      <c r="E27" s="247">
        <v>503740</v>
      </c>
      <c r="F27" s="247">
        <v>0</v>
      </c>
      <c r="G27" s="247">
        <f t="shared" si="1"/>
        <v>1191115</v>
      </c>
    </row>
    <row r="28" spans="1:7" ht="12.75">
      <c r="A28" s="246">
        <v>1</v>
      </c>
      <c r="B28" s="205"/>
      <c r="C28" s="246"/>
      <c r="D28" s="325"/>
      <c r="E28" s="247">
        <v>0</v>
      </c>
      <c r="F28" s="247">
        <v>0</v>
      </c>
      <c r="G28" s="247">
        <f>D28+E28-F28</f>
        <v>0</v>
      </c>
    </row>
    <row r="30" spans="1:7" ht="12.75">
      <c r="A30" s="246">
        <v>2</v>
      </c>
      <c r="B30" s="205"/>
      <c r="C30" s="246"/>
      <c r="D30" s="247"/>
      <c r="E30" s="247"/>
      <c r="F30" s="247"/>
      <c r="G30" s="247">
        <f t="shared" si="1"/>
        <v>0</v>
      </c>
    </row>
    <row r="31" spans="1:7" ht="12.75">
      <c r="A31" s="246">
        <v>3</v>
      </c>
      <c r="B31" s="205"/>
      <c r="C31" s="246"/>
      <c r="D31" s="247"/>
      <c r="E31" s="247"/>
      <c r="F31" s="247"/>
      <c r="G31" s="247">
        <f t="shared" si="1"/>
        <v>0</v>
      </c>
    </row>
    <row r="32" spans="1:7" ht="12.75">
      <c r="A32" s="246">
        <v>4</v>
      </c>
      <c r="B32" s="205"/>
      <c r="C32" s="246"/>
      <c r="D32" s="247"/>
      <c r="E32" s="247"/>
      <c r="F32" s="247"/>
      <c r="G32" s="247">
        <f t="shared" si="1"/>
        <v>0</v>
      </c>
    </row>
    <row r="33" spans="1:7" ht="30" customHeight="1">
      <c r="A33" s="248"/>
      <c r="B33" s="249" t="s">
        <v>297</v>
      </c>
      <c r="C33" s="250"/>
      <c r="D33" s="251">
        <f>SUM(D24:D32)</f>
        <v>3574207</v>
      </c>
      <c r="E33" s="251">
        <f>SUM(E24:E32)</f>
        <v>2096029</v>
      </c>
      <c r="F33" s="251">
        <f>SUM(F24:F32)</f>
        <v>0</v>
      </c>
      <c r="G33" s="251">
        <f>SUM(G24:G32)</f>
        <v>5670236</v>
      </c>
    </row>
    <row r="36" spans="2:7" ht="15">
      <c r="B36" s="406" t="s">
        <v>538</v>
      </c>
      <c r="C36" s="406"/>
      <c r="D36" s="406"/>
      <c r="E36" s="406"/>
      <c r="F36" s="406"/>
      <c r="G36" s="406"/>
    </row>
    <row r="38" spans="1:7" ht="12.75">
      <c r="A38" s="401" t="s">
        <v>2</v>
      </c>
      <c r="B38" s="403" t="s">
        <v>66</v>
      </c>
      <c r="C38" s="401" t="s">
        <v>293</v>
      </c>
      <c r="D38" s="243" t="s">
        <v>294</v>
      </c>
      <c r="E38" s="401" t="s">
        <v>295</v>
      </c>
      <c r="F38" s="401" t="s">
        <v>296</v>
      </c>
      <c r="G38" s="243" t="s">
        <v>294</v>
      </c>
    </row>
    <row r="39" spans="1:7" ht="12.75">
      <c r="A39" s="402"/>
      <c r="B39" s="404"/>
      <c r="C39" s="402"/>
      <c r="D39" s="244" t="s">
        <v>525</v>
      </c>
      <c r="E39" s="402"/>
      <c r="F39" s="402"/>
      <c r="G39" s="245" t="s">
        <v>527</v>
      </c>
    </row>
    <row r="40" spans="1:7" ht="12.75">
      <c r="A40" s="246">
        <v>1</v>
      </c>
      <c r="B40" s="205" t="s">
        <v>493</v>
      </c>
      <c r="C40" s="246">
        <v>11</v>
      </c>
      <c r="D40" s="247">
        <v>1204948</v>
      </c>
      <c r="E40" s="247">
        <v>291475</v>
      </c>
      <c r="F40" s="247">
        <v>189714</v>
      </c>
      <c r="G40" s="247">
        <f aca="true" t="shared" si="2" ref="G40:G48">D40+E40-F40</f>
        <v>1306709</v>
      </c>
    </row>
    <row r="41" spans="1:7" ht="12.75">
      <c r="A41" s="246">
        <v>2</v>
      </c>
      <c r="B41" s="205" t="s">
        <v>322</v>
      </c>
      <c r="C41" s="246">
        <v>32</v>
      </c>
      <c r="D41" s="247">
        <v>8978678</v>
      </c>
      <c r="E41" s="247">
        <v>210300</v>
      </c>
      <c r="F41" s="247">
        <v>1294153</v>
      </c>
      <c r="G41" s="247">
        <f t="shared" si="2"/>
        <v>7894825</v>
      </c>
    </row>
    <row r="42" spans="1:7" ht="12.75">
      <c r="A42" s="246">
        <v>3</v>
      </c>
      <c r="B42" s="205" t="s">
        <v>320</v>
      </c>
      <c r="C42" s="246">
        <v>6</v>
      </c>
      <c r="D42" s="247">
        <v>2212220</v>
      </c>
      <c r="E42" s="247">
        <v>114600</v>
      </c>
      <c r="F42" s="247">
        <v>108422</v>
      </c>
      <c r="G42" s="247">
        <f t="shared" si="2"/>
        <v>2218398</v>
      </c>
    </row>
    <row r="43" spans="1:7" ht="12.75">
      <c r="A43" s="246">
        <v>4</v>
      </c>
      <c r="B43" s="205" t="s">
        <v>362</v>
      </c>
      <c r="C43" s="246">
        <v>2</v>
      </c>
      <c r="D43" s="247">
        <v>3205875</v>
      </c>
      <c r="E43" s="247">
        <v>0</v>
      </c>
      <c r="F43" s="247">
        <v>503740</v>
      </c>
      <c r="G43" s="247">
        <f t="shared" si="2"/>
        <v>2702135</v>
      </c>
    </row>
    <row r="44" spans="1:7" ht="12.75">
      <c r="A44" s="246">
        <v>5</v>
      </c>
      <c r="B44" s="205" t="s">
        <v>24</v>
      </c>
      <c r="C44" s="246">
        <v>0</v>
      </c>
      <c r="D44" s="247">
        <v>0</v>
      </c>
      <c r="E44" s="247">
        <v>0</v>
      </c>
      <c r="F44" s="247">
        <v>0</v>
      </c>
      <c r="G44" s="247">
        <f t="shared" si="2"/>
        <v>0</v>
      </c>
    </row>
    <row r="45" spans="1:7" ht="12.75">
      <c r="A45" s="246">
        <v>1</v>
      </c>
      <c r="B45" s="205"/>
      <c r="C45" s="246">
        <v>0</v>
      </c>
      <c r="D45" s="247">
        <v>0</v>
      </c>
      <c r="E45" s="247">
        <v>0</v>
      </c>
      <c r="F45" s="247">
        <v>0</v>
      </c>
      <c r="G45" s="247">
        <f t="shared" si="2"/>
        <v>0</v>
      </c>
    </row>
    <row r="46" spans="1:7" ht="12.75">
      <c r="A46" s="246">
        <v>2</v>
      </c>
      <c r="B46" s="205"/>
      <c r="C46" s="246"/>
      <c r="D46" s="247"/>
      <c r="E46" s="247"/>
      <c r="F46" s="247"/>
      <c r="G46" s="247">
        <f t="shared" si="2"/>
        <v>0</v>
      </c>
    </row>
    <row r="47" spans="1:7" ht="12.75">
      <c r="A47" s="246">
        <v>3</v>
      </c>
      <c r="B47" s="205"/>
      <c r="C47" s="246"/>
      <c r="D47" s="247"/>
      <c r="E47" s="247"/>
      <c r="F47" s="247"/>
      <c r="G47" s="247">
        <f t="shared" si="2"/>
        <v>0</v>
      </c>
    </row>
    <row r="48" spans="1:7" ht="12.75">
      <c r="A48" s="246">
        <v>4</v>
      </c>
      <c r="B48" s="205"/>
      <c r="C48" s="246"/>
      <c r="D48" s="247"/>
      <c r="E48" s="247"/>
      <c r="F48" s="247"/>
      <c r="G48" s="247">
        <f t="shared" si="2"/>
        <v>0</v>
      </c>
    </row>
    <row r="49" spans="1:7" ht="30" customHeight="1">
      <c r="A49" s="248"/>
      <c r="B49" s="249" t="s">
        <v>297</v>
      </c>
      <c r="C49" s="250"/>
      <c r="D49" s="251">
        <f>SUM(D40:D48)</f>
        <v>15601721</v>
      </c>
      <c r="E49" s="251">
        <f>SUM(E40:E48)</f>
        <v>616375</v>
      </c>
      <c r="F49" s="251">
        <f>SUM(F40:F48)</f>
        <v>2096029</v>
      </c>
      <c r="G49" s="251">
        <f>SUM(G40:G48)</f>
        <v>14122067</v>
      </c>
    </row>
    <row r="53" ht="15">
      <c r="F53" s="174" t="s">
        <v>298</v>
      </c>
    </row>
  </sheetData>
  <sheetProtection/>
  <mergeCells count="18">
    <mergeCell ref="A6:A7"/>
    <mergeCell ref="B6:B7"/>
    <mergeCell ref="C6:C7"/>
    <mergeCell ref="E6:E7"/>
    <mergeCell ref="A22:A23"/>
    <mergeCell ref="B22:B23"/>
    <mergeCell ref="C22:C23"/>
    <mergeCell ref="E22:E23"/>
    <mergeCell ref="A38:A39"/>
    <mergeCell ref="B38:B39"/>
    <mergeCell ref="C38:C39"/>
    <mergeCell ref="E38:E39"/>
    <mergeCell ref="B4:G4"/>
    <mergeCell ref="B20:G20"/>
    <mergeCell ref="B36:G36"/>
    <mergeCell ref="F22:F23"/>
    <mergeCell ref="F6:F7"/>
    <mergeCell ref="F38:F3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144"/>
  <sheetViews>
    <sheetView zoomScalePageLayoutView="0" workbookViewId="0" topLeftCell="A25">
      <selection activeCell="I13" sqref="I13:I14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8515625" style="0" customWidth="1"/>
    <col min="4" max="4" width="11.00390625" style="0" customWidth="1"/>
    <col min="7" max="7" width="10.140625" style="0" bestFit="1" customWidth="1"/>
    <col min="8" max="8" width="10.421875" style="0" customWidth="1"/>
    <col min="9" max="9" width="9.8515625" style="0" customWidth="1"/>
    <col min="10" max="10" width="10.7109375" style="0" customWidth="1"/>
    <col min="11" max="11" width="10.00390625" style="0" customWidth="1"/>
    <col min="12" max="12" width="10.7109375" style="0" customWidth="1"/>
    <col min="13" max="13" width="12.7109375" style="254" customWidth="1"/>
    <col min="14" max="14" width="6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10" ht="18">
      <c r="B4" s="242" t="s">
        <v>292</v>
      </c>
      <c r="C4" s="253"/>
      <c r="F4" s="267" t="s">
        <v>392</v>
      </c>
      <c r="G4" s="268"/>
      <c r="H4" s="268"/>
      <c r="I4" s="268"/>
      <c r="J4" s="329" t="s">
        <v>540</v>
      </c>
    </row>
    <row r="5" spans="5:6" ht="12.75">
      <c r="E5">
        <v>2010</v>
      </c>
      <c r="F5">
        <v>2011</v>
      </c>
    </row>
    <row r="6" spans="1:13" s="26" customFormat="1" ht="15" customHeight="1">
      <c r="A6" s="401" t="s">
        <v>2</v>
      </c>
      <c r="B6" s="403" t="s">
        <v>66</v>
      </c>
      <c r="C6" s="401" t="s">
        <v>293</v>
      </c>
      <c r="D6" s="243" t="s">
        <v>294</v>
      </c>
      <c r="E6" s="401" t="s">
        <v>295</v>
      </c>
      <c r="F6" s="401" t="s">
        <v>296</v>
      </c>
      <c r="G6" s="243" t="s">
        <v>294</v>
      </c>
      <c r="H6" s="243" t="s">
        <v>274</v>
      </c>
      <c r="I6" s="243" t="s">
        <v>275</v>
      </c>
      <c r="J6" s="327" t="s">
        <v>299</v>
      </c>
      <c r="K6" s="243" t="s">
        <v>275</v>
      </c>
      <c r="L6" s="255" t="s">
        <v>274</v>
      </c>
      <c r="M6" s="256" t="s">
        <v>300</v>
      </c>
    </row>
    <row r="7" spans="1:13" s="26" customFormat="1" ht="15" customHeight="1">
      <c r="A7" s="402"/>
      <c r="B7" s="404"/>
      <c r="C7" s="402"/>
      <c r="D7" s="244">
        <v>101.11</v>
      </c>
      <c r="E7" s="402"/>
      <c r="F7" s="402"/>
      <c r="G7" s="245" t="s">
        <v>527</v>
      </c>
      <c r="H7" s="244" t="s">
        <v>525</v>
      </c>
      <c r="I7" s="244" t="s">
        <v>525</v>
      </c>
      <c r="J7" s="328" t="s">
        <v>528</v>
      </c>
      <c r="K7" s="245" t="s">
        <v>527</v>
      </c>
      <c r="L7" s="245" t="s">
        <v>527</v>
      </c>
      <c r="M7" s="257" t="s">
        <v>301</v>
      </c>
    </row>
    <row r="8" spans="1:13" ht="12.75">
      <c r="A8" s="246">
        <v>1</v>
      </c>
      <c r="B8" s="205" t="s">
        <v>323</v>
      </c>
      <c r="C8" s="246">
        <v>1</v>
      </c>
      <c r="D8" s="325">
        <v>383252</v>
      </c>
      <c r="E8" s="247">
        <v>0</v>
      </c>
      <c r="F8" s="247">
        <v>0</v>
      </c>
      <c r="G8" s="247">
        <f aca="true" t="shared" si="0" ref="G8:G39">D8</f>
        <v>383252</v>
      </c>
      <c r="H8" s="247">
        <v>0</v>
      </c>
      <c r="I8" s="247">
        <v>0</v>
      </c>
      <c r="J8" s="247">
        <v>0</v>
      </c>
      <c r="K8" s="258">
        <v>209511</v>
      </c>
      <c r="L8" s="258">
        <v>41902</v>
      </c>
      <c r="M8" s="258">
        <f aca="true" t="shared" si="1" ref="M8:M48">K8-L8</f>
        <v>167609</v>
      </c>
    </row>
    <row r="9" spans="1:13" ht="12.75">
      <c r="A9" s="246">
        <v>2</v>
      </c>
      <c r="B9" s="205" t="s">
        <v>324</v>
      </c>
      <c r="C9" s="246">
        <v>1</v>
      </c>
      <c r="D9" s="325">
        <v>319377</v>
      </c>
      <c r="E9" s="247">
        <v>0</v>
      </c>
      <c r="F9" s="247">
        <v>0</v>
      </c>
      <c r="G9" s="247">
        <f t="shared" si="0"/>
        <v>319377</v>
      </c>
      <c r="H9" s="247">
        <v>0</v>
      </c>
      <c r="I9" s="247">
        <v>0</v>
      </c>
      <c r="J9" s="247">
        <v>0</v>
      </c>
      <c r="K9" s="258">
        <v>174593</v>
      </c>
      <c r="L9" s="258">
        <v>34919</v>
      </c>
      <c r="M9" s="258">
        <f t="shared" si="1"/>
        <v>139674</v>
      </c>
    </row>
    <row r="10" spans="1:13" ht="12.75">
      <c r="A10" s="246">
        <v>3</v>
      </c>
      <c r="B10" s="205" t="s">
        <v>325</v>
      </c>
      <c r="C10" s="246">
        <v>1</v>
      </c>
      <c r="D10" s="325">
        <v>223564</v>
      </c>
      <c r="E10" s="247">
        <v>0</v>
      </c>
      <c r="F10" s="247">
        <v>0</v>
      </c>
      <c r="G10" s="247">
        <f t="shared" si="0"/>
        <v>223564</v>
      </c>
      <c r="H10" s="247">
        <v>0</v>
      </c>
      <c r="I10" s="247">
        <v>0</v>
      </c>
      <c r="J10" s="247">
        <v>0</v>
      </c>
      <c r="K10" s="258">
        <v>122215</v>
      </c>
      <c r="L10" s="258">
        <v>24443</v>
      </c>
      <c r="M10" s="258">
        <f t="shared" si="1"/>
        <v>97772</v>
      </c>
    </row>
    <row r="11" spans="1:13" ht="12.75">
      <c r="A11" s="246">
        <v>4</v>
      </c>
      <c r="B11" s="205" t="s">
        <v>326</v>
      </c>
      <c r="C11" s="246">
        <v>1</v>
      </c>
      <c r="D11" s="325">
        <v>127752</v>
      </c>
      <c r="E11" s="247">
        <v>0</v>
      </c>
      <c r="F11" s="247">
        <v>0</v>
      </c>
      <c r="G11" s="247">
        <f t="shared" si="0"/>
        <v>127752</v>
      </c>
      <c r="H11" s="247">
        <v>0</v>
      </c>
      <c r="I11" s="247">
        <v>0</v>
      </c>
      <c r="J11" s="247">
        <v>0</v>
      </c>
      <c r="K11" s="258">
        <v>69838</v>
      </c>
      <c r="L11" s="258">
        <v>13968</v>
      </c>
      <c r="M11" s="258">
        <f t="shared" si="1"/>
        <v>55870</v>
      </c>
    </row>
    <row r="12" spans="1:13" ht="12.75">
      <c r="A12" s="246">
        <v>5</v>
      </c>
      <c r="B12" s="205" t="s">
        <v>327</v>
      </c>
      <c r="C12" s="246">
        <v>1</v>
      </c>
      <c r="D12" s="325">
        <v>46625</v>
      </c>
      <c r="E12" s="247">
        <v>0</v>
      </c>
      <c r="F12" s="247">
        <v>0</v>
      </c>
      <c r="G12" s="247">
        <f t="shared" si="0"/>
        <v>46625</v>
      </c>
      <c r="H12" s="247">
        <v>0</v>
      </c>
      <c r="I12" s="247">
        <v>0</v>
      </c>
      <c r="J12" s="247">
        <v>0</v>
      </c>
      <c r="K12" s="258">
        <v>25488</v>
      </c>
      <c r="L12" s="258">
        <v>5098</v>
      </c>
      <c r="M12" s="258">
        <f t="shared" si="1"/>
        <v>20390</v>
      </c>
    </row>
    <row r="13" spans="1:13" ht="12.75">
      <c r="A13" s="246">
        <v>6</v>
      </c>
      <c r="B13" s="205" t="s">
        <v>328</v>
      </c>
      <c r="C13" s="246">
        <v>1</v>
      </c>
      <c r="D13" s="325">
        <v>63875</v>
      </c>
      <c r="E13" s="247">
        <v>0</v>
      </c>
      <c r="F13" s="247">
        <v>0</v>
      </c>
      <c r="G13" s="247">
        <f t="shared" si="0"/>
        <v>63875</v>
      </c>
      <c r="H13" s="247">
        <v>0</v>
      </c>
      <c r="I13" s="247">
        <v>0</v>
      </c>
      <c r="J13" s="247">
        <v>0</v>
      </c>
      <c r="K13" s="258">
        <v>34918</v>
      </c>
      <c r="L13" s="258">
        <v>6984</v>
      </c>
      <c r="M13" s="258">
        <f t="shared" si="1"/>
        <v>27934</v>
      </c>
    </row>
    <row r="14" spans="1:13" ht="12.75">
      <c r="A14" s="246">
        <v>7</v>
      </c>
      <c r="B14" s="205" t="s">
        <v>329</v>
      </c>
      <c r="C14" s="246">
        <v>1</v>
      </c>
      <c r="D14" s="325">
        <v>792055</v>
      </c>
      <c r="E14" s="247">
        <v>0</v>
      </c>
      <c r="F14" s="247">
        <v>0</v>
      </c>
      <c r="G14" s="247">
        <f t="shared" si="0"/>
        <v>792055</v>
      </c>
      <c r="H14" s="247">
        <v>0</v>
      </c>
      <c r="I14" s="247">
        <v>0</v>
      </c>
      <c r="J14" s="247">
        <v>0</v>
      </c>
      <c r="K14" s="258">
        <v>432990</v>
      </c>
      <c r="L14" s="258">
        <v>86598</v>
      </c>
      <c r="M14" s="258">
        <f t="shared" si="1"/>
        <v>346392</v>
      </c>
    </row>
    <row r="15" spans="1:13" ht="12.75">
      <c r="A15" s="246">
        <v>8</v>
      </c>
      <c r="B15" s="205" t="s">
        <v>330</v>
      </c>
      <c r="C15" s="246">
        <v>1</v>
      </c>
      <c r="D15" s="325">
        <v>511003</v>
      </c>
      <c r="E15" s="247">
        <v>0</v>
      </c>
      <c r="F15" s="247">
        <v>0</v>
      </c>
      <c r="G15" s="247">
        <f t="shared" si="0"/>
        <v>511003</v>
      </c>
      <c r="H15" s="247">
        <v>0</v>
      </c>
      <c r="I15" s="247">
        <v>0</v>
      </c>
      <c r="J15" s="247">
        <v>0</v>
      </c>
      <c r="K15" s="258">
        <v>279348</v>
      </c>
      <c r="L15" s="258">
        <v>55870</v>
      </c>
      <c r="M15" s="258">
        <f t="shared" si="1"/>
        <v>223478</v>
      </c>
    </row>
    <row r="16" spans="1:13" ht="12.75">
      <c r="A16" s="246">
        <v>9</v>
      </c>
      <c r="B16" s="205" t="s">
        <v>331</v>
      </c>
      <c r="C16" s="246">
        <v>1</v>
      </c>
      <c r="D16" s="325">
        <v>86232</v>
      </c>
      <c r="E16" s="247">
        <v>0</v>
      </c>
      <c r="F16" s="247">
        <v>0</v>
      </c>
      <c r="G16" s="247">
        <f t="shared" si="0"/>
        <v>86232</v>
      </c>
      <c r="H16" s="247">
        <v>0</v>
      </c>
      <c r="I16" s="247">
        <v>0</v>
      </c>
      <c r="J16" s="247">
        <v>0</v>
      </c>
      <c r="K16" s="258">
        <v>47141</v>
      </c>
      <c r="L16" s="258">
        <v>9428</v>
      </c>
      <c r="M16" s="258">
        <f t="shared" si="1"/>
        <v>37713</v>
      </c>
    </row>
    <row r="17" spans="1:13" ht="12.75">
      <c r="A17" s="246">
        <v>10</v>
      </c>
      <c r="B17" s="205" t="s">
        <v>332</v>
      </c>
      <c r="C17" s="246">
        <v>1</v>
      </c>
      <c r="D17" s="325">
        <v>281052</v>
      </c>
      <c r="E17" s="247">
        <v>0</v>
      </c>
      <c r="F17" s="247">
        <v>0</v>
      </c>
      <c r="G17" s="247">
        <f t="shared" si="0"/>
        <v>281052</v>
      </c>
      <c r="H17" s="247">
        <v>0</v>
      </c>
      <c r="I17" s="247">
        <v>0</v>
      </c>
      <c r="J17" s="247">
        <v>0</v>
      </c>
      <c r="K17" s="258">
        <v>153642</v>
      </c>
      <c r="L17" s="258">
        <v>30728</v>
      </c>
      <c r="M17" s="258">
        <f t="shared" si="1"/>
        <v>122914</v>
      </c>
    </row>
    <row r="18" spans="1:13" ht="12.75">
      <c r="A18" s="246">
        <v>11</v>
      </c>
      <c r="B18" s="205" t="s">
        <v>333</v>
      </c>
      <c r="C18" s="246">
        <v>1</v>
      </c>
      <c r="D18" s="325">
        <v>19163</v>
      </c>
      <c r="E18" s="247">
        <v>0</v>
      </c>
      <c r="F18" s="247">
        <v>0</v>
      </c>
      <c r="G18" s="247">
        <f t="shared" si="0"/>
        <v>19163</v>
      </c>
      <c r="H18" s="247">
        <v>0</v>
      </c>
      <c r="I18" s="247">
        <v>0</v>
      </c>
      <c r="J18" s="247">
        <v>0</v>
      </c>
      <c r="K18" s="258">
        <v>10475</v>
      </c>
      <c r="L18" s="258">
        <v>2095</v>
      </c>
      <c r="M18" s="258">
        <f t="shared" si="1"/>
        <v>8380</v>
      </c>
    </row>
    <row r="19" spans="1:13" ht="12.75">
      <c r="A19" s="246">
        <v>12</v>
      </c>
      <c r="B19" s="205" t="s">
        <v>334</v>
      </c>
      <c r="C19" s="246">
        <v>1</v>
      </c>
      <c r="D19" s="325">
        <v>47907</v>
      </c>
      <c r="E19" s="247">
        <v>0</v>
      </c>
      <c r="F19" s="247">
        <v>0</v>
      </c>
      <c r="G19" s="247">
        <f t="shared" si="0"/>
        <v>47907</v>
      </c>
      <c r="H19" s="247">
        <v>0</v>
      </c>
      <c r="I19" s="247">
        <v>0</v>
      </c>
      <c r="J19" s="247">
        <v>0</v>
      </c>
      <c r="K19" s="258">
        <v>26190</v>
      </c>
      <c r="L19" s="258">
        <v>5238</v>
      </c>
      <c r="M19" s="258">
        <f t="shared" si="1"/>
        <v>20952</v>
      </c>
    </row>
    <row r="20" spans="1:13" ht="12.75">
      <c r="A20" s="246">
        <v>13</v>
      </c>
      <c r="B20" s="205" t="s">
        <v>335</v>
      </c>
      <c r="C20" s="246">
        <v>1</v>
      </c>
      <c r="D20" s="325">
        <v>15969</v>
      </c>
      <c r="E20" s="247">
        <v>0</v>
      </c>
      <c r="F20" s="247">
        <v>0</v>
      </c>
      <c r="G20" s="247">
        <f t="shared" si="0"/>
        <v>15969</v>
      </c>
      <c r="H20" s="247">
        <v>0</v>
      </c>
      <c r="I20" s="247">
        <v>0</v>
      </c>
      <c r="J20" s="247">
        <v>0</v>
      </c>
      <c r="K20" s="258">
        <v>8730</v>
      </c>
      <c r="L20" s="258">
        <v>1746</v>
      </c>
      <c r="M20" s="258">
        <f t="shared" si="1"/>
        <v>6984</v>
      </c>
    </row>
    <row r="21" spans="1:13" ht="12.75">
      <c r="A21" s="246">
        <v>14</v>
      </c>
      <c r="B21" s="205" t="s">
        <v>336</v>
      </c>
      <c r="C21" s="246">
        <v>1</v>
      </c>
      <c r="D21" s="325">
        <v>63875</v>
      </c>
      <c r="E21" s="247">
        <v>0</v>
      </c>
      <c r="F21" s="247">
        <v>0</v>
      </c>
      <c r="G21" s="247">
        <f t="shared" si="0"/>
        <v>63875</v>
      </c>
      <c r="H21" s="247">
        <v>0</v>
      </c>
      <c r="I21" s="247">
        <v>0</v>
      </c>
      <c r="J21" s="247">
        <v>0</v>
      </c>
      <c r="K21" s="258">
        <v>34918</v>
      </c>
      <c r="L21" s="258">
        <v>6984</v>
      </c>
      <c r="M21" s="258">
        <f t="shared" si="1"/>
        <v>27934</v>
      </c>
    </row>
    <row r="22" spans="1:13" ht="12.75">
      <c r="A22" s="246">
        <v>15</v>
      </c>
      <c r="B22" s="205" t="s">
        <v>337</v>
      </c>
      <c r="C22" s="246">
        <v>1</v>
      </c>
      <c r="D22" s="325">
        <v>31938</v>
      </c>
      <c r="E22" s="247">
        <v>0</v>
      </c>
      <c r="F22" s="247">
        <v>0</v>
      </c>
      <c r="G22" s="247">
        <f t="shared" si="0"/>
        <v>31938</v>
      </c>
      <c r="H22" s="247">
        <v>0</v>
      </c>
      <c r="I22" s="247">
        <v>0</v>
      </c>
      <c r="J22" s="247">
        <v>0</v>
      </c>
      <c r="K22" s="258">
        <v>17459</v>
      </c>
      <c r="L22" s="258">
        <v>3492</v>
      </c>
      <c r="M22" s="258">
        <f t="shared" si="1"/>
        <v>13967</v>
      </c>
    </row>
    <row r="23" spans="1:13" ht="12.75">
      <c r="A23" s="246">
        <v>16</v>
      </c>
      <c r="B23" s="205" t="s">
        <v>338</v>
      </c>
      <c r="C23" s="246">
        <v>1</v>
      </c>
      <c r="D23" s="325">
        <v>19163</v>
      </c>
      <c r="E23" s="247">
        <v>0</v>
      </c>
      <c r="F23" s="247">
        <v>0</v>
      </c>
      <c r="G23" s="247">
        <f t="shared" si="0"/>
        <v>19163</v>
      </c>
      <c r="H23" s="247">
        <v>0</v>
      </c>
      <c r="I23" s="247">
        <v>0</v>
      </c>
      <c r="J23" s="247">
        <v>0</v>
      </c>
      <c r="K23" s="258">
        <v>10475</v>
      </c>
      <c r="L23" s="258">
        <v>2095</v>
      </c>
      <c r="M23" s="258">
        <f t="shared" si="1"/>
        <v>8380</v>
      </c>
    </row>
    <row r="24" spans="1:13" ht="12.75">
      <c r="A24" s="246">
        <v>17</v>
      </c>
      <c r="B24" s="205" t="s">
        <v>339</v>
      </c>
      <c r="C24" s="246">
        <v>1</v>
      </c>
      <c r="D24" s="325">
        <v>89426</v>
      </c>
      <c r="E24" s="247">
        <v>0</v>
      </c>
      <c r="F24" s="247">
        <v>0</v>
      </c>
      <c r="G24" s="247">
        <f t="shared" si="0"/>
        <v>89426</v>
      </c>
      <c r="H24" s="247">
        <v>0</v>
      </c>
      <c r="I24" s="247">
        <v>0</v>
      </c>
      <c r="J24" s="247">
        <v>0</v>
      </c>
      <c r="K24" s="258">
        <v>48886</v>
      </c>
      <c r="L24" s="258">
        <v>9777</v>
      </c>
      <c r="M24" s="258">
        <f t="shared" si="1"/>
        <v>39109</v>
      </c>
    </row>
    <row r="25" spans="1:13" ht="12.75">
      <c r="A25" s="246">
        <v>18</v>
      </c>
      <c r="B25" s="205" t="s">
        <v>340</v>
      </c>
      <c r="C25" s="246">
        <v>1</v>
      </c>
      <c r="D25" s="325">
        <v>70263</v>
      </c>
      <c r="E25" s="247">
        <v>0</v>
      </c>
      <c r="F25" s="247">
        <v>0</v>
      </c>
      <c r="G25" s="247">
        <f t="shared" si="0"/>
        <v>70263</v>
      </c>
      <c r="H25" s="247">
        <v>0</v>
      </c>
      <c r="I25" s="247">
        <v>0</v>
      </c>
      <c r="J25" s="247">
        <v>0</v>
      </c>
      <c r="K25" s="258">
        <v>38410</v>
      </c>
      <c r="L25" s="258">
        <v>7682</v>
      </c>
      <c r="M25" s="258">
        <f t="shared" si="1"/>
        <v>30728</v>
      </c>
    </row>
    <row r="26" spans="1:13" ht="12.75">
      <c r="A26" s="246">
        <v>19</v>
      </c>
      <c r="B26" s="205" t="s">
        <v>341</v>
      </c>
      <c r="C26" s="246">
        <v>1</v>
      </c>
      <c r="D26" s="325">
        <v>185834</v>
      </c>
      <c r="E26" s="247">
        <v>0</v>
      </c>
      <c r="F26" s="247">
        <v>0</v>
      </c>
      <c r="G26" s="247">
        <f t="shared" si="0"/>
        <v>185834</v>
      </c>
      <c r="H26" s="247">
        <v>0</v>
      </c>
      <c r="I26" s="247">
        <v>0</v>
      </c>
      <c r="J26" s="247">
        <v>0</v>
      </c>
      <c r="K26" s="258">
        <v>113978</v>
      </c>
      <c r="L26" s="258">
        <v>22796</v>
      </c>
      <c r="M26" s="258">
        <f t="shared" si="1"/>
        <v>91182</v>
      </c>
    </row>
    <row r="27" spans="1:13" ht="12.75">
      <c r="A27" s="246">
        <v>20</v>
      </c>
      <c r="B27" s="205" t="s">
        <v>375</v>
      </c>
      <c r="C27" s="246">
        <v>1</v>
      </c>
      <c r="D27" s="247">
        <v>458570</v>
      </c>
      <c r="E27" s="247">
        <v>0</v>
      </c>
      <c r="F27" s="247">
        <v>0</v>
      </c>
      <c r="G27" s="247">
        <f t="shared" si="0"/>
        <v>458570</v>
      </c>
      <c r="H27" s="247">
        <v>0</v>
      </c>
      <c r="I27" s="247">
        <v>0</v>
      </c>
      <c r="J27" s="247">
        <v>0</v>
      </c>
      <c r="K27" s="258">
        <v>317942</v>
      </c>
      <c r="L27" s="258">
        <v>63588</v>
      </c>
      <c r="M27" s="258">
        <f t="shared" si="1"/>
        <v>254354</v>
      </c>
    </row>
    <row r="28" spans="1:13" ht="12.75">
      <c r="A28" s="246">
        <v>21</v>
      </c>
      <c r="B28" s="205" t="s">
        <v>376</v>
      </c>
      <c r="C28" s="246">
        <v>2</v>
      </c>
      <c r="D28" s="247">
        <v>6542</v>
      </c>
      <c r="E28" s="247">
        <v>0</v>
      </c>
      <c r="F28" s="247">
        <v>0</v>
      </c>
      <c r="G28" s="247">
        <f t="shared" si="0"/>
        <v>6542</v>
      </c>
      <c r="H28" s="247">
        <v>0</v>
      </c>
      <c r="I28" s="247">
        <v>0</v>
      </c>
      <c r="J28" s="247">
        <v>0</v>
      </c>
      <c r="K28" s="258">
        <v>4535</v>
      </c>
      <c r="L28" s="258">
        <v>907</v>
      </c>
      <c r="M28" s="258">
        <f t="shared" si="1"/>
        <v>3628</v>
      </c>
    </row>
    <row r="29" spans="1:13" ht="12.75">
      <c r="A29" s="246">
        <v>22</v>
      </c>
      <c r="B29" s="205" t="s">
        <v>377</v>
      </c>
      <c r="C29" s="246">
        <v>1</v>
      </c>
      <c r="D29" s="247">
        <v>92410</v>
      </c>
      <c r="E29" s="247">
        <v>0</v>
      </c>
      <c r="F29" s="247">
        <v>0</v>
      </c>
      <c r="G29" s="247">
        <f t="shared" si="0"/>
        <v>92410</v>
      </c>
      <c r="H29" s="247">
        <v>0</v>
      </c>
      <c r="I29" s="247">
        <v>0</v>
      </c>
      <c r="J29" s="247">
        <v>0</v>
      </c>
      <c r="K29" s="258">
        <v>65304</v>
      </c>
      <c r="L29" s="258">
        <v>13061</v>
      </c>
      <c r="M29" s="258">
        <f t="shared" si="1"/>
        <v>52243</v>
      </c>
    </row>
    <row r="30" spans="1:13" ht="12.75">
      <c r="A30" s="246">
        <v>23</v>
      </c>
      <c r="B30" s="205" t="s">
        <v>378</v>
      </c>
      <c r="C30" s="246">
        <v>1</v>
      </c>
      <c r="D30" s="247">
        <v>111032</v>
      </c>
      <c r="E30" s="247">
        <v>0</v>
      </c>
      <c r="F30" s="247">
        <v>0</v>
      </c>
      <c r="G30" s="247">
        <f t="shared" si="0"/>
        <v>111032</v>
      </c>
      <c r="H30" s="247">
        <v>0</v>
      </c>
      <c r="I30" s="247">
        <v>0</v>
      </c>
      <c r="J30" s="247">
        <v>0</v>
      </c>
      <c r="K30" s="258">
        <v>78462</v>
      </c>
      <c r="L30" s="258">
        <v>15692</v>
      </c>
      <c r="M30" s="258">
        <f t="shared" si="1"/>
        <v>62770</v>
      </c>
    </row>
    <row r="31" spans="1:13" ht="12.75">
      <c r="A31" s="246">
        <v>24</v>
      </c>
      <c r="B31" s="205" t="s">
        <v>379</v>
      </c>
      <c r="C31" s="246">
        <v>1</v>
      </c>
      <c r="D31" s="247">
        <v>98500</v>
      </c>
      <c r="E31" s="247">
        <v>0</v>
      </c>
      <c r="F31" s="247">
        <v>0</v>
      </c>
      <c r="G31" s="247">
        <f t="shared" si="0"/>
        <v>98500</v>
      </c>
      <c r="H31" s="247">
        <v>0</v>
      </c>
      <c r="I31" s="247">
        <v>0</v>
      </c>
      <c r="J31" s="247">
        <v>0</v>
      </c>
      <c r="K31" s="258">
        <v>74860</v>
      </c>
      <c r="L31" s="258">
        <v>14972</v>
      </c>
      <c r="M31" s="258">
        <f t="shared" si="1"/>
        <v>59888</v>
      </c>
    </row>
    <row r="32" spans="1:13" ht="12.75">
      <c r="A32" s="246">
        <v>25</v>
      </c>
      <c r="B32" s="205" t="s">
        <v>380</v>
      </c>
      <c r="C32" s="246">
        <v>1</v>
      </c>
      <c r="D32" s="247">
        <v>38500</v>
      </c>
      <c r="E32" s="247">
        <v>0</v>
      </c>
      <c r="F32" s="247">
        <v>0</v>
      </c>
      <c r="G32" s="247">
        <f t="shared" si="0"/>
        <v>38500</v>
      </c>
      <c r="H32" s="247">
        <v>0</v>
      </c>
      <c r="I32" s="247">
        <v>0</v>
      </c>
      <c r="J32" s="247">
        <v>0</v>
      </c>
      <c r="K32" s="258">
        <v>29260</v>
      </c>
      <c r="L32" s="258">
        <v>5852</v>
      </c>
      <c r="M32" s="258">
        <f t="shared" si="1"/>
        <v>23408</v>
      </c>
    </row>
    <row r="33" spans="1:13" ht="12.75">
      <c r="A33" s="246">
        <v>26</v>
      </c>
      <c r="B33" s="205" t="s">
        <v>381</v>
      </c>
      <c r="C33" s="246">
        <v>1</v>
      </c>
      <c r="D33" s="247">
        <v>12500</v>
      </c>
      <c r="E33" s="247">
        <v>0</v>
      </c>
      <c r="F33" s="247">
        <v>0</v>
      </c>
      <c r="G33" s="247">
        <f t="shared" si="0"/>
        <v>12500</v>
      </c>
      <c r="H33" s="247">
        <v>0</v>
      </c>
      <c r="I33" s="247">
        <v>0</v>
      </c>
      <c r="J33" s="247">
        <v>0</v>
      </c>
      <c r="K33" s="258">
        <v>9500</v>
      </c>
      <c r="L33" s="258">
        <v>1900</v>
      </c>
      <c r="M33" s="258">
        <f t="shared" si="1"/>
        <v>7600</v>
      </c>
    </row>
    <row r="34" spans="1:13" ht="12.75">
      <c r="A34" s="246">
        <v>27</v>
      </c>
      <c r="B34" s="205" t="s">
        <v>382</v>
      </c>
      <c r="C34" s="246">
        <v>1</v>
      </c>
      <c r="D34" s="247">
        <v>10350</v>
      </c>
      <c r="E34" s="247">
        <v>0</v>
      </c>
      <c r="F34" s="247">
        <v>0</v>
      </c>
      <c r="G34" s="247">
        <f t="shared" si="0"/>
        <v>10350</v>
      </c>
      <c r="H34" s="247">
        <v>0</v>
      </c>
      <c r="I34" s="247">
        <v>0</v>
      </c>
      <c r="J34" s="247">
        <v>0</v>
      </c>
      <c r="K34" s="258">
        <v>7866</v>
      </c>
      <c r="L34" s="258">
        <v>1573</v>
      </c>
      <c r="M34" s="258">
        <f t="shared" si="1"/>
        <v>6293</v>
      </c>
    </row>
    <row r="35" spans="1:13" ht="12.75">
      <c r="A35" s="246">
        <v>28</v>
      </c>
      <c r="B35" s="205" t="s">
        <v>383</v>
      </c>
      <c r="C35" s="246">
        <v>1</v>
      </c>
      <c r="D35" s="247">
        <v>7800</v>
      </c>
      <c r="E35" s="247">
        <v>0</v>
      </c>
      <c r="F35" s="247">
        <v>0</v>
      </c>
      <c r="G35" s="247">
        <f t="shared" si="0"/>
        <v>7800</v>
      </c>
      <c r="H35" s="247">
        <v>0</v>
      </c>
      <c r="I35" s="247">
        <v>0</v>
      </c>
      <c r="J35" s="247">
        <v>0</v>
      </c>
      <c r="K35" s="258">
        <v>5928</v>
      </c>
      <c r="L35" s="258">
        <v>1186</v>
      </c>
      <c r="M35" s="258">
        <f t="shared" si="1"/>
        <v>4742</v>
      </c>
    </row>
    <row r="36" spans="1:13" ht="12.75">
      <c r="A36" s="246">
        <v>29</v>
      </c>
      <c r="B36" s="205" t="s">
        <v>384</v>
      </c>
      <c r="C36" s="246">
        <v>1</v>
      </c>
      <c r="D36" s="247">
        <v>29167</v>
      </c>
      <c r="E36" s="247">
        <v>0</v>
      </c>
      <c r="F36" s="247">
        <v>0</v>
      </c>
      <c r="G36" s="325">
        <f t="shared" si="0"/>
        <v>29167</v>
      </c>
      <c r="H36" s="247">
        <v>0</v>
      </c>
      <c r="I36" s="247">
        <v>0</v>
      </c>
      <c r="J36" s="247">
        <v>0</v>
      </c>
      <c r="K36" s="258">
        <v>22167</v>
      </c>
      <c r="L36" s="258">
        <v>4433</v>
      </c>
      <c r="M36" s="258">
        <f t="shared" si="1"/>
        <v>17734</v>
      </c>
    </row>
    <row r="37" spans="1:13" ht="12.75">
      <c r="A37" s="246">
        <v>30</v>
      </c>
      <c r="B37" s="205" t="s">
        <v>385</v>
      </c>
      <c r="C37" s="246">
        <v>2</v>
      </c>
      <c r="D37" s="247">
        <v>13434</v>
      </c>
      <c r="E37" s="247">
        <v>0</v>
      </c>
      <c r="F37" s="247">
        <v>0</v>
      </c>
      <c r="G37" s="325">
        <f t="shared" si="0"/>
        <v>13434</v>
      </c>
      <c r="H37" s="247">
        <v>0</v>
      </c>
      <c r="I37" s="247">
        <v>0</v>
      </c>
      <c r="J37" s="247">
        <v>0</v>
      </c>
      <c r="K37" s="258">
        <v>10389</v>
      </c>
      <c r="L37" s="258">
        <v>2078</v>
      </c>
      <c r="M37" s="258">
        <f t="shared" si="1"/>
        <v>8311</v>
      </c>
    </row>
    <row r="38" spans="1:13" ht="12.75">
      <c r="A38" s="246">
        <v>31</v>
      </c>
      <c r="B38" s="205" t="s">
        <v>386</v>
      </c>
      <c r="C38" s="246">
        <v>1</v>
      </c>
      <c r="D38" s="247">
        <v>12500</v>
      </c>
      <c r="E38" s="247">
        <v>0</v>
      </c>
      <c r="F38" s="247">
        <v>0</v>
      </c>
      <c r="G38" s="325">
        <f t="shared" si="0"/>
        <v>12500</v>
      </c>
      <c r="H38" s="247">
        <v>0</v>
      </c>
      <c r="I38" s="247">
        <v>0</v>
      </c>
      <c r="J38" s="247">
        <v>0</v>
      </c>
      <c r="K38" s="258">
        <v>9834</v>
      </c>
      <c r="L38" s="258">
        <v>1967</v>
      </c>
      <c r="M38" s="258">
        <f t="shared" si="1"/>
        <v>7867</v>
      </c>
    </row>
    <row r="39" spans="1:13" ht="12.75">
      <c r="A39" s="246">
        <v>32</v>
      </c>
      <c r="B39" s="205" t="s">
        <v>387</v>
      </c>
      <c r="C39" s="246">
        <v>1</v>
      </c>
      <c r="D39" s="247">
        <v>1726500</v>
      </c>
      <c r="E39" s="247">
        <v>0</v>
      </c>
      <c r="F39" s="247">
        <v>0</v>
      </c>
      <c r="G39" s="325">
        <f t="shared" si="0"/>
        <v>1726500</v>
      </c>
      <c r="H39" s="247">
        <v>0</v>
      </c>
      <c r="I39" s="247">
        <v>0</v>
      </c>
      <c r="J39" s="247">
        <v>0</v>
      </c>
      <c r="K39" s="258">
        <v>1381200</v>
      </c>
      <c r="L39" s="258">
        <v>276240</v>
      </c>
      <c r="M39" s="258">
        <f t="shared" si="1"/>
        <v>1104960</v>
      </c>
    </row>
    <row r="40" spans="1:13" ht="12.75">
      <c r="A40" s="246">
        <v>32</v>
      </c>
      <c r="B40" s="205" t="s">
        <v>482</v>
      </c>
      <c r="C40" s="246">
        <v>1</v>
      </c>
      <c r="D40" s="247">
        <v>2224800</v>
      </c>
      <c r="E40" s="247">
        <v>0</v>
      </c>
      <c r="F40" s="247">
        <v>0</v>
      </c>
      <c r="G40" s="247">
        <f aca="true" t="shared" si="2" ref="G40:G46">D40</f>
        <v>2224800</v>
      </c>
      <c r="H40" s="247">
        <v>0</v>
      </c>
      <c r="I40" s="247">
        <v>0</v>
      </c>
      <c r="J40" s="247">
        <v>0</v>
      </c>
      <c r="K40" s="258">
        <v>1928160</v>
      </c>
      <c r="L40" s="258">
        <v>385632</v>
      </c>
      <c r="M40" s="258">
        <f t="shared" si="1"/>
        <v>1542528</v>
      </c>
    </row>
    <row r="41" spans="1:13" ht="12.75">
      <c r="A41" s="246">
        <v>33</v>
      </c>
      <c r="B41" s="205" t="s">
        <v>483</v>
      </c>
      <c r="C41" s="246">
        <v>1</v>
      </c>
      <c r="D41" s="247">
        <v>278100</v>
      </c>
      <c r="E41" s="247">
        <v>0</v>
      </c>
      <c r="F41" s="247">
        <v>0</v>
      </c>
      <c r="G41" s="247">
        <f t="shared" si="2"/>
        <v>278100</v>
      </c>
      <c r="H41" s="247">
        <v>0</v>
      </c>
      <c r="I41" s="247">
        <v>0</v>
      </c>
      <c r="J41" s="247">
        <v>0</v>
      </c>
      <c r="K41" s="258">
        <v>241020</v>
      </c>
      <c r="L41" s="258">
        <v>48204</v>
      </c>
      <c r="M41" s="258">
        <f t="shared" si="1"/>
        <v>192816</v>
      </c>
    </row>
    <row r="42" spans="1:13" ht="12.75">
      <c r="A42" s="246">
        <v>34</v>
      </c>
      <c r="B42" s="205" t="s">
        <v>484</v>
      </c>
      <c r="C42" s="246">
        <v>1</v>
      </c>
      <c r="D42" s="247">
        <v>27810</v>
      </c>
      <c r="E42" s="247">
        <v>0</v>
      </c>
      <c r="F42" s="247">
        <v>0</v>
      </c>
      <c r="G42" s="247">
        <f t="shared" si="2"/>
        <v>27810</v>
      </c>
      <c r="H42" s="247">
        <v>0</v>
      </c>
      <c r="I42" s="247">
        <v>0</v>
      </c>
      <c r="J42" s="247">
        <v>0</v>
      </c>
      <c r="K42" s="258">
        <v>24102</v>
      </c>
      <c r="L42" s="258">
        <v>4820</v>
      </c>
      <c r="M42" s="258">
        <f t="shared" si="1"/>
        <v>19282</v>
      </c>
    </row>
    <row r="43" spans="1:13" s="252" customFormat="1" ht="24.75" customHeight="1">
      <c r="A43" s="246">
        <v>35</v>
      </c>
      <c r="B43" s="205" t="s">
        <v>485</v>
      </c>
      <c r="C43" s="246">
        <v>1</v>
      </c>
      <c r="D43" s="247">
        <v>111240</v>
      </c>
      <c r="E43" s="247">
        <v>0</v>
      </c>
      <c r="F43" s="247">
        <v>0</v>
      </c>
      <c r="G43" s="247">
        <f t="shared" si="2"/>
        <v>111240</v>
      </c>
      <c r="H43" s="247">
        <v>0</v>
      </c>
      <c r="I43" s="247">
        <v>0</v>
      </c>
      <c r="J43" s="247">
        <v>0</v>
      </c>
      <c r="K43" s="258">
        <v>96408</v>
      </c>
      <c r="L43" s="258">
        <v>19282</v>
      </c>
      <c r="M43" s="258">
        <f t="shared" si="1"/>
        <v>77126</v>
      </c>
    </row>
    <row r="44" spans="1:13" ht="12.75">
      <c r="A44" s="246">
        <v>36</v>
      </c>
      <c r="B44" s="205" t="s">
        <v>486</v>
      </c>
      <c r="C44" s="246">
        <v>1</v>
      </c>
      <c r="D44" s="247">
        <v>278100</v>
      </c>
      <c r="E44" s="247">
        <v>0</v>
      </c>
      <c r="F44" s="247">
        <v>0</v>
      </c>
      <c r="G44" s="247">
        <f t="shared" si="2"/>
        <v>278100</v>
      </c>
      <c r="H44" s="247">
        <v>0</v>
      </c>
      <c r="I44" s="247">
        <v>0</v>
      </c>
      <c r="J44" s="247">
        <v>0</v>
      </c>
      <c r="K44" s="258">
        <v>241020</v>
      </c>
      <c r="L44" s="258">
        <v>48204</v>
      </c>
      <c r="M44" s="258">
        <f t="shared" si="1"/>
        <v>192816</v>
      </c>
    </row>
    <row r="45" spans="1:13" ht="12.75">
      <c r="A45" s="246">
        <v>37</v>
      </c>
      <c r="B45" s="205" t="s">
        <v>487</v>
      </c>
      <c r="C45" s="246">
        <v>1</v>
      </c>
      <c r="D45" s="247">
        <v>11124</v>
      </c>
      <c r="E45" s="247">
        <v>0</v>
      </c>
      <c r="F45" s="247">
        <v>0</v>
      </c>
      <c r="G45" s="247">
        <f t="shared" si="2"/>
        <v>11124</v>
      </c>
      <c r="H45" s="247">
        <v>0</v>
      </c>
      <c r="I45" s="247">
        <v>0</v>
      </c>
      <c r="J45" s="247">
        <v>0</v>
      </c>
      <c r="K45" s="258">
        <v>9641</v>
      </c>
      <c r="L45" s="258">
        <v>1928</v>
      </c>
      <c r="M45" s="258">
        <f t="shared" si="1"/>
        <v>7713</v>
      </c>
    </row>
    <row r="46" spans="1:13" ht="12.75">
      <c r="A46" s="246">
        <v>38</v>
      </c>
      <c r="B46" s="205" t="s">
        <v>344</v>
      </c>
      <c r="C46" s="246">
        <v>1</v>
      </c>
      <c r="D46" s="247">
        <v>51375</v>
      </c>
      <c r="E46" s="247">
        <v>0</v>
      </c>
      <c r="F46" s="247">
        <v>0</v>
      </c>
      <c r="G46" s="247">
        <f t="shared" si="2"/>
        <v>51375</v>
      </c>
      <c r="H46" s="247">
        <v>0</v>
      </c>
      <c r="I46" s="247">
        <v>0</v>
      </c>
      <c r="J46" s="247">
        <v>0</v>
      </c>
      <c r="K46" s="258">
        <v>46238</v>
      </c>
      <c r="L46" s="258">
        <v>9248</v>
      </c>
      <c r="M46" s="258">
        <f t="shared" si="1"/>
        <v>36990</v>
      </c>
    </row>
    <row r="47" spans="1:13" ht="12.75">
      <c r="A47" s="246">
        <v>39</v>
      </c>
      <c r="B47" s="205" t="s">
        <v>529</v>
      </c>
      <c r="C47" s="246">
        <v>1</v>
      </c>
      <c r="D47" s="247">
        <v>0</v>
      </c>
      <c r="E47" s="247">
        <v>10300</v>
      </c>
      <c r="F47" s="247">
        <v>0</v>
      </c>
      <c r="G47" s="247">
        <f>E47</f>
        <v>10300</v>
      </c>
      <c r="H47" s="247"/>
      <c r="I47" s="247">
        <v>0</v>
      </c>
      <c r="J47" s="247"/>
      <c r="K47" s="258">
        <v>10300</v>
      </c>
      <c r="L47" s="258">
        <v>1545</v>
      </c>
      <c r="M47" s="258">
        <f t="shared" si="1"/>
        <v>8755</v>
      </c>
    </row>
    <row r="48" spans="1:13" ht="12.75">
      <c r="A48" s="246">
        <v>40</v>
      </c>
      <c r="B48" s="205" t="s">
        <v>530</v>
      </c>
      <c r="C48" s="246">
        <v>1</v>
      </c>
      <c r="D48" s="247"/>
      <c r="E48" s="247">
        <v>200000</v>
      </c>
      <c r="F48" s="247">
        <v>0</v>
      </c>
      <c r="G48" s="247">
        <f>E48</f>
        <v>200000</v>
      </c>
      <c r="H48" s="247"/>
      <c r="I48" s="247">
        <v>0</v>
      </c>
      <c r="J48" s="247"/>
      <c r="K48" s="258">
        <v>200000</v>
      </c>
      <c r="L48" s="258">
        <v>0</v>
      </c>
      <c r="M48" s="258">
        <f t="shared" si="1"/>
        <v>200000</v>
      </c>
    </row>
    <row r="49" spans="1:13" ht="12.75">
      <c r="A49" s="246">
        <v>41</v>
      </c>
      <c r="B49" s="205"/>
      <c r="C49" s="246"/>
      <c r="D49" s="247"/>
      <c r="E49" s="247"/>
      <c r="F49" s="247"/>
      <c r="G49" s="247"/>
      <c r="H49" s="247"/>
      <c r="I49" s="247"/>
      <c r="J49" s="247"/>
      <c r="K49" s="258"/>
      <c r="L49" s="258"/>
      <c r="M49" s="258"/>
    </row>
    <row r="50" spans="1:13" ht="12.75">
      <c r="A50" s="246"/>
      <c r="B50" s="205"/>
      <c r="C50" s="246"/>
      <c r="D50" s="247"/>
      <c r="E50" s="247"/>
      <c r="F50" s="247"/>
      <c r="G50" s="247"/>
      <c r="H50" s="247"/>
      <c r="I50" s="247"/>
      <c r="J50" s="247"/>
      <c r="K50" s="258"/>
      <c r="L50" s="258"/>
      <c r="M50" s="258"/>
    </row>
    <row r="51" spans="1:13" ht="12.75">
      <c r="A51" s="246"/>
      <c r="B51" s="205"/>
      <c r="C51" s="246"/>
      <c r="D51" s="247"/>
      <c r="E51" s="247"/>
      <c r="F51" s="247"/>
      <c r="G51" s="247"/>
      <c r="H51" s="247"/>
      <c r="I51" s="247"/>
      <c r="J51" s="247"/>
      <c r="K51" s="258"/>
      <c r="L51" s="258"/>
      <c r="M51" s="258"/>
    </row>
    <row r="52" spans="1:13" ht="12.75">
      <c r="A52" s="330" t="s">
        <v>302</v>
      </c>
      <c r="B52" s="331" t="s">
        <v>303</v>
      </c>
      <c r="C52" s="332"/>
      <c r="D52" s="333">
        <f>SUM(D8:D46)</f>
        <v>8978679</v>
      </c>
      <c r="E52" s="334">
        <f>SUM(E47:E51)</f>
        <v>210300</v>
      </c>
      <c r="F52" s="335">
        <f>SUM(F47:F51)</f>
        <v>0</v>
      </c>
      <c r="G52" s="334">
        <f>D52+E52</f>
        <v>9188979</v>
      </c>
      <c r="H52" s="334">
        <f>SUM(H8:H53)</f>
        <v>0</v>
      </c>
      <c r="I52" s="334">
        <f>SUM(I8:I48)</f>
        <v>0</v>
      </c>
      <c r="J52" s="334">
        <v>0</v>
      </c>
      <c r="K52" s="368">
        <v>6673342</v>
      </c>
      <c r="L52" s="336">
        <f>SUM(L8:L51)</f>
        <v>1294155</v>
      </c>
      <c r="M52" s="336">
        <v>5379187</v>
      </c>
    </row>
    <row r="53" spans="1:13" ht="12.75">
      <c r="A53" s="246"/>
      <c r="B53" s="205"/>
      <c r="C53" s="246"/>
      <c r="D53" s="247"/>
      <c r="E53" s="247"/>
      <c r="F53" s="247">
        <v>0</v>
      </c>
      <c r="G53" s="247"/>
      <c r="H53" s="247"/>
      <c r="I53" s="247"/>
      <c r="J53" s="247"/>
      <c r="K53" s="258"/>
      <c r="L53" s="258"/>
      <c r="M53" s="258"/>
    </row>
    <row r="54" spans="1:13" ht="12.75">
      <c r="A54" s="246">
        <v>1</v>
      </c>
      <c r="B54" s="205" t="s">
        <v>342</v>
      </c>
      <c r="C54" s="246">
        <v>1</v>
      </c>
      <c r="D54" s="325">
        <v>24500</v>
      </c>
      <c r="E54" s="247"/>
      <c r="F54" s="247">
        <v>0</v>
      </c>
      <c r="G54" s="247">
        <f aca="true" t="shared" si="3" ref="G54:G59">D54+E54-F54</f>
        <v>24500</v>
      </c>
      <c r="H54" s="247">
        <v>0</v>
      </c>
      <c r="I54" s="247">
        <v>0</v>
      </c>
      <c r="J54" s="247">
        <v>0</v>
      </c>
      <c r="K54" s="326">
        <v>13066</v>
      </c>
      <c r="L54" s="258">
        <v>2613</v>
      </c>
      <c r="M54" s="258">
        <v>10453</v>
      </c>
    </row>
    <row r="55" spans="1:13" ht="12.75">
      <c r="A55" s="246">
        <v>2</v>
      </c>
      <c r="B55" s="205" t="s">
        <v>342</v>
      </c>
      <c r="C55" s="246">
        <v>1</v>
      </c>
      <c r="D55" s="325">
        <v>41000</v>
      </c>
      <c r="E55" s="247"/>
      <c r="F55" s="247">
        <v>0</v>
      </c>
      <c r="G55" s="247">
        <f t="shared" si="3"/>
        <v>41000</v>
      </c>
      <c r="H55" s="247">
        <v>0</v>
      </c>
      <c r="I55" s="247">
        <v>0</v>
      </c>
      <c r="J55" s="247">
        <v>0</v>
      </c>
      <c r="K55" s="258">
        <v>21866</v>
      </c>
      <c r="L55" s="258">
        <v>4373</v>
      </c>
      <c r="M55" s="258">
        <v>17493</v>
      </c>
    </row>
    <row r="56" spans="1:13" ht="12.75">
      <c r="A56" s="246">
        <v>3</v>
      </c>
      <c r="B56" s="205" t="s">
        <v>343</v>
      </c>
      <c r="C56" s="246">
        <v>1</v>
      </c>
      <c r="D56" s="325">
        <v>30021</v>
      </c>
      <c r="E56" s="247"/>
      <c r="F56" s="247">
        <v>0</v>
      </c>
      <c r="G56" s="247">
        <f t="shared" si="3"/>
        <v>30021</v>
      </c>
      <c r="H56" s="247">
        <v>0</v>
      </c>
      <c r="I56" s="247">
        <v>0</v>
      </c>
      <c r="J56" s="247">
        <v>0</v>
      </c>
      <c r="K56" s="258">
        <v>13604</v>
      </c>
      <c r="L56" s="258">
        <v>3401</v>
      </c>
      <c r="M56" s="258">
        <v>10203</v>
      </c>
    </row>
    <row r="57" spans="1:13" ht="12.75">
      <c r="A57" s="246">
        <v>4</v>
      </c>
      <c r="B57" s="205" t="s">
        <v>344</v>
      </c>
      <c r="C57" s="246">
        <v>1</v>
      </c>
      <c r="D57" s="325">
        <v>19163</v>
      </c>
      <c r="E57" s="247"/>
      <c r="F57" s="247">
        <v>0</v>
      </c>
      <c r="G57" s="247">
        <f t="shared" si="3"/>
        <v>19163</v>
      </c>
      <c r="H57" s="247">
        <v>0</v>
      </c>
      <c r="I57" s="247">
        <v>0</v>
      </c>
      <c r="J57" s="247">
        <v>0</v>
      </c>
      <c r="K57" s="258">
        <v>8683</v>
      </c>
      <c r="L57" s="258">
        <v>2171</v>
      </c>
      <c r="M57" s="258">
        <v>6512</v>
      </c>
    </row>
    <row r="58" spans="1:13" ht="12.75">
      <c r="A58" s="246">
        <v>5</v>
      </c>
      <c r="B58" s="205" t="s">
        <v>344</v>
      </c>
      <c r="C58" s="246">
        <v>1</v>
      </c>
      <c r="D58" s="325">
        <v>38325</v>
      </c>
      <c r="E58" s="247"/>
      <c r="F58" s="247">
        <v>0</v>
      </c>
      <c r="G58" s="247">
        <f t="shared" si="3"/>
        <v>38325</v>
      </c>
      <c r="H58" s="247">
        <v>0</v>
      </c>
      <c r="I58" s="247">
        <v>0</v>
      </c>
      <c r="J58" s="247">
        <v>0</v>
      </c>
      <c r="K58" s="258">
        <v>17366</v>
      </c>
      <c r="L58" s="258">
        <v>4342</v>
      </c>
      <c r="M58" s="258">
        <v>13025</v>
      </c>
    </row>
    <row r="59" spans="1:13" ht="12.75">
      <c r="A59" s="246">
        <v>6</v>
      </c>
      <c r="B59" s="205" t="s">
        <v>345</v>
      </c>
      <c r="C59" s="246">
        <v>1</v>
      </c>
      <c r="D59" s="325">
        <v>79934</v>
      </c>
      <c r="E59" s="247"/>
      <c r="F59" s="247">
        <v>0</v>
      </c>
      <c r="G59" s="247">
        <f t="shared" si="3"/>
        <v>79934</v>
      </c>
      <c r="H59" s="247">
        <v>0</v>
      </c>
      <c r="I59" s="247">
        <v>0</v>
      </c>
      <c r="J59" s="247">
        <v>0</v>
      </c>
      <c r="K59" s="258">
        <v>43697</v>
      </c>
      <c r="L59" s="258">
        <v>8739</v>
      </c>
      <c r="M59" s="258">
        <v>34958</v>
      </c>
    </row>
    <row r="60" spans="1:13" ht="12.75">
      <c r="A60" s="246">
        <v>7</v>
      </c>
      <c r="B60" s="205" t="s">
        <v>364</v>
      </c>
      <c r="C60" s="246">
        <v>1</v>
      </c>
      <c r="D60" s="325">
        <v>1800</v>
      </c>
      <c r="E60" s="247"/>
      <c r="F60" s="247">
        <v>0</v>
      </c>
      <c r="G60" s="247">
        <f aca="true" t="shared" si="4" ref="G60:G79">D60</f>
        <v>1800</v>
      </c>
      <c r="H60" s="247">
        <v>0</v>
      </c>
      <c r="I60" s="247">
        <v>0</v>
      </c>
      <c r="J60" s="247">
        <v>0</v>
      </c>
      <c r="K60" s="258">
        <v>1170</v>
      </c>
      <c r="L60" s="258">
        <v>234</v>
      </c>
      <c r="M60" s="258">
        <v>936</v>
      </c>
    </row>
    <row r="61" spans="1:13" ht="12.75">
      <c r="A61" s="246">
        <v>8</v>
      </c>
      <c r="B61" s="205" t="s">
        <v>343</v>
      </c>
      <c r="C61" s="246">
        <v>1</v>
      </c>
      <c r="D61" s="325">
        <v>90000</v>
      </c>
      <c r="E61" s="247"/>
      <c r="F61" s="247">
        <v>0</v>
      </c>
      <c r="G61" s="247">
        <f t="shared" si="4"/>
        <v>90000</v>
      </c>
      <c r="H61" s="247">
        <v>0</v>
      </c>
      <c r="I61" s="247">
        <v>0</v>
      </c>
      <c r="J61" s="247">
        <v>0</v>
      </c>
      <c r="K61" s="258">
        <v>54844</v>
      </c>
      <c r="L61" s="258">
        <v>13711</v>
      </c>
      <c r="M61" s="258">
        <v>41133</v>
      </c>
    </row>
    <row r="62" spans="1:13" ht="12.75">
      <c r="A62" s="246">
        <v>9</v>
      </c>
      <c r="B62" s="205" t="s">
        <v>365</v>
      </c>
      <c r="C62" s="246">
        <v>1</v>
      </c>
      <c r="D62" s="325">
        <v>2100</v>
      </c>
      <c r="E62" s="247"/>
      <c r="F62" s="247">
        <v>0</v>
      </c>
      <c r="G62" s="247">
        <f t="shared" si="4"/>
        <v>2100</v>
      </c>
      <c r="H62" s="247">
        <v>0</v>
      </c>
      <c r="I62" s="247">
        <v>0</v>
      </c>
      <c r="J62" s="247">
        <v>0</v>
      </c>
      <c r="K62" s="258">
        <v>1365</v>
      </c>
      <c r="L62" s="258">
        <v>273</v>
      </c>
      <c r="M62" s="258">
        <v>1092</v>
      </c>
    </row>
    <row r="63" spans="1:13" ht="12.75">
      <c r="A63" s="246">
        <v>10</v>
      </c>
      <c r="B63" s="205" t="s">
        <v>343</v>
      </c>
      <c r="C63" s="246">
        <v>1</v>
      </c>
      <c r="D63" s="325">
        <v>79900</v>
      </c>
      <c r="E63" s="247"/>
      <c r="F63" s="247">
        <v>0</v>
      </c>
      <c r="G63" s="247">
        <f t="shared" si="4"/>
        <v>79900</v>
      </c>
      <c r="H63" s="247">
        <v>0</v>
      </c>
      <c r="I63" s="247">
        <v>0</v>
      </c>
      <c r="J63" s="247">
        <v>0</v>
      </c>
      <c r="K63" s="258">
        <v>52434</v>
      </c>
      <c r="L63" s="258">
        <v>13109</v>
      </c>
      <c r="M63" s="258">
        <v>39326</v>
      </c>
    </row>
    <row r="64" spans="1:13" ht="12.75">
      <c r="A64" s="246">
        <v>11</v>
      </c>
      <c r="B64" s="205" t="s">
        <v>343</v>
      </c>
      <c r="C64" s="246">
        <v>1</v>
      </c>
      <c r="D64" s="325">
        <v>66500</v>
      </c>
      <c r="E64" s="247"/>
      <c r="F64" s="247">
        <v>0</v>
      </c>
      <c r="G64" s="247">
        <f t="shared" si="4"/>
        <v>66500</v>
      </c>
      <c r="H64" s="247">
        <v>0</v>
      </c>
      <c r="I64" s="247">
        <v>0</v>
      </c>
      <c r="J64" s="247">
        <v>0</v>
      </c>
      <c r="K64" s="258">
        <v>43640</v>
      </c>
      <c r="L64" s="258">
        <v>10910</v>
      </c>
      <c r="M64" s="258">
        <v>32730</v>
      </c>
    </row>
    <row r="65" spans="1:13" ht="12.75">
      <c r="A65" s="246">
        <v>12</v>
      </c>
      <c r="B65" s="205" t="s">
        <v>366</v>
      </c>
      <c r="C65" s="246">
        <v>1</v>
      </c>
      <c r="D65" s="325">
        <v>1000</v>
      </c>
      <c r="E65" s="247"/>
      <c r="F65" s="247">
        <v>0</v>
      </c>
      <c r="G65" s="247">
        <f t="shared" si="4"/>
        <v>1000</v>
      </c>
      <c r="H65" s="247">
        <v>0</v>
      </c>
      <c r="I65" s="247">
        <v>0</v>
      </c>
      <c r="J65" s="247">
        <v>0</v>
      </c>
      <c r="K65" s="258">
        <v>700</v>
      </c>
      <c r="L65" s="258">
        <v>140</v>
      </c>
      <c r="M65" s="258">
        <v>560</v>
      </c>
    </row>
    <row r="66" spans="1:13" ht="12.75">
      <c r="A66" s="246">
        <v>13</v>
      </c>
      <c r="B66" s="205" t="s">
        <v>367</v>
      </c>
      <c r="C66" s="246">
        <v>1</v>
      </c>
      <c r="D66" s="325">
        <v>1500</v>
      </c>
      <c r="E66" s="247"/>
      <c r="F66" s="247">
        <v>0</v>
      </c>
      <c r="G66" s="247">
        <f t="shared" si="4"/>
        <v>1500</v>
      </c>
      <c r="H66" s="247">
        <v>0</v>
      </c>
      <c r="I66" s="247">
        <v>0</v>
      </c>
      <c r="J66" s="247">
        <v>0</v>
      </c>
      <c r="K66" s="258">
        <v>1050</v>
      </c>
      <c r="L66" s="258">
        <v>210</v>
      </c>
      <c r="M66" s="258">
        <v>840</v>
      </c>
    </row>
    <row r="67" spans="1:13" ht="12.75">
      <c r="A67" s="246">
        <v>13</v>
      </c>
      <c r="B67" s="205" t="s">
        <v>368</v>
      </c>
      <c r="C67" s="246">
        <v>1</v>
      </c>
      <c r="D67" s="325">
        <v>7600</v>
      </c>
      <c r="E67" s="247"/>
      <c r="F67" s="247">
        <v>0</v>
      </c>
      <c r="G67" s="247">
        <f t="shared" si="4"/>
        <v>7600</v>
      </c>
      <c r="H67" s="247">
        <v>0</v>
      </c>
      <c r="I67" s="247">
        <v>0</v>
      </c>
      <c r="J67" s="247">
        <v>0</v>
      </c>
      <c r="K67" s="258">
        <v>5446</v>
      </c>
      <c r="L67" s="258">
        <v>1089</v>
      </c>
      <c r="M67" s="258">
        <v>4357</v>
      </c>
    </row>
    <row r="68" spans="1:13" ht="12.75">
      <c r="A68" s="246">
        <v>14</v>
      </c>
      <c r="B68" s="205" t="s">
        <v>369</v>
      </c>
      <c r="C68" s="246">
        <v>1</v>
      </c>
      <c r="D68" s="325">
        <v>4500</v>
      </c>
      <c r="E68" s="247"/>
      <c r="F68" s="247">
        <v>0</v>
      </c>
      <c r="G68" s="247">
        <f t="shared" si="4"/>
        <v>4500</v>
      </c>
      <c r="H68" s="247">
        <v>0</v>
      </c>
      <c r="I68" s="247">
        <v>0</v>
      </c>
      <c r="J68" s="247">
        <v>0</v>
      </c>
      <c r="K68" s="258">
        <v>3225</v>
      </c>
      <c r="L68" s="258">
        <v>645</v>
      </c>
      <c r="M68" s="258">
        <v>2580</v>
      </c>
    </row>
    <row r="69" spans="1:13" ht="12.75">
      <c r="A69" s="246">
        <v>15</v>
      </c>
      <c r="B69" s="205" t="s">
        <v>370</v>
      </c>
      <c r="C69" s="246">
        <v>1</v>
      </c>
      <c r="D69" s="325">
        <v>10000</v>
      </c>
      <c r="E69" s="247"/>
      <c r="F69" s="247">
        <v>0</v>
      </c>
      <c r="G69" s="247">
        <f t="shared" si="4"/>
        <v>10000</v>
      </c>
      <c r="H69" s="247">
        <v>0</v>
      </c>
      <c r="I69" s="247">
        <v>0</v>
      </c>
      <c r="J69" s="247">
        <v>0</v>
      </c>
      <c r="K69" s="258">
        <v>7166</v>
      </c>
      <c r="L69" s="258">
        <v>1433</v>
      </c>
      <c r="M69" s="258">
        <v>5733</v>
      </c>
    </row>
    <row r="70" spans="1:13" ht="12.75">
      <c r="A70" s="246">
        <v>16</v>
      </c>
      <c r="B70" s="205" t="s">
        <v>371</v>
      </c>
      <c r="C70" s="246">
        <v>1</v>
      </c>
      <c r="D70" s="325">
        <v>11000</v>
      </c>
      <c r="E70" s="247"/>
      <c r="F70" s="247">
        <v>0</v>
      </c>
      <c r="G70" s="247">
        <f t="shared" si="4"/>
        <v>11000</v>
      </c>
      <c r="H70" s="247">
        <v>0</v>
      </c>
      <c r="I70" s="247">
        <v>0</v>
      </c>
      <c r="J70" s="247">
        <v>0</v>
      </c>
      <c r="K70" s="258">
        <v>7883</v>
      </c>
      <c r="L70" s="258">
        <v>1577</v>
      </c>
      <c r="M70" s="258">
        <v>6306</v>
      </c>
    </row>
    <row r="71" spans="1:13" ht="12.75">
      <c r="A71" s="246">
        <v>17</v>
      </c>
      <c r="B71" s="205" t="s">
        <v>343</v>
      </c>
      <c r="C71" s="246">
        <v>1</v>
      </c>
      <c r="D71" s="325">
        <v>41000</v>
      </c>
      <c r="E71" s="247"/>
      <c r="F71" s="247">
        <v>0</v>
      </c>
      <c r="G71" s="247">
        <f t="shared" si="4"/>
        <v>41000</v>
      </c>
      <c r="H71" s="247">
        <v>0</v>
      </c>
      <c r="I71" s="247">
        <v>0</v>
      </c>
      <c r="J71" s="247">
        <v>0</v>
      </c>
      <c r="K71" s="258">
        <v>27547</v>
      </c>
      <c r="L71" s="258">
        <v>6887</v>
      </c>
      <c r="M71" s="258">
        <v>20660</v>
      </c>
    </row>
    <row r="72" spans="1:13" ht="12.75">
      <c r="A72" s="246">
        <v>18</v>
      </c>
      <c r="B72" s="205" t="s">
        <v>372</v>
      </c>
      <c r="C72" s="246">
        <v>2</v>
      </c>
      <c r="D72" s="325">
        <v>348300</v>
      </c>
      <c r="E72" s="247"/>
      <c r="F72" s="247">
        <v>0</v>
      </c>
      <c r="G72" s="247">
        <f t="shared" si="4"/>
        <v>348300</v>
      </c>
      <c r="H72" s="247">
        <v>0</v>
      </c>
      <c r="I72" s="247">
        <v>0</v>
      </c>
      <c r="J72" s="247">
        <v>0</v>
      </c>
      <c r="K72" s="258">
        <v>249615</v>
      </c>
      <c r="L72" s="258">
        <v>49923</v>
      </c>
      <c r="M72" s="258">
        <v>199692</v>
      </c>
    </row>
    <row r="73" spans="1:13" ht="12.75">
      <c r="A73" s="246">
        <v>19</v>
      </c>
      <c r="B73" s="205" t="s">
        <v>342</v>
      </c>
      <c r="C73" s="246">
        <v>1</v>
      </c>
      <c r="D73" s="325">
        <v>70000</v>
      </c>
      <c r="E73" s="247"/>
      <c r="F73" s="247">
        <v>0</v>
      </c>
      <c r="G73" s="247">
        <f t="shared" si="4"/>
        <v>70000</v>
      </c>
      <c r="H73" s="247">
        <v>0</v>
      </c>
      <c r="I73" s="247">
        <v>0</v>
      </c>
      <c r="J73" s="247">
        <v>0</v>
      </c>
      <c r="K73" s="258">
        <v>52500</v>
      </c>
      <c r="L73" s="258">
        <v>10500</v>
      </c>
      <c r="M73" s="258">
        <v>42000</v>
      </c>
    </row>
    <row r="74" spans="1:13" ht="12.75">
      <c r="A74" s="246">
        <v>20</v>
      </c>
      <c r="B74" s="205" t="s">
        <v>343</v>
      </c>
      <c r="C74" s="246">
        <v>1</v>
      </c>
      <c r="D74" s="325">
        <v>98085</v>
      </c>
      <c r="E74" s="247"/>
      <c r="F74" s="247">
        <v>0</v>
      </c>
      <c r="G74" s="247">
        <f t="shared" si="4"/>
        <v>98085</v>
      </c>
      <c r="H74" s="247">
        <v>0</v>
      </c>
      <c r="I74" s="247">
        <v>0</v>
      </c>
      <c r="J74" s="247">
        <v>0</v>
      </c>
      <c r="K74" s="258">
        <v>70499</v>
      </c>
      <c r="L74" s="258">
        <v>17625</v>
      </c>
      <c r="M74" s="258">
        <v>52874</v>
      </c>
    </row>
    <row r="75" spans="1:13" ht="12.75">
      <c r="A75" s="246">
        <v>21</v>
      </c>
      <c r="B75" s="205" t="s">
        <v>373</v>
      </c>
      <c r="C75" s="246">
        <v>5</v>
      </c>
      <c r="D75" s="325">
        <v>1467</v>
      </c>
      <c r="E75" s="247"/>
      <c r="F75" s="247">
        <v>0</v>
      </c>
      <c r="G75" s="247">
        <f t="shared" si="4"/>
        <v>1467</v>
      </c>
      <c r="H75" s="247">
        <v>0</v>
      </c>
      <c r="I75" s="247">
        <v>0</v>
      </c>
      <c r="J75" s="247">
        <v>0</v>
      </c>
      <c r="K75" s="258">
        <v>1174</v>
      </c>
      <c r="L75" s="258">
        <v>235</v>
      </c>
      <c r="M75" s="258">
        <v>939</v>
      </c>
    </row>
    <row r="76" spans="1:13" ht="12.75">
      <c r="A76" s="246">
        <v>22</v>
      </c>
      <c r="B76" s="205" t="s">
        <v>374</v>
      </c>
      <c r="C76" s="246">
        <v>1</v>
      </c>
      <c r="D76" s="325">
        <v>51283</v>
      </c>
      <c r="E76" s="247"/>
      <c r="F76" s="247">
        <v>0</v>
      </c>
      <c r="G76" s="247">
        <f t="shared" si="4"/>
        <v>51283</v>
      </c>
      <c r="H76" s="247">
        <v>0</v>
      </c>
      <c r="I76" s="247">
        <v>0</v>
      </c>
      <c r="J76" s="247">
        <v>0</v>
      </c>
      <c r="K76" s="258">
        <v>41026</v>
      </c>
      <c r="L76" s="258">
        <v>8205</v>
      </c>
      <c r="M76" s="258">
        <v>32821</v>
      </c>
    </row>
    <row r="77" spans="1:13" ht="12.75">
      <c r="A77" s="246">
        <v>23</v>
      </c>
      <c r="B77" s="323" t="s">
        <v>342</v>
      </c>
      <c r="C77" s="246">
        <v>1</v>
      </c>
      <c r="D77" s="247">
        <v>13834</v>
      </c>
      <c r="E77" s="247"/>
      <c r="F77" s="247">
        <f>SUM(F47:F52)</f>
        <v>0</v>
      </c>
      <c r="G77" s="247">
        <f t="shared" si="4"/>
        <v>13834</v>
      </c>
      <c r="H77" s="247">
        <v>0</v>
      </c>
      <c r="I77" s="247">
        <v>0</v>
      </c>
      <c r="J77" s="247">
        <v>0</v>
      </c>
      <c r="K77" s="258">
        <v>11298</v>
      </c>
      <c r="L77" s="258">
        <v>2260</v>
      </c>
      <c r="M77" s="258">
        <v>9038</v>
      </c>
    </row>
    <row r="78" spans="1:13" ht="12.75">
      <c r="A78" s="246">
        <v>24</v>
      </c>
      <c r="B78" s="323" t="s">
        <v>342</v>
      </c>
      <c r="C78" s="246">
        <v>1</v>
      </c>
      <c r="D78" s="247">
        <v>37000</v>
      </c>
      <c r="E78" s="247"/>
      <c r="F78" s="247">
        <f>SUM(F48:F53)</f>
        <v>0</v>
      </c>
      <c r="G78" s="247">
        <f t="shared" si="4"/>
        <v>37000</v>
      </c>
      <c r="H78" s="247">
        <v>0</v>
      </c>
      <c r="I78" s="247">
        <v>0</v>
      </c>
      <c r="J78" s="247">
        <v>0</v>
      </c>
      <c r="K78" s="258">
        <v>33300</v>
      </c>
      <c r="L78" s="258">
        <v>6660</v>
      </c>
      <c r="M78" s="258">
        <v>26640</v>
      </c>
    </row>
    <row r="79" spans="1:13" ht="12.75">
      <c r="A79" s="246">
        <v>25</v>
      </c>
      <c r="B79" s="323" t="s">
        <v>344</v>
      </c>
      <c r="C79" s="246">
        <v>1</v>
      </c>
      <c r="D79" s="247">
        <v>35136</v>
      </c>
      <c r="E79" s="247"/>
      <c r="F79" s="247">
        <f>SUM(F51:F54)</f>
        <v>0</v>
      </c>
      <c r="G79" s="247">
        <f t="shared" si="4"/>
        <v>35136</v>
      </c>
      <c r="H79" s="247">
        <v>0</v>
      </c>
      <c r="I79" s="247">
        <v>0</v>
      </c>
      <c r="J79" s="247">
        <v>0</v>
      </c>
      <c r="K79" s="258">
        <v>32208</v>
      </c>
      <c r="L79" s="258">
        <v>8052</v>
      </c>
      <c r="M79" s="258">
        <v>24156</v>
      </c>
    </row>
    <row r="80" spans="1:13" ht="12.75">
      <c r="A80" s="246"/>
      <c r="B80" s="323" t="s">
        <v>374</v>
      </c>
      <c r="C80" s="246">
        <v>1</v>
      </c>
      <c r="D80" s="247">
        <v>0</v>
      </c>
      <c r="E80" s="247">
        <v>24033</v>
      </c>
      <c r="F80" s="247">
        <f>SUM(F52:F55)</f>
        <v>0</v>
      </c>
      <c r="G80" s="247">
        <f aca="true" t="shared" si="5" ref="G80:G88">E80</f>
        <v>24033</v>
      </c>
      <c r="H80" s="247"/>
      <c r="I80" s="247"/>
      <c r="J80" s="247"/>
      <c r="K80" s="258">
        <f aca="true" t="shared" si="6" ref="K80:K88">G80</f>
        <v>24033</v>
      </c>
      <c r="L80" s="258">
        <v>2804</v>
      </c>
      <c r="M80" s="258">
        <v>21229</v>
      </c>
    </row>
    <row r="81" spans="1:13" ht="12.75">
      <c r="A81" s="246"/>
      <c r="B81" s="323" t="s">
        <v>531</v>
      </c>
      <c r="C81" s="246">
        <v>1</v>
      </c>
      <c r="D81" s="247">
        <v>0</v>
      </c>
      <c r="E81" s="247">
        <v>47549</v>
      </c>
      <c r="F81" s="247"/>
      <c r="G81" s="247">
        <f t="shared" si="5"/>
        <v>47549</v>
      </c>
      <c r="H81" s="247"/>
      <c r="I81" s="247"/>
      <c r="J81" s="247"/>
      <c r="K81" s="258">
        <f t="shared" si="6"/>
        <v>47549</v>
      </c>
      <c r="L81" s="258">
        <v>5943</v>
      </c>
      <c r="M81" s="258">
        <v>41606</v>
      </c>
    </row>
    <row r="82" spans="1:13" ht="12.75">
      <c r="A82" s="246"/>
      <c r="B82" s="323" t="s">
        <v>532</v>
      </c>
      <c r="C82" s="246">
        <v>1</v>
      </c>
      <c r="D82" s="247">
        <v>0</v>
      </c>
      <c r="E82" s="247">
        <v>3787</v>
      </c>
      <c r="F82" s="247"/>
      <c r="G82" s="247">
        <f t="shared" si="5"/>
        <v>3787</v>
      </c>
      <c r="H82" s="247"/>
      <c r="I82" s="247"/>
      <c r="J82" s="247"/>
      <c r="K82" s="258">
        <f t="shared" si="6"/>
        <v>3787</v>
      </c>
      <c r="L82" s="258">
        <v>379</v>
      </c>
      <c r="M82" s="258">
        <v>3408</v>
      </c>
    </row>
    <row r="83" spans="1:13" ht="12.75">
      <c r="A83" s="246"/>
      <c r="B83" s="323" t="s">
        <v>533</v>
      </c>
      <c r="C83" s="246">
        <v>3</v>
      </c>
      <c r="D83" s="247">
        <v>0</v>
      </c>
      <c r="E83" s="247">
        <v>9000</v>
      </c>
      <c r="F83" s="247"/>
      <c r="G83" s="247">
        <f t="shared" si="5"/>
        <v>9000</v>
      </c>
      <c r="H83" s="247"/>
      <c r="I83" s="247"/>
      <c r="J83" s="247"/>
      <c r="K83" s="258">
        <f t="shared" si="6"/>
        <v>9000</v>
      </c>
      <c r="L83" s="258">
        <v>300</v>
      </c>
      <c r="M83" s="258">
        <v>8700</v>
      </c>
    </row>
    <row r="84" spans="1:13" ht="12.75">
      <c r="A84" s="246"/>
      <c r="B84" s="323" t="s">
        <v>531</v>
      </c>
      <c r="C84" s="246">
        <v>1</v>
      </c>
      <c r="D84" s="247">
        <v>0</v>
      </c>
      <c r="E84" s="247">
        <v>43629</v>
      </c>
      <c r="F84" s="247"/>
      <c r="G84" s="247">
        <f t="shared" si="5"/>
        <v>43629</v>
      </c>
      <c r="H84" s="247"/>
      <c r="I84" s="247"/>
      <c r="J84" s="247"/>
      <c r="K84" s="258">
        <f t="shared" si="6"/>
        <v>43629</v>
      </c>
      <c r="L84" s="258">
        <v>909</v>
      </c>
      <c r="M84" s="258">
        <v>42720</v>
      </c>
    </row>
    <row r="85" spans="1:13" ht="12.75">
      <c r="A85" s="246"/>
      <c r="B85" s="323" t="s">
        <v>532</v>
      </c>
      <c r="C85" s="246">
        <v>1</v>
      </c>
      <c r="D85" s="247">
        <v>0</v>
      </c>
      <c r="E85" s="247">
        <v>3760</v>
      </c>
      <c r="F85" s="247"/>
      <c r="G85" s="247">
        <f t="shared" si="5"/>
        <v>3760</v>
      </c>
      <c r="H85" s="247"/>
      <c r="I85" s="247"/>
      <c r="J85" s="247"/>
      <c r="K85" s="258">
        <f t="shared" si="6"/>
        <v>3760</v>
      </c>
      <c r="L85" s="258">
        <v>63</v>
      </c>
      <c r="M85" s="258">
        <v>3697</v>
      </c>
    </row>
    <row r="86" spans="1:13" ht="12.75">
      <c r="A86" s="246"/>
      <c r="B86" s="323" t="s">
        <v>534</v>
      </c>
      <c r="C86" s="246">
        <v>1</v>
      </c>
      <c r="D86" s="247">
        <v>0</v>
      </c>
      <c r="E86" s="247">
        <v>19917</v>
      </c>
      <c r="F86" s="247"/>
      <c r="G86" s="247">
        <f t="shared" si="5"/>
        <v>19917</v>
      </c>
      <c r="H86" s="247"/>
      <c r="I86" s="247"/>
      <c r="J86" s="247"/>
      <c r="K86" s="258">
        <f t="shared" si="6"/>
        <v>19917</v>
      </c>
      <c r="L86" s="258">
        <v>0</v>
      </c>
      <c r="M86" s="258">
        <v>19917</v>
      </c>
    </row>
    <row r="87" spans="1:13" ht="12.75">
      <c r="A87" s="246"/>
      <c r="B87" s="323" t="s">
        <v>534</v>
      </c>
      <c r="C87" s="246">
        <v>1</v>
      </c>
      <c r="D87" s="247">
        <v>0</v>
      </c>
      <c r="E87" s="247">
        <v>81550</v>
      </c>
      <c r="F87" s="247"/>
      <c r="G87" s="247">
        <f t="shared" si="5"/>
        <v>81550</v>
      </c>
      <c r="H87" s="247"/>
      <c r="I87" s="247"/>
      <c r="J87" s="247"/>
      <c r="K87" s="258">
        <f t="shared" si="6"/>
        <v>81550</v>
      </c>
      <c r="L87" s="258">
        <v>0</v>
      </c>
      <c r="M87" s="258">
        <v>81550</v>
      </c>
    </row>
    <row r="88" spans="1:13" ht="12.75">
      <c r="A88" s="246"/>
      <c r="B88" s="323" t="s">
        <v>534</v>
      </c>
      <c r="C88" s="246">
        <v>1</v>
      </c>
      <c r="D88" s="247">
        <v>0</v>
      </c>
      <c r="E88" s="247">
        <v>58250</v>
      </c>
      <c r="F88" s="247"/>
      <c r="G88" s="247">
        <f t="shared" si="5"/>
        <v>58250</v>
      </c>
      <c r="H88" s="247"/>
      <c r="I88" s="247"/>
      <c r="J88" s="247"/>
      <c r="K88" s="258">
        <f t="shared" si="6"/>
        <v>58250</v>
      </c>
      <c r="L88" s="258">
        <v>0</v>
      </c>
      <c r="M88" s="258">
        <v>58250</v>
      </c>
    </row>
    <row r="89" spans="1:13" ht="12.75">
      <c r="A89" s="246">
        <v>26</v>
      </c>
      <c r="B89" s="205"/>
      <c r="C89" s="246"/>
      <c r="D89" s="247"/>
      <c r="E89" s="247"/>
      <c r="F89" s="247"/>
      <c r="G89" s="247"/>
      <c r="H89" s="247"/>
      <c r="I89" s="247"/>
      <c r="J89" s="247"/>
      <c r="K89" s="258"/>
      <c r="L89" s="258"/>
      <c r="M89" s="258">
        <f>K89</f>
        <v>0</v>
      </c>
    </row>
    <row r="90" spans="1:13" ht="12.75">
      <c r="A90" s="330" t="s">
        <v>304</v>
      </c>
      <c r="B90" s="331" t="s">
        <v>346</v>
      </c>
      <c r="C90" s="332"/>
      <c r="D90" s="333">
        <f>SUM(D54:D89)</f>
        <v>1204948</v>
      </c>
      <c r="E90" s="333">
        <f>SUM(E77:E89)</f>
        <v>291475</v>
      </c>
      <c r="F90" s="333"/>
      <c r="G90" s="333">
        <f>D90+E90</f>
        <v>1496423</v>
      </c>
      <c r="H90" s="333">
        <f>SUM(H54:H133)</f>
        <v>0</v>
      </c>
      <c r="I90" s="333">
        <f>SUM(I54:I89)</f>
        <v>0</v>
      </c>
      <c r="J90" s="333">
        <v>0</v>
      </c>
      <c r="K90" s="337">
        <v>1107846</v>
      </c>
      <c r="L90" s="337">
        <v>189714</v>
      </c>
      <c r="M90" s="337">
        <v>918132</v>
      </c>
    </row>
    <row r="92" spans="1:13" ht="12.75">
      <c r="A92" s="246">
        <v>1</v>
      </c>
      <c r="B92" s="205" t="s">
        <v>347</v>
      </c>
      <c r="C92" s="246">
        <v>1</v>
      </c>
      <c r="D92" s="325">
        <v>12587.6</v>
      </c>
      <c r="E92" s="247">
        <v>0</v>
      </c>
      <c r="F92" s="247">
        <v>0</v>
      </c>
      <c r="G92" s="247">
        <v>11487</v>
      </c>
      <c r="H92" s="247">
        <v>0</v>
      </c>
      <c r="I92" s="247">
        <v>0</v>
      </c>
      <c r="J92" s="325">
        <v>0</v>
      </c>
      <c r="K92" s="326">
        <v>10913</v>
      </c>
      <c r="L92" s="258">
        <v>546</v>
      </c>
      <c r="M92" s="258">
        <v>10367</v>
      </c>
    </row>
    <row r="93" spans="1:13" ht="12.75">
      <c r="A93" s="246">
        <v>2</v>
      </c>
      <c r="B93" s="205" t="s">
        <v>348</v>
      </c>
      <c r="C93" s="246">
        <v>1</v>
      </c>
      <c r="D93" s="325">
        <v>25072.69</v>
      </c>
      <c r="E93" s="247">
        <v>0</v>
      </c>
      <c r="F93" s="247">
        <v>0</v>
      </c>
      <c r="G93" s="247">
        <v>22879</v>
      </c>
      <c r="H93" s="247">
        <v>0</v>
      </c>
      <c r="I93" s="247">
        <v>0</v>
      </c>
      <c r="J93" s="325">
        <v>0</v>
      </c>
      <c r="K93" s="258">
        <v>21735</v>
      </c>
      <c r="L93" s="258">
        <v>1087</v>
      </c>
      <c r="M93" s="258">
        <v>20648</v>
      </c>
    </row>
    <row r="94" spans="1:13" ht="12.75">
      <c r="A94" s="246">
        <v>3</v>
      </c>
      <c r="B94" s="205" t="s">
        <v>349</v>
      </c>
      <c r="C94" s="246" t="s">
        <v>350</v>
      </c>
      <c r="D94" s="325">
        <v>180600</v>
      </c>
      <c r="E94" s="247">
        <v>0</v>
      </c>
      <c r="F94" s="247">
        <v>0</v>
      </c>
      <c r="G94" s="247">
        <v>164797</v>
      </c>
      <c r="H94" s="247">
        <v>0</v>
      </c>
      <c r="I94" s="247">
        <v>0</v>
      </c>
      <c r="J94" s="325">
        <v>0</v>
      </c>
      <c r="K94" s="258">
        <v>156557</v>
      </c>
      <c r="L94" s="258">
        <v>7828</v>
      </c>
      <c r="M94" s="258">
        <v>148729</v>
      </c>
    </row>
    <row r="95" spans="1:13" ht="12.75">
      <c r="A95" s="246">
        <v>4</v>
      </c>
      <c r="B95" s="205" t="s">
        <v>347</v>
      </c>
      <c r="C95" s="246">
        <v>1</v>
      </c>
      <c r="D95" s="325">
        <v>18000</v>
      </c>
      <c r="E95" s="247">
        <v>0</v>
      </c>
      <c r="F95" s="247">
        <v>0</v>
      </c>
      <c r="G95" s="247">
        <v>17100</v>
      </c>
      <c r="H95" s="247">
        <v>0</v>
      </c>
      <c r="I95" s="247">
        <v>0</v>
      </c>
      <c r="J95" s="325">
        <v>0</v>
      </c>
      <c r="K95" s="258">
        <v>16245</v>
      </c>
      <c r="L95" s="258">
        <v>812</v>
      </c>
      <c r="M95" s="258">
        <v>15433</v>
      </c>
    </row>
    <row r="96" spans="1:13" s="252" customFormat="1" ht="24.75" customHeight="1">
      <c r="A96" s="246">
        <v>5</v>
      </c>
      <c r="B96" s="205" t="s">
        <v>349</v>
      </c>
      <c r="C96" s="246" t="s">
        <v>350</v>
      </c>
      <c r="D96" s="325">
        <v>160500</v>
      </c>
      <c r="E96" s="247">
        <v>0</v>
      </c>
      <c r="F96" s="247">
        <v>0</v>
      </c>
      <c r="G96" s="247">
        <v>152475</v>
      </c>
      <c r="H96" s="247">
        <v>0</v>
      </c>
      <c r="I96" s="247">
        <v>0</v>
      </c>
      <c r="J96" s="325">
        <v>0</v>
      </c>
      <c r="K96" s="258">
        <v>144851</v>
      </c>
      <c r="L96" s="258">
        <v>7243</v>
      </c>
      <c r="M96" s="258">
        <v>137609</v>
      </c>
    </row>
    <row r="97" spans="1:13" s="252" customFormat="1" ht="31.5" customHeight="1">
      <c r="A97" s="246">
        <v>6</v>
      </c>
      <c r="B97" s="205" t="s">
        <v>388</v>
      </c>
      <c r="C97" s="246"/>
      <c r="D97" s="325">
        <v>150000</v>
      </c>
      <c r="E97" s="247">
        <v>0</v>
      </c>
      <c r="F97" s="247">
        <v>0</v>
      </c>
      <c r="G97" s="247">
        <v>143125</v>
      </c>
      <c r="H97" s="247">
        <v>0</v>
      </c>
      <c r="I97" s="247">
        <v>0</v>
      </c>
      <c r="J97" s="325">
        <v>0</v>
      </c>
      <c r="K97" s="258">
        <v>135969</v>
      </c>
      <c r="L97" s="258">
        <v>6798</v>
      </c>
      <c r="M97" s="258">
        <v>129170</v>
      </c>
    </row>
    <row r="98" spans="1:13" ht="12.75">
      <c r="A98" s="246">
        <v>7</v>
      </c>
      <c r="B98" s="323" t="s">
        <v>320</v>
      </c>
      <c r="C98" s="246"/>
      <c r="D98" s="247">
        <v>150004</v>
      </c>
      <c r="E98" s="247">
        <v>0</v>
      </c>
      <c r="F98" s="247">
        <v>0</v>
      </c>
      <c r="G98" s="247">
        <v>150004</v>
      </c>
      <c r="H98" s="247">
        <v>0</v>
      </c>
      <c r="I98" s="247">
        <v>0</v>
      </c>
      <c r="J98" s="325">
        <v>0</v>
      </c>
      <c r="K98" s="258">
        <v>145629</v>
      </c>
      <c r="L98" s="258">
        <v>7281</v>
      </c>
      <c r="M98" s="258">
        <v>138348</v>
      </c>
    </row>
    <row r="99" spans="1:13" ht="12.75">
      <c r="A99" s="246">
        <v>8</v>
      </c>
      <c r="B99" s="323" t="s">
        <v>320</v>
      </c>
      <c r="C99" s="246"/>
      <c r="D99" s="247">
        <v>36270</v>
      </c>
      <c r="E99" s="247">
        <v>0</v>
      </c>
      <c r="F99" s="247">
        <v>0</v>
      </c>
      <c r="G99" s="247">
        <f aca="true" t="shared" si="7" ref="G99:G113">D99</f>
        <v>36270</v>
      </c>
      <c r="H99" s="247">
        <v>0</v>
      </c>
      <c r="I99" s="247">
        <v>0</v>
      </c>
      <c r="J99" s="325">
        <v>0</v>
      </c>
      <c r="K99" s="258">
        <v>35968</v>
      </c>
      <c r="L99" s="258">
        <v>1798</v>
      </c>
      <c r="M99" s="258">
        <v>34170</v>
      </c>
    </row>
    <row r="100" spans="1:13" ht="12.75">
      <c r="A100" s="246">
        <v>9</v>
      </c>
      <c r="B100" s="323" t="s">
        <v>320</v>
      </c>
      <c r="C100" s="246"/>
      <c r="D100" s="247">
        <v>44100</v>
      </c>
      <c r="E100" s="247">
        <v>0</v>
      </c>
      <c r="F100" s="247">
        <v>0</v>
      </c>
      <c r="G100" s="247">
        <f t="shared" si="7"/>
        <v>44100</v>
      </c>
      <c r="H100" s="247">
        <v>0</v>
      </c>
      <c r="I100" s="247">
        <v>0</v>
      </c>
      <c r="J100" s="325">
        <v>0</v>
      </c>
      <c r="K100" s="258">
        <v>43733</v>
      </c>
      <c r="L100" s="258">
        <v>2187</v>
      </c>
      <c r="M100" s="258">
        <v>41546</v>
      </c>
    </row>
    <row r="101" spans="1:13" ht="12.75">
      <c r="A101" s="246">
        <v>10</v>
      </c>
      <c r="B101" s="323" t="s">
        <v>320</v>
      </c>
      <c r="C101" s="246"/>
      <c r="D101" s="247">
        <v>708496</v>
      </c>
      <c r="E101" s="247">
        <v>0</v>
      </c>
      <c r="F101" s="247">
        <v>0</v>
      </c>
      <c r="G101" s="247">
        <f t="shared" si="7"/>
        <v>708496</v>
      </c>
      <c r="H101" s="247">
        <v>0</v>
      </c>
      <c r="I101" s="247">
        <v>0</v>
      </c>
      <c r="J101" s="325">
        <v>0</v>
      </c>
      <c r="K101" s="258">
        <v>702592</v>
      </c>
      <c r="L101" s="258">
        <v>35130</v>
      </c>
      <c r="M101" s="258">
        <v>667462</v>
      </c>
    </row>
    <row r="102" spans="1:13" ht="12.75">
      <c r="A102" s="246">
        <v>11</v>
      </c>
      <c r="B102" s="323" t="s">
        <v>320</v>
      </c>
      <c r="C102" s="246"/>
      <c r="D102" s="247">
        <v>5020</v>
      </c>
      <c r="E102" s="247">
        <v>0</v>
      </c>
      <c r="F102" s="247">
        <v>0</v>
      </c>
      <c r="G102" s="247">
        <f t="shared" si="7"/>
        <v>5020</v>
      </c>
      <c r="H102" s="247">
        <v>0</v>
      </c>
      <c r="I102" s="247">
        <v>0</v>
      </c>
      <c r="J102" s="325">
        <v>0</v>
      </c>
      <c r="K102" s="258">
        <v>4978</v>
      </c>
      <c r="L102" s="258">
        <v>249</v>
      </c>
      <c r="M102" s="258">
        <v>4729</v>
      </c>
    </row>
    <row r="103" spans="1:13" ht="12.75">
      <c r="A103" s="246">
        <v>12</v>
      </c>
      <c r="B103" s="323" t="s">
        <v>320</v>
      </c>
      <c r="C103" s="246"/>
      <c r="D103" s="247">
        <v>6630</v>
      </c>
      <c r="E103" s="247">
        <v>0</v>
      </c>
      <c r="F103" s="247">
        <v>0</v>
      </c>
      <c r="G103" s="247">
        <f t="shared" si="7"/>
        <v>6630</v>
      </c>
      <c r="H103" s="247">
        <v>0</v>
      </c>
      <c r="I103" s="247">
        <v>0</v>
      </c>
      <c r="J103" s="325">
        <v>0</v>
      </c>
      <c r="K103" s="258">
        <v>6575</v>
      </c>
      <c r="L103" s="258">
        <v>329</v>
      </c>
      <c r="M103" s="258">
        <v>6246</v>
      </c>
    </row>
    <row r="104" spans="1:13" ht="12.75">
      <c r="A104" s="246">
        <v>13</v>
      </c>
      <c r="B104" s="323" t="s">
        <v>320</v>
      </c>
      <c r="C104" s="246"/>
      <c r="D104" s="247">
        <v>32950</v>
      </c>
      <c r="E104" s="247">
        <v>0</v>
      </c>
      <c r="F104" s="247">
        <v>0</v>
      </c>
      <c r="G104" s="247">
        <f t="shared" si="7"/>
        <v>32950</v>
      </c>
      <c r="H104" s="247">
        <v>0</v>
      </c>
      <c r="I104" s="247">
        <v>0</v>
      </c>
      <c r="J104" s="325">
        <v>0</v>
      </c>
      <c r="K104" s="258">
        <v>32675</v>
      </c>
      <c r="L104" s="258">
        <v>1634</v>
      </c>
      <c r="M104" s="258">
        <v>31041</v>
      </c>
    </row>
    <row r="105" spans="1:13" ht="12.75">
      <c r="A105" s="246">
        <v>14</v>
      </c>
      <c r="B105" s="323" t="s">
        <v>320</v>
      </c>
      <c r="C105" s="246"/>
      <c r="D105" s="247">
        <v>25607</v>
      </c>
      <c r="E105" s="247">
        <v>0</v>
      </c>
      <c r="F105" s="247">
        <v>0</v>
      </c>
      <c r="G105" s="247">
        <f t="shared" si="7"/>
        <v>25607</v>
      </c>
      <c r="H105" s="247">
        <v>0</v>
      </c>
      <c r="I105" s="247">
        <v>0</v>
      </c>
      <c r="J105" s="325">
        <v>0</v>
      </c>
      <c r="K105" s="258">
        <v>25394</v>
      </c>
      <c r="L105" s="258">
        <v>1270</v>
      </c>
      <c r="M105" s="258">
        <v>24124</v>
      </c>
    </row>
    <row r="106" spans="1:13" ht="12.75">
      <c r="A106" s="246">
        <v>15</v>
      </c>
      <c r="B106" s="323" t="s">
        <v>320</v>
      </c>
      <c r="C106" s="246"/>
      <c r="D106" s="247">
        <v>7164</v>
      </c>
      <c r="E106" s="247">
        <v>0</v>
      </c>
      <c r="F106" s="247">
        <v>0</v>
      </c>
      <c r="G106" s="247">
        <f t="shared" si="7"/>
        <v>7164</v>
      </c>
      <c r="H106" s="247">
        <v>0</v>
      </c>
      <c r="I106" s="247">
        <v>0</v>
      </c>
      <c r="J106" s="325">
        <v>0</v>
      </c>
      <c r="K106" s="258">
        <v>7134</v>
      </c>
      <c r="L106" s="258">
        <v>357</v>
      </c>
      <c r="M106" s="258">
        <v>6777</v>
      </c>
    </row>
    <row r="107" spans="1:13" ht="12.75">
      <c r="A107" s="246">
        <v>16</v>
      </c>
      <c r="B107" s="323" t="s">
        <v>320</v>
      </c>
      <c r="C107" s="246"/>
      <c r="D107" s="247">
        <v>31280</v>
      </c>
      <c r="E107" s="247">
        <v>0</v>
      </c>
      <c r="F107" s="247">
        <v>0</v>
      </c>
      <c r="G107" s="247">
        <f t="shared" si="7"/>
        <v>31280</v>
      </c>
      <c r="H107" s="247">
        <v>0</v>
      </c>
      <c r="I107" s="247">
        <v>0</v>
      </c>
      <c r="J107" s="325">
        <v>0</v>
      </c>
      <c r="K107" s="258">
        <v>31150</v>
      </c>
      <c r="L107" s="258">
        <v>1558</v>
      </c>
      <c r="M107" s="258">
        <v>29593</v>
      </c>
    </row>
    <row r="108" spans="1:13" ht="12.75">
      <c r="A108" s="246">
        <v>17</v>
      </c>
      <c r="B108" s="323" t="s">
        <v>320</v>
      </c>
      <c r="C108" s="246"/>
      <c r="D108" s="247">
        <v>8150</v>
      </c>
      <c r="E108" s="247">
        <v>0</v>
      </c>
      <c r="F108" s="247">
        <v>0</v>
      </c>
      <c r="G108" s="247">
        <f t="shared" si="7"/>
        <v>8150</v>
      </c>
      <c r="H108" s="247">
        <v>0</v>
      </c>
      <c r="I108" s="247">
        <v>0</v>
      </c>
      <c r="J108" s="325">
        <v>0</v>
      </c>
      <c r="K108" s="258">
        <v>8116</v>
      </c>
      <c r="L108" s="258">
        <v>406</v>
      </c>
      <c r="M108" s="258">
        <v>7710</v>
      </c>
    </row>
    <row r="109" spans="1:13" ht="12.75">
      <c r="A109" s="246">
        <v>18</v>
      </c>
      <c r="B109" s="323" t="s">
        <v>320</v>
      </c>
      <c r="C109" s="246"/>
      <c r="D109" s="247">
        <v>46550</v>
      </c>
      <c r="E109" s="247">
        <v>0</v>
      </c>
      <c r="F109" s="247">
        <v>0</v>
      </c>
      <c r="G109" s="247">
        <f t="shared" si="7"/>
        <v>46550</v>
      </c>
      <c r="H109" s="247">
        <v>0</v>
      </c>
      <c r="I109" s="247">
        <v>0</v>
      </c>
      <c r="J109" s="325">
        <v>0</v>
      </c>
      <c r="K109" s="258">
        <v>46356</v>
      </c>
      <c r="L109" s="258">
        <v>2318</v>
      </c>
      <c r="M109" s="258">
        <v>44038</v>
      </c>
    </row>
    <row r="110" spans="1:13" ht="12.75">
      <c r="A110" s="324">
        <v>19</v>
      </c>
      <c r="B110" s="323" t="s">
        <v>320</v>
      </c>
      <c r="C110" s="246"/>
      <c r="D110" s="247">
        <v>200070</v>
      </c>
      <c r="E110" s="247">
        <v>0</v>
      </c>
      <c r="F110" s="247">
        <v>0</v>
      </c>
      <c r="G110" s="247">
        <f t="shared" si="7"/>
        <v>200070</v>
      </c>
      <c r="H110" s="247">
        <v>0</v>
      </c>
      <c r="I110" s="247">
        <v>0</v>
      </c>
      <c r="J110" s="247">
        <v>0</v>
      </c>
      <c r="K110" s="258">
        <v>200070</v>
      </c>
      <c r="L110" s="258">
        <v>10004</v>
      </c>
      <c r="M110" s="258">
        <v>190067</v>
      </c>
    </row>
    <row r="111" spans="1:13" ht="12.75">
      <c r="A111" s="324">
        <v>20</v>
      </c>
      <c r="B111" s="323" t="s">
        <v>320</v>
      </c>
      <c r="C111" s="246"/>
      <c r="D111" s="247">
        <v>67950</v>
      </c>
      <c r="E111" s="247">
        <v>0</v>
      </c>
      <c r="F111" s="247">
        <v>0</v>
      </c>
      <c r="G111" s="247">
        <f t="shared" si="7"/>
        <v>67950</v>
      </c>
      <c r="H111" s="247">
        <v>0</v>
      </c>
      <c r="I111" s="247">
        <v>0</v>
      </c>
      <c r="J111" s="247">
        <v>0</v>
      </c>
      <c r="K111" s="258">
        <v>67950</v>
      </c>
      <c r="L111" s="258">
        <v>3398</v>
      </c>
      <c r="M111" s="258">
        <v>64553</v>
      </c>
    </row>
    <row r="112" spans="1:13" ht="12.75">
      <c r="A112" s="324">
        <v>21</v>
      </c>
      <c r="B112" s="323" t="s">
        <v>320</v>
      </c>
      <c r="C112" s="246"/>
      <c r="D112" s="247">
        <v>237410</v>
      </c>
      <c r="E112" s="247">
        <v>0</v>
      </c>
      <c r="F112" s="247">
        <v>0</v>
      </c>
      <c r="G112" s="247">
        <f t="shared" si="7"/>
        <v>237410</v>
      </c>
      <c r="H112" s="247">
        <v>0</v>
      </c>
      <c r="I112" s="247">
        <v>0</v>
      </c>
      <c r="J112" s="247">
        <v>0</v>
      </c>
      <c r="K112" s="258">
        <v>237410</v>
      </c>
      <c r="L112" s="258">
        <v>11871</v>
      </c>
      <c r="M112" s="258">
        <v>225540</v>
      </c>
    </row>
    <row r="113" spans="1:13" ht="12.75">
      <c r="A113" s="324">
        <v>22</v>
      </c>
      <c r="B113" s="323" t="s">
        <v>320</v>
      </c>
      <c r="C113" s="246"/>
      <c r="D113" s="247">
        <v>57808</v>
      </c>
      <c r="E113" s="247">
        <v>0</v>
      </c>
      <c r="F113" s="247">
        <v>0</v>
      </c>
      <c r="G113" s="247">
        <f t="shared" si="7"/>
        <v>57808</v>
      </c>
      <c r="H113" s="247">
        <v>0</v>
      </c>
      <c r="I113" s="247">
        <v>0</v>
      </c>
      <c r="J113" s="247">
        <v>0</v>
      </c>
      <c r="K113" s="258">
        <v>57808</v>
      </c>
      <c r="L113" s="258">
        <v>2890</v>
      </c>
      <c r="M113" s="258">
        <v>54918</v>
      </c>
    </row>
    <row r="114" spans="1:13" ht="12.75">
      <c r="A114" s="324"/>
      <c r="B114" s="205" t="s">
        <v>320</v>
      </c>
      <c r="C114" s="246"/>
      <c r="D114" s="247">
        <v>0</v>
      </c>
      <c r="E114" s="247">
        <v>114600</v>
      </c>
      <c r="F114" s="247"/>
      <c r="G114" s="247">
        <f>E114</f>
        <v>114600</v>
      </c>
      <c r="H114" s="247"/>
      <c r="I114" s="247">
        <v>0</v>
      </c>
      <c r="J114" s="247"/>
      <c r="K114" s="258">
        <v>114600</v>
      </c>
      <c r="L114" s="258">
        <v>1432</v>
      </c>
      <c r="M114" s="258">
        <v>113168</v>
      </c>
    </row>
    <row r="115" spans="1:13" ht="12.75">
      <c r="A115" s="246"/>
      <c r="B115" s="205"/>
      <c r="C115" s="246"/>
      <c r="D115" s="247"/>
      <c r="E115" s="247"/>
      <c r="F115" s="247"/>
      <c r="G115" s="247"/>
      <c r="H115" s="247"/>
      <c r="I115" s="247"/>
      <c r="J115" s="247"/>
      <c r="K115" s="258"/>
      <c r="L115" s="258"/>
      <c r="M115" s="258"/>
    </row>
    <row r="116" spans="1:13" ht="12.75">
      <c r="A116" s="338"/>
      <c r="B116" s="339" t="s">
        <v>351</v>
      </c>
      <c r="C116" s="338"/>
      <c r="D116" s="340">
        <f>SUM(D92:D115)</f>
        <v>2212219.29</v>
      </c>
      <c r="E116" s="340">
        <f>SUM(E98:E115)</f>
        <v>114600</v>
      </c>
      <c r="F116" s="340"/>
      <c r="G116" s="340">
        <f>D116+E116</f>
        <v>2326819.29</v>
      </c>
      <c r="H116" s="340">
        <v>0</v>
      </c>
      <c r="I116" s="340">
        <f>SUM(I92:I115)</f>
        <v>0</v>
      </c>
      <c r="J116" s="340">
        <f>SUM(J92:J115)</f>
        <v>0</v>
      </c>
      <c r="K116" s="341">
        <v>2254407</v>
      </c>
      <c r="L116" s="341">
        <v>108422</v>
      </c>
      <c r="M116" s="341">
        <v>2145985</v>
      </c>
    </row>
    <row r="117" spans="1:13" ht="12.75">
      <c r="A117" s="246"/>
      <c r="B117" s="205"/>
      <c r="C117" s="246"/>
      <c r="D117" s="247"/>
      <c r="E117" s="247"/>
      <c r="F117" s="247"/>
      <c r="G117" s="247"/>
      <c r="H117" s="247"/>
      <c r="I117" s="247"/>
      <c r="J117" s="247"/>
      <c r="K117" s="258"/>
      <c r="L117" s="258"/>
      <c r="M117" s="258"/>
    </row>
    <row r="118" spans="1:13" ht="12.75">
      <c r="A118" s="246">
        <v>1</v>
      </c>
      <c r="B118" s="205" t="s">
        <v>390</v>
      </c>
      <c r="C118" s="246">
        <v>1</v>
      </c>
      <c r="D118" s="247">
        <v>1725000</v>
      </c>
      <c r="E118" s="247"/>
      <c r="F118" s="247">
        <v>0</v>
      </c>
      <c r="G118" s="247">
        <v>1725000</v>
      </c>
      <c r="H118" s="247">
        <v>0</v>
      </c>
      <c r="I118" s="247">
        <v>0</v>
      </c>
      <c r="J118" s="247">
        <v>0</v>
      </c>
      <c r="K118" s="258">
        <v>1334000</v>
      </c>
      <c r="L118" s="258">
        <v>266800</v>
      </c>
      <c r="M118" s="258">
        <v>1067200</v>
      </c>
    </row>
    <row r="119" spans="1:13" ht="12.75">
      <c r="A119" s="246">
        <v>2</v>
      </c>
      <c r="B119" s="205" t="s">
        <v>389</v>
      </c>
      <c r="C119" s="246">
        <v>1</v>
      </c>
      <c r="D119" s="247">
        <v>1480875</v>
      </c>
      <c r="E119" s="247"/>
      <c r="F119" s="247">
        <v>0</v>
      </c>
      <c r="G119" s="247">
        <v>1480875</v>
      </c>
      <c r="H119" s="247">
        <v>0</v>
      </c>
      <c r="I119" s="247">
        <v>0</v>
      </c>
      <c r="J119" s="247">
        <v>0</v>
      </c>
      <c r="K119" s="258">
        <v>1184700</v>
      </c>
      <c r="L119" s="258">
        <v>236940</v>
      </c>
      <c r="M119" s="258">
        <v>947760</v>
      </c>
    </row>
    <row r="120" spans="1:13" ht="12.75">
      <c r="A120" s="246">
        <v>3</v>
      </c>
      <c r="B120" s="205" t="s">
        <v>389</v>
      </c>
      <c r="C120" s="246">
        <v>1</v>
      </c>
      <c r="D120" s="247">
        <v>0</v>
      </c>
      <c r="E120" s="247"/>
      <c r="F120" s="247">
        <v>0</v>
      </c>
      <c r="G120" s="247">
        <v>0</v>
      </c>
      <c r="H120" s="247">
        <v>0</v>
      </c>
      <c r="I120" s="247">
        <v>0</v>
      </c>
      <c r="J120" s="247">
        <v>0</v>
      </c>
      <c r="K120" s="258">
        <f>G120-J120</f>
        <v>0</v>
      </c>
      <c r="L120" s="258"/>
      <c r="M120" s="258"/>
    </row>
    <row r="122" spans="1:13" ht="12.75">
      <c r="A122" s="342"/>
      <c r="B122" s="343" t="s">
        <v>391</v>
      </c>
      <c r="C122" s="338">
        <v>3</v>
      </c>
      <c r="D122" s="340">
        <f aca="true" t="shared" si="8" ref="D122:L122">SUM(D118:D121)</f>
        <v>3205875</v>
      </c>
      <c r="E122" s="340">
        <f t="shared" si="8"/>
        <v>0</v>
      </c>
      <c r="F122" s="340">
        <f t="shared" si="8"/>
        <v>0</v>
      </c>
      <c r="G122" s="340">
        <f t="shared" si="8"/>
        <v>3205875</v>
      </c>
      <c r="H122" s="340">
        <f t="shared" si="8"/>
        <v>0</v>
      </c>
      <c r="I122" s="340">
        <f t="shared" si="8"/>
        <v>0</v>
      </c>
      <c r="J122" s="340">
        <f t="shared" si="8"/>
        <v>0</v>
      </c>
      <c r="K122" s="341">
        <f t="shared" si="8"/>
        <v>2518700</v>
      </c>
      <c r="L122" s="341">
        <f t="shared" si="8"/>
        <v>503740</v>
      </c>
      <c r="M122" s="341">
        <f>SUM(M118:M121)</f>
        <v>2014960</v>
      </c>
    </row>
    <row r="123" spans="1:13" ht="12.75">
      <c r="A123" s="246"/>
      <c r="B123" s="205"/>
      <c r="C123" s="246"/>
      <c r="D123" s="247"/>
      <c r="E123" s="247"/>
      <c r="F123" s="247"/>
      <c r="G123" s="247"/>
      <c r="H123" s="247"/>
      <c r="I123" s="247"/>
      <c r="J123" s="247"/>
      <c r="K123" s="258"/>
      <c r="L123" s="258"/>
      <c r="M123" s="258"/>
    </row>
    <row r="124" spans="1:13" ht="12.75">
      <c r="A124" s="246"/>
      <c r="B124" s="205"/>
      <c r="C124" s="246"/>
      <c r="D124" s="247"/>
      <c r="E124" s="247"/>
      <c r="F124" s="247"/>
      <c r="G124" s="247"/>
      <c r="H124" s="247"/>
      <c r="I124" s="247"/>
      <c r="J124" s="247"/>
      <c r="K124" s="258"/>
      <c r="L124" s="258"/>
      <c r="M124" s="258"/>
    </row>
    <row r="125" spans="1:13" ht="12.75">
      <c r="A125" s="344"/>
      <c r="B125" s="331" t="s">
        <v>297</v>
      </c>
      <c r="C125" s="332"/>
      <c r="D125" s="333">
        <f>D52+D90+D116+D122</f>
        <v>15601721.29</v>
      </c>
      <c r="E125" s="333">
        <f>E52+E90+E116+E122</f>
        <v>616375</v>
      </c>
      <c r="F125" s="333">
        <f>F122</f>
        <v>0</v>
      </c>
      <c r="G125" s="333">
        <f>G52+G90+G116+G122</f>
        <v>16218096.29</v>
      </c>
      <c r="H125" s="333">
        <f>H52+H90</f>
        <v>0</v>
      </c>
      <c r="I125" s="333">
        <v>0</v>
      </c>
      <c r="J125" s="333">
        <v>0</v>
      </c>
      <c r="K125" s="333">
        <f>K52+K90+K116+K122</f>
        <v>12554295</v>
      </c>
      <c r="L125" s="333">
        <v>2096031</v>
      </c>
      <c r="M125" s="333">
        <v>10458264</v>
      </c>
    </row>
    <row r="133" spans="1:12" ht="12.75">
      <c r="A133" s="191"/>
      <c r="B133" s="5"/>
      <c r="C133" s="191"/>
      <c r="D133" s="5"/>
      <c r="E133" s="311"/>
      <c r="F133" s="311"/>
      <c r="G133" s="5"/>
      <c r="H133" s="311"/>
      <c r="I133" s="311"/>
      <c r="J133" s="311"/>
      <c r="K133" s="5"/>
      <c r="L133" s="276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3" ht="12.7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</row>
    <row r="136" spans="1:13" ht="12.7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</row>
    <row r="138" ht="15">
      <c r="K138" s="174" t="s">
        <v>298</v>
      </c>
    </row>
    <row r="139" ht="15">
      <c r="K139" s="174"/>
    </row>
    <row r="144" ht="12.75">
      <c r="H144" s="252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.28515625" style="39" customWidth="1"/>
    <col min="2" max="3" width="9.140625" style="39" customWidth="1"/>
    <col min="4" max="4" width="9.28125" style="39" customWidth="1"/>
    <col min="5" max="5" width="11.421875" style="39" customWidth="1"/>
    <col min="6" max="6" width="12.8515625" style="39" customWidth="1"/>
    <col min="7" max="7" width="7.57421875" style="39" customWidth="1"/>
    <col min="8" max="9" width="9.140625" style="39" customWidth="1"/>
    <col min="10" max="10" width="3.140625" style="39" customWidth="1"/>
    <col min="11" max="11" width="14.28125" style="39" customWidth="1"/>
    <col min="12" max="12" width="1.8515625" style="39" customWidth="1"/>
    <col min="13" max="16384" width="9.140625" style="39" customWidth="1"/>
  </cols>
  <sheetData>
    <row r="1" s="35" customFormat="1" ht="6.75" customHeight="1"/>
    <row r="2" spans="2:11" s="35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36" customFormat="1" ht="13.5" customHeight="1">
      <c r="B3" s="43"/>
      <c r="C3" s="223" t="s">
        <v>173</v>
      </c>
      <c r="D3" s="223"/>
      <c r="E3" s="223"/>
      <c r="F3" s="289" t="s">
        <v>356</v>
      </c>
      <c r="G3" s="290"/>
      <c r="H3" s="291"/>
      <c r="I3" s="292"/>
      <c r="J3" s="293"/>
      <c r="K3" s="294"/>
    </row>
    <row r="4" spans="2:11" s="36" customFormat="1" ht="13.5" customHeight="1">
      <c r="B4" s="43"/>
      <c r="C4" s="223" t="s">
        <v>112</v>
      </c>
      <c r="D4" s="223"/>
      <c r="E4" s="223"/>
      <c r="F4" s="289" t="s">
        <v>352</v>
      </c>
      <c r="G4" s="295"/>
      <c r="H4" s="296"/>
      <c r="I4" s="297"/>
      <c r="J4" s="297"/>
      <c r="K4" s="259"/>
    </row>
    <row r="5" spans="2:11" s="36" customFormat="1" ht="13.5" customHeight="1">
      <c r="B5" s="43"/>
      <c r="C5" s="223" t="s">
        <v>6</v>
      </c>
      <c r="D5" s="223"/>
      <c r="E5" s="223"/>
      <c r="F5" s="298" t="s">
        <v>353</v>
      </c>
      <c r="G5" s="289"/>
      <c r="H5" s="289"/>
      <c r="I5" s="289"/>
      <c r="J5" s="289"/>
      <c r="K5" s="259"/>
    </row>
    <row r="6" spans="2:11" s="36" customFormat="1" ht="13.5" customHeight="1">
      <c r="B6" s="43"/>
      <c r="C6" s="223"/>
      <c r="D6" s="223"/>
      <c r="E6" s="223"/>
      <c r="F6" s="223"/>
      <c r="G6" s="223"/>
      <c r="H6" s="299"/>
      <c r="I6" s="299"/>
      <c r="J6" s="297"/>
      <c r="K6" s="259"/>
    </row>
    <row r="7" spans="2:11" s="36" customFormat="1" ht="13.5" customHeight="1">
      <c r="B7" s="43"/>
      <c r="C7" s="223" t="s">
        <v>0</v>
      </c>
      <c r="D7" s="223"/>
      <c r="E7" s="223"/>
      <c r="F7" s="300">
        <v>39470</v>
      </c>
      <c r="G7" s="301"/>
      <c r="H7" s="223"/>
      <c r="I7" s="223"/>
      <c r="J7" s="223"/>
      <c r="K7" s="259"/>
    </row>
    <row r="8" spans="2:11" s="36" customFormat="1" ht="13.5" customHeight="1">
      <c r="B8" s="43"/>
      <c r="C8" s="223" t="s">
        <v>1</v>
      </c>
      <c r="D8" s="223"/>
      <c r="E8" s="223"/>
      <c r="F8" s="298"/>
      <c r="G8" s="302"/>
      <c r="H8" s="223"/>
      <c r="I8" s="223"/>
      <c r="J8" s="223"/>
      <c r="K8" s="259"/>
    </row>
    <row r="9" spans="2:11" s="36" customFormat="1" ht="13.5" customHeight="1">
      <c r="B9" s="43"/>
      <c r="C9" s="223"/>
      <c r="D9" s="223"/>
      <c r="E9" s="223"/>
      <c r="F9" s="223"/>
      <c r="G9" s="223"/>
      <c r="H9" s="223"/>
      <c r="I9" s="223"/>
      <c r="J9" s="223"/>
      <c r="K9" s="259"/>
    </row>
    <row r="10" spans="2:11" s="36" customFormat="1" ht="13.5" customHeight="1">
      <c r="B10" s="43"/>
      <c r="C10" s="223" t="s">
        <v>32</v>
      </c>
      <c r="D10" s="223"/>
      <c r="E10" s="223"/>
      <c r="F10" s="289" t="s">
        <v>354</v>
      </c>
      <c r="G10" s="289"/>
      <c r="H10" s="289"/>
      <c r="I10" s="289"/>
      <c r="J10" s="289"/>
      <c r="K10" s="259"/>
    </row>
    <row r="11" spans="2:11" s="36" customFormat="1" ht="13.5" customHeight="1">
      <c r="B11" s="43"/>
      <c r="C11" s="223"/>
      <c r="D11" s="223"/>
      <c r="E11" s="223"/>
      <c r="F11" s="298" t="s">
        <v>355</v>
      </c>
      <c r="G11" s="298"/>
      <c r="H11" s="298"/>
      <c r="I11" s="298"/>
      <c r="J11" s="298"/>
      <c r="K11" s="259"/>
    </row>
    <row r="12" spans="2:11" s="36" customFormat="1" ht="13.5" customHeight="1">
      <c r="B12" s="43"/>
      <c r="C12" s="44"/>
      <c r="D12" s="44"/>
      <c r="E12" s="44"/>
      <c r="F12" s="287"/>
      <c r="G12" s="287"/>
      <c r="H12" s="287"/>
      <c r="I12" s="287"/>
      <c r="J12" s="287"/>
      <c r="K12" s="286"/>
    </row>
    <row r="13" spans="2:11" s="37" customFormat="1" ht="12.75">
      <c r="B13" s="46"/>
      <c r="C13" s="47"/>
      <c r="D13" s="47"/>
      <c r="E13" s="47"/>
      <c r="F13" s="223"/>
      <c r="G13" s="223"/>
      <c r="H13" s="223"/>
      <c r="I13" s="223"/>
      <c r="J13" s="223"/>
      <c r="K13" s="259"/>
    </row>
    <row r="14" spans="2:11" s="37" customFormat="1" ht="12.75"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2:11" s="37" customFormat="1" ht="12.75">
      <c r="B15" s="46"/>
      <c r="C15" s="47"/>
      <c r="D15" s="47"/>
      <c r="E15" s="47"/>
      <c r="F15" s="47"/>
      <c r="G15" s="47"/>
      <c r="H15" s="47"/>
      <c r="I15" s="47"/>
      <c r="J15" s="47"/>
      <c r="K15" s="48"/>
    </row>
    <row r="16" spans="2:11" s="37" customFormat="1" ht="12.75">
      <c r="B16" s="46"/>
      <c r="C16" s="47"/>
      <c r="D16" s="47"/>
      <c r="E16" s="47"/>
      <c r="F16" s="47"/>
      <c r="G16" s="47"/>
      <c r="H16" s="47"/>
      <c r="I16" s="47"/>
      <c r="J16" s="47"/>
      <c r="K16" s="48"/>
    </row>
    <row r="17" spans="2:11" s="37" customFormat="1" ht="12.75">
      <c r="B17" s="46"/>
      <c r="C17" s="47"/>
      <c r="D17" s="47"/>
      <c r="E17" s="47"/>
      <c r="F17" s="47"/>
      <c r="G17" s="47"/>
      <c r="H17" s="47"/>
      <c r="I17" s="47"/>
      <c r="J17" s="47"/>
      <c r="K17" s="48"/>
    </row>
    <row r="18" spans="2:11" s="37" customFormat="1" ht="12.75">
      <c r="B18" s="46"/>
      <c r="C18" s="47"/>
      <c r="D18" s="47"/>
      <c r="E18" s="47"/>
      <c r="F18" s="47"/>
      <c r="G18" s="47"/>
      <c r="H18" s="47"/>
      <c r="I18" s="47"/>
      <c r="J18" s="47"/>
      <c r="K18" s="48"/>
    </row>
    <row r="19" spans="2:11" s="37" customFormat="1" ht="12.75">
      <c r="B19" s="46"/>
      <c r="C19" s="47"/>
      <c r="D19" s="47"/>
      <c r="E19" s="47"/>
      <c r="F19" s="47"/>
      <c r="G19" s="47"/>
      <c r="H19" s="47"/>
      <c r="I19" s="47"/>
      <c r="J19" s="47"/>
      <c r="K19" s="48"/>
    </row>
    <row r="20" spans="2:11" s="37" customFormat="1" ht="12.75">
      <c r="B20" s="46"/>
      <c r="C20" s="47"/>
      <c r="D20" s="47"/>
      <c r="E20" s="47"/>
      <c r="F20" s="47"/>
      <c r="G20" s="47"/>
      <c r="H20" s="47"/>
      <c r="I20" s="47"/>
      <c r="J20" s="47"/>
      <c r="K20" s="48"/>
    </row>
    <row r="21" spans="2:11" s="37" customFormat="1" ht="12.75">
      <c r="B21" s="46"/>
      <c r="D21" s="47"/>
      <c r="E21" s="47"/>
      <c r="F21" s="47"/>
      <c r="G21" s="47"/>
      <c r="H21" s="47"/>
      <c r="I21" s="47"/>
      <c r="J21" s="47"/>
      <c r="K21" s="48"/>
    </row>
    <row r="22" spans="2:11" s="37" customFormat="1" ht="12.75">
      <c r="B22" s="46"/>
      <c r="C22" s="47"/>
      <c r="D22" s="47"/>
      <c r="E22" s="47"/>
      <c r="F22" s="47"/>
      <c r="G22" s="47"/>
      <c r="H22" s="47"/>
      <c r="I22" s="47"/>
      <c r="J22" s="47"/>
      <c r="K22" s="48"/>
    </row>
    <row r="23" spans="2:11" s="37" customFormat="1" ht="12.75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11" s="37" customFormat="1" ht="12.75">
      <c r="B24" s="46"/>
      <c r="C24" s="47"/>
      <c r="D24" s="47"/>
      <c r="E24" s="47"/>
      <c r="F24" s="47"/>
      <c r="G24" s="47"/>
      <c r="H24" s="47"/>
      <c r="I24" s="47"/>
      <c r="J24" s="47"/>
      <c r="K24" s="48"/>
    </row>
    <row r="25" spans="1:11" s="49" customFormat="1" ht="33.75">
      <c r="A25" s="37"/>
      <c r="B25" s="411" t="s">
        <v>7</v>
      </c>
      <c r="C25" s="412"/>
      <c r="D25" s="412"/>
      <c r="E25" s="412"/>
      <c r="F25" s="412"/>
      <c r="G25" s="412"/>
      <c r="H25" s="412"/>
      <c r="I25" s="412"/>
      <c r="J25" s="412"/>
      <c r="K25" s="413"/>
    </row>
    <row r="26" spans="1:11" s="37" customFormat="1" ht="12.75">
      <c r="A26" s="49"/>
      <c r="B26" s="50"/>
      <c r="C26" s="408" t="s">
        <v>78</v>
      </c>
      <c r="D26" s="408"/>
      <c r="E26" s="408"/>
      <c r="F26" s="408"/>
      <c r="G26" s="408"/>
      <c r="H26" s="408"/>
      <c r="I26" s="408"/>
      <c r="J26" s="408"/>
      <c r="K26" s="48"/>
    </row>
    <row r="27" spans="2:11" s="37" customFormat="1" ht="12.75">
      <c r="B27" s="46"/>
      <c r="C27" s="408" t="s">
        <v>79</v>
      </c>
      <c r="D27" s="408"/>
      <c r="E27" s="408"/>
      <c r="F27" s="408"/>
      <c r="G27" s="408"/>
      <c r="H27" s="408"/>
      <c r="I27" s="408"/>
      <c r="J27" s="408"/>
      <c r="K27" s="48"/>
    </row>
    <row r="28" spans="2:11" s="37" customFormat="1" ht="12.75">
      <c r="B28" s="46"/>
      <c r="C28" s="47"/>
      <c r="D28" s="47"/>
      <c r="E28" s="47"/>
      <c r="F28" s="47"/>
      <c r="G28" s="47"/>
      <c r="H28" s="47"/>
      <c r="I28" s="47"/>
      <c r="J28" s="47"/>
      <c r="K28" s="48"/>
    </row>
    <row r="29" spans="2:11" s="37" customFormat="1" ht="12.75">
      <c r="B29" s="46"/>
      <c r="C29" s="47"/>
      <c r="D29" s="47"/>
      <c r="E29" s="47"/>
      <c r="F29" s="47"/>
      <c r="G29" s="47"/>
      <c r="H29" s="47"/>
      <c r="I29" s="47"/>
      <c r="J29" s="47"/>
      <c r="K29" s="48"/>
    </row>
    <row r="30" spans="1:11" s="54" customFormat="1" ht="33.75">
      <c r="A30" s="37"/>
      <c r="B30" s="46"/>
      <c r="C30" s="47"/>
      <c r="D30" s="47"/>
      <c r="E30" s="47"/>
      <c r="F30" s="51" t="s">
        <v>488</v>
      </c>
      <c r="G30" s="365">
        <v>11</v>
      </c>
      <c r="H30" s="52"/>
      <c r="I30" s="52"/>
      <c r="J30" s="52"/>
      <c r="K30" s="53"/>
    </row>
    <row r="31" spans="2:11" s="54" customFormat="1" ht="12.75">
      <c r="B31" s="55"/>
      <c r="C31" s="52"/>
      <c r="D31" s="52"/>
      <c r="E31" s="52"/>
      <c r="F31" s="52"/>
      <c r="G31" s="52"/>
      <c r="H31" s="52"/>
      <c r="I31" s="52"/>
      <c r="J31" s="52"/>
      <c r="K31" s="53"/>
    </row>
    <row r="32" spans="2:11" s="54" customFormat="1" ht="12.75">
      <c r="B32" s="55"/>
      <c r="C32" s="52"/>
      <c r="D32" s="52"/>
      <c r="E32" s="52"/>
      <c r="F32" s="52"/>
      <c r="G32" s="52"/>
      <c r="H32" s="52"/>
      <c r="I32" s="52"/>
      <c r="J32" s="52"/>
      <c r="K32" s="53"/>
    </row>
    <row r="33" spans="2:11" s="54" customFormat="1" ht="12.75">
      <c r="B33" s="55"/>
      <c r="C33" s="52"/>
      <c r="D33" s="52"/>
      <c r="E33" s="52"/>
      <c r="F33" s="52"/>
      <c r="G33" s="52"/>
      <c r="H33" s="52"/>
      <c r="I33" s="52"/>
      <c r="J33" s="52"/>
      <c r="K33" s="53"/>
    </row>
    <row r="34" spans="2:11" s="54" customFormat="1" ht="12.75">
      <c r="B34" s="55"/>
      <c r="C34" s="52"/>
      <c r="D34" s="52"/>
      <c r="E34" s="52"/>
      <c r="F34" s="52"/>
      <c r="G34" s="52"/>
      <c r="H34" s="52"/>
      <c r="I34" s="52"/>
      <c r="J34" s="52"/>
      <c r="K34" s="53"/>
    </row>
    <row r="35" spans="2:11" s="54" customFormat="1" ht="12.75">
      <c r="B35" s="55"/>
      <c r="C35" s="52"/>
      <c r="D35" s="52"/>
      <c r="E35" s="52"/>
      <c r="F35" s="52"/>
      <c r="G35" s="52"/>
      <c r="H35" s="52"/>
      <c r="I35" s="52"/>
      <c r="J35" s="52"/>
      <c r="K35" s="53"/>
    </row>
    <row r="36" spans="2:11" s="54" customFormat="1" ht="12.75">
      <c r="B36" s="55"/>
      <c r="C36" s="52"/>
      <c r="D36" s="52"/>
      <c r="E36" s="52"/>
      <c r="F36" s="52"/>
      <c r="G36" s="52"/>
      <c r="H36" s="52"/>
      <c r="I36" s="52"/>
      <c r="J36" s="52"/>
      <c r="K36" s="53"/>
    </row>
    <row r="37" spans="2:11" s="54" customFormat="1" ht="12.75">
      <c r="B37" s="55"/>
      <c r="C37" s="52"/>
      <c r="D37" s="52"/>
      <c r="E37" s="52"/>
      <c r="F37" s="52"/>
      <c r="G37" s="52"/>
      <c r="H37" s="52"/>
      <c r="I37" s="52"/>
      <c r="J37" s="52"/>
      <c r="K37" s="53"/>
    </row>
    <row r="38" spans="2:11" s="54" customFormat="1" ht="12.75">
      <c r="B38" s="55"/>
      <c r="C38" s="52"/>
      <c r="D38" s="52"/>
      <c r="E38" s="52"/>
      <c r="F38" s="52"/>
      <c r="G38" s="52"/>
      <c r="H38" s="52"/>
      <c r="I38" s="52"/>
      <c r="J38" s="52"/>
      <c r="K38" s="53"/>
    </row>
    <row r="39" spans="2:11" s="54" customFormat="1" ht="12.75">
      <c r="B39" s="55"/>
      <c r="C39" s="52"/>
      <c r="D39" s="52"/>
      <c r="E39" s="52"/>
      <c r="F39" s="52"/>
      <c r="G39" s="52"/>
      <c r="H39" s="52"/>
      <c r="I39" s="52"/>
      <c r="J39" s="52"/>
      <c r="K39" s="53"/>
    </row>
    <row r="40" spans="2:11" s="54" customFormat="1" ht="12.75">
      <c r="B40" s="55"/>
      <c r="C40" s="52"/>
      <c r="D40" s="52"/>
      <c r="E40" s="52"/>
      <c r="F40" s="52"/>
      <c r="G40" s="52"/>
      <c r="H40" s="52"/>
      <c r="I40" s="52"/>
      <c r="J40" s="52"/>
      <c r="K40" s="53"/>
    </row>
    <row r="41" spans="2:11" s="54" customFormat="1" ht="12.75">
      <c r="B41" s="55"/>
      <c r="C41" s="52"/>
      <c r="D41" s="52"/>
      <c r="E41" s="52"/>
      <c r="F41" s="52"/>
      <c r="G41" s="52"/>
      <c r="H41" s="52"/>
      <c r="I41" s="52"/>
      <c r="J41" s="52"/>
      <c r="K41" s="53"/>
    </row>
    <row r="42" spans="2:11" s="54" customFormat="1" ht="12.75">
      <c r="B42" s="55"/>
      <c r="C42" s="52"/>
      <c r="D42" s="52"/>
      <c r="E42" s="52"/>
      <c r="F42" s="52"/>
      <c r="G42" s="52"/>
      <c r="H42" s="52"/>
      <c r="I42" s="52"/>
      <c r="J42" s="52"/>
      <c r="K42" s="53"/>
    </row>
    <row r="43" spans="2:11" s="54" customFormat="1" ht="12.75">
      <c r="B43" s="55"/>
      <c r="C43" s="52"/>
      <c r="D43" s="52"/>
      <c r="E43" s="52"/>
      <c r="F43" s="52"/>
      <c r="G43" s="52"/>
      <c r="H43" s="52"/>
      <c r="I43" s="52"/>
      <c r="J43" s="52"/>
      <c r="K43" s="53"/>
    </row>
    <row r="44" spans="2:11" s="54" customFormat="1" ht="12.75">
      <c r="B44" s="55"/>
      <c r="C44" s="52"/>
      <c r="D44" s="52"/>
      <c r="E44" s="52"/>
      <c r="F44" s="52"/>
      <c r="G44" s="52"/>
      <c r="H44" s="52"/>
      <c r="I44" s="52"/>
      <c r="J44" s="52"/>
      <c r="K44" s="53"/>
    </row>
    <row r="45" spans="2:11" s="54" customFormat="1" ht="9" customHeight="1">
      <c r="B45" s="55"/>
      <c r="C45" s="52"/>
      <c r="D45" s="52"/>
      <c r="E45" s="52"/>
      <c r="F45" s="52"/>
      <c r="G45" s="52"/>
      <c r="H45" s="52"/>
      <c r="I45" s="52"/>
      <c r="J45" s="52"/>
      <c r="K45" s="53"/>
    </row>
    <row r="46" spans="2:11" s="54" customFormat="1" ht="12.75">
      <c r="B46" s="55"/>
      <c r="C46" s="52"/>
      <c r="D46" s="52"/>
      <c r="E46" s="52"/>
      <c r="F46" s="52"/>
      <c r="G46" s="52"/>
      <c r="H46" s="52"/>
      <c r="I46" s="52"/>
      <c r="J46" s="52"/>
      <c r="K46" s="53"/>
    </row>
    <row r="47" spans="2:11" s="54" customFormat="1" ht="12.75">
      <c r="B47" s="55"/>
      <c r="C47" s="52"/>
      <c r="D47" s="52"/>
      <c r="E47" s="52"/>
      <c r="F47" s="52"/>
      <c r="G47" s="52"/>
      <c r="H47" s="52"/>
      <c r="I47" s="52"/>
      <c r="J47" s="52"/>
      <c r="K47" s="53"/>
    </row>
    <row r="48" spans="2:11" s="36" customFormat="1" ht="12.75" customHeight="1">
      <c r="B48" s="43"/>
      <c r="C48" s="293" t="s">
        <v>118</v>
      </c>
      <c r="D48" s="293"/>
      <c r="E48" s="293"/>
      <c r="F48" s="293"/>
      <c r="G48" s="293"/>
      <c r="H48" s="414" t="s">
        <v>305</v>
      </c>
      <c r="I48" s="414"/>
      <c r="J48" s="44"/>
      <c r="K48" s="45"/>
    </row>
    <row r="49" spans="2:11" s="36" customFormat="1" ht="12.75" customHeight="1">
      <c r="B49" s="43"/>
      <c r="C49" s="293" t="s">
        <v>119</v>
      </c>
      <c r="D49" s="293"/>
      <c r="E49" s="293"/>
      <c r="F49" s="293"/>
      <c r="G49" s="293"/>
      <c r="H49" s="409" t="s">
        <v>306</v>
      </c>
      <c r="I49" s="409"/>
      <c r="J49" s="44"/>
      <c r="K49" s="45"/>
    </row>
    <row r="50" spans="2:11" s="36" customFormat="1" ht="12.75" customHeight="1">
      <c r="B50" s="43"/>
      <c r="C50" s="293" t="s">
        <v>113</v>
      </c>
      <c r="D50" s="293"/>
      <c r="E50" s="293"/>
      <c r="F50" s="293"/>
      <c r="G50" s="293"/>
      <c r="H50" s="409" t="s">
        <v>250</v>
      </c>
      <c r="I50" s="409"/>
      <c r="J50" s="44"/>
      <c r="K50" s="45"/>
    </row>
    <row r="51" spans="2:11" s="36" customFormat="1" ht="12.75" customHeight="1">
      <c r="B51" s="43"/>
      <c r="C51" s="293" t="s">
        <v>114</v>
      </c>
      <c r="D51" s="293"/>
      <c r="E51" s="293"/>
      <c r="F51" s="293"/>
      <c r="G51" s="293"/>
      <c r="H51" s="409" t="s">
        <v>306</v>
      </c>
      <c r="I51" s="409"/>
      <c r="J51" s="44"/>
      <c r="K51" s="45"/>
    </row>
    <row r="52" spans="2:11" s="37" customFormat="1" ht="12.75">
      <c r="B52" s="46"/>
      <c r="C52" s="223"/>
      <c r="D52" s="223"/>
      <c r="E52" s="223"/>
      <c r="F52" s="223"/>
      <c r="G52" s="223"/>
      <c r="H52" s="223"/>
      <c r="I52" s="223"/>
      <c r="J52" s="47"/>
      <c r="K52" s="48"/>
    </row>
    <row r="53" spans="2:11" s="38" customFormat="1" ht="12.75" customHeight="1">
      <c r="B53" s="56"/>
      <c r="C53" s="293" t="s">
        <v>120</v>
      </c>
      <c r="D53" s="293"/>
      <c r="E53" s="293"/>
      <c r="F53" s="293"/>
      <c r="G53" s="288" t="s">
        <v>115</v>
      </c>
      <c r="H53" s="410" t="s">
        <v>535</v>
      </c>
      <c r="I53" s="408"/>
      <c r="J53" s="57"/>
      <c r="K53" s="58"/>
    </row>
    <row r="54" spans="2:11" s="38" customFormat="1" ht="12.75" customHeight="1">
      <c r="B54" s="56"/>
      <c r="C54" s="293"/>
      <c r="D54" s="293"/>
      <c r="E54" s="293"/>
      <c r="F54" s="293"/>
      <c r="G54" s="288" t="s">
        <v>116</v>
      </c>
      <c r="H54" s="407" t="s">
        <v>523</v>
      </c>
      <c r="I54" s="408"/>
      <c r="J54" s="57"/>
      <c r="K54" s="58"/>
    </row>
    <row r="55" spans="2:11" s="38" customFormat="1" ht="7.5" customHeight="1">
      <c r="B55" s="56"/>
      <c r="C55" s="293"/>
      <c r="D55" s="293"/>
      <c r="E55" s="293"/>
      <c r="F55" s="293"/>
      <c r="G55" s="288"/>
      <c r="H55" s="288"/>
      <c r="I55" s="288"/>
      <c r="J55" s="57"/>
      <c r="K55" s="58"/>
    </row>
    <row r="56" spans="2:11" s="38" customFormat="1" ht="12.75" customHeight="1">
      <c r="B56" s="56"/>
      <c r="C56" s="293" t="s">
        <v>117</v>
      </c>
      <c r="D56" s="293"/>
      <c r="E56" s="293"/>
      <c r="F56" s="288"/>
      <c r="G56" s="293"/>
      <c r="H56" s="292" t="s">
        <v>541</v>
      </c>
      <c r="I56" s="292"/>
      <c r="J56" s="57"/>
      <c r="K56" s="58"/>
    </row>
    <row r="57" spans="2:11" ht="22.5" customHeight="1">
      <c r="B57" s="59"/>
      <c r="C57" s="60"/>
      <c r="D57" s="60"/>
      <c r="E57" s="60"/>
      <c r="F57" s="60"/>
      <c r="G57" s="60"/>
      <c r="H57" s="60"/>
      <c r="I57" s="60"/>
      <c r="J57" s="60"/>
      <c r="K57" s="61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421875" style="98" customWidth="1"/>
    <col min="2" max="2" width="3.7109375" style="100" customWidth="1"/>
    <col min="3" max="3" width="2.7109375" style="100" customWidth="1"/>
    <col min="4" max="4" width="4.00390625" style="100" customWidth="1"/>
    <col min="5" max="5" width="40.57421875" style="98" customWidth="1"/>
    <col min="6" max="6" width="8.28125" style="98" customWidth="1"/>
    <col min="7" max="8" width="15.7109375" style="101" customWidth="1"/>
    <col min="9" max="9" width="1.421875" style="98" customWidth="1"/>
    <col min="10" max="16384" width="9.140625" style="98" customWidth="1"/>
  </cols>
  <sheetData>
    <row r="1" spans="2:8" s="35" customFormat="1" ht="17.25" customHeight="1">
      <c r="B1" s="62"/>
      <c r="C1" s="62"/>
      <c r="D1" s="62"/>
      <c r="G1" s="63"/>
      <c r="H1" s="63"/>
    </row>
    <row r="2" spans="2:8" s="67" customFormat="1" ht="9" customHeight="1">
      <c r="B2" s="64"/>
      <c r="C2" s="65"/>
      <c r="D2" s="65"/>
      <c r="E2" s="66"/>
      <c r="G2" s="68"/>
      <c r="H2" s="68"/>
    </row>
    <row r="3" spans="2:8" s="69" customFormat="1" ht="18" customHeight="1">
      <c r="B3" s="415" t="s">
        <v>511</v>
      </c>
      <c r="C3" s="415"/>
      <c r="D3" s="415"/>
      <c r="E3" s="415"/>
      <c r="F3" s="415"/>
      <c r="G3" s="415"/>
      <c r="H3" s="415"/>
    </row>
    <row r="4" spans="2:8" s="39" customFormat="1" ht="6.75" customHeight="1">
      <c r="B4" s="70"/>
      <c r="C4" s="70"/>
      <c r="D4" s="70"/>
      <c r="G4" s="71"/>
      <c r="H4" s="71"/>
    </row>
    <row r="5" spans="2:8" s="39" customFormat="1" ht="12" customHeight="1">
      <c r="B5" s="419" t="s">
        <v>2</v>
      </c>
      <c r="C5" s="421" t="s">
        <v>8</v>
      </c>
      <c r="D5" s="422"/>
      <c r="E5" s="423"/>
      <c r="F5" s="419" t="s">
        <v>9</v>
      </c>
      <c r="G5" s="72" t="s">
        <v>153</v>
      </c>
      <c r="H5" s="72" t="s">
        <v>153</v>
      </c>
    </row>
    <row r="6" spans="2:8" s="39" customFormat="1" ht="12" customHeight="1">
      <c r="B6" s="420"/>
      <c r="C6" s="424"/>
      <c r="D6" s="425"/>
      <c r="E6" s="426"/>
      <c r="F6" s="420"/>
      <c r="G6" s="73" t="s">
        <v>154</v>
      </c>
      <c r="H6" s="74" t="s">
        <v>171</v>
      </c>
    </row>
    <row r="7" spans="2:8" s="79" customFormat="1" ht="24.75" customHeight="1">
      <c r="B7" s="75" t="s">
        <v>3</v>
      </c>
      <c r="C7" s="416" t="s">
        <v>172</v>
      </c>
      <c r="D7" s="417"/>
      <c r="E7" s="418"/>
      <c r="F7" s="77"/>
      <c r="G7" s="176">
        <f>G8+G11+G12+G20+G28+G29+G30</f>
        <v>69039431.31</v>
      </c>
      <c r="H7" s="176">
        <v>39669958.67</v>
      </c>
    </row>
    <row r="8" spans="2:8" s="79" customFormat="1" ht="16.5" customHeight="1">
      <c r="B8" s="80"/>
      <c r="C8" s="76">
        <v>1</v>
      </c>
      <c r="D8" s="81" t="s">
        <v>10</v>
      </c>
      <c r="E8" s="82"/>
      <c r="F8" s="83"/>
      <c r="G8" s="176">
        <f>SUM(G9:G10)</f>
        <v>3312416.98</v>
      </c>
      <c r="H8" s="176">
        <v>2729758.3600000003</v>
      </c>
    </row>
    <row r="9" spans="2:8" s="88" customFormat="1" ht="16.5" customHeight="1">
      <c r="B9" s="80"/>
      <c r="C9" s="76"/>
      <c r="D9" s="84" t="s">
        <v>121</v>
      </c>
      <c r="E9" s="85" t="s">
        <v>29</v>
      </c>
      <c r="F9" s="86"/>
      <c r="G9" s="87">
        <f>Sheet2!C21+Sheet2!C22+2153199.11</f>
        <v>3148552.17</v>
      </c>
      <c r="H9" s="87">
        <v>2521775.5100000002</v>
      </c>
    </row>
    <row r="10" spans="2:8" s="88" customFormat="1" ht="16.5" customHeight="1">
      <c r="B10" s="89"/>
      <c r="C10" s="76"/>
      <c r="D10" s="84" t="s">
        <v>121</v>
      </c>
      <c r="E10" s="85" t="s">
        <v>30</v>
      </c>
      <c r="F10" s="86"/>
      <c r="G10" s="87">
        <f>Sheet2!C23+Sheet2!C24</f>
        <v>163864.81</v>
      </c>
      <c r="H10" s="87">
        <v>207982.84999999998</v>
      </c>
    </row>
    <row r="11" spans="2:8" s="79" customFormat="1" ht="16.5" customHeight="1">
      <c r="B11" s="89"/>
      <c r="C11" s="76">
        <v>2</v>
      </c>
      <c r="D11" s="81" t="s">
        <v>157</v>
      </c>
      <c r="E11" s="82"/>
      <c r="F11" s="83"/>
      <c r="G11" s="176"/>
      <c r="H11" s="176"/>
    </row>
    <row r="12" spans="2:8" s="79" customFormat="1" ht="16.5" customHeight="1">
      <c r="B12" s="80"/>
      <c r="C12" s="76">
        <v>3</v>
      </c>
      <c r="D12" s="81" t="s">
        <v>158</v>
      </c>
      <c r="E12" s="82"/>
      <c r="F12" s="83"/>
      <c r="G12" s="176">
        <f>SUM(G13:G19)</f>
        <v>46711973.85</v>
      </c>
      <c r="H12" s="176">
        <v>22957856.63</v>
      </c>
    </row>
    <row r="13" spans="2:8" s="88" customFormat="1" ht="16.5" customHeight="1">
      <c r="B13" s="80"/>
      <c r="C13" s="90"/>
      <c r="D13" s="84" t="s">
        <v>121</v>
      </c>
      <c r="E13" s="85" t="s">
        <v>159</v>
      </c>
      <c r="F13" s="86"/>
      <c r="G13" s="87">
        <f>Sheet2!C15</f>
        <v>24842095.94</v>
      </c>
      <c r="H13" s="87">
        <v>18585515.4</v>
      </c>
    </row>
    <row r="14" spans="2:8" s="88" customFormat="1" ht="16.5" customHeight="1">
      <c r="B14" s="89"/>
      <c r="C14" s="91"/>
      <c r="D14" s="92" t="s">
        <v>121</v>
      </c>
      <c r="E14" s="85" t="s">
        <v>122</v>
      </c>
      <c r="F14" s="86"/>
      <c r="G14" s="87">
        <f>Sheet2!C14</f>
        <v>217140</v>
      </c>
      <c r="H14" s="87">
        <v>4372341.23</v>
      </c>
    </row>
    <row r="15" spans="2:8" s="88" customFormat="1" ht="16.5" customHeight="1">
      <c r="B15" s="89"/>
      <c r="C15" s="91"/>
      <c r="D15" s="92" t="s">
        <v>121</v>
      </c>
      <c r="E15" s="85" t="s">
        <v>123</v>
      </c>
      <c r="F15" s="86"/>
      <c r="G15" s="87">
        <f>Sheet2!C18</f>
        <v>732127.56</v>
      </c>
      <c r="H15" s="87"/>
    </row>
    <row r="16" spans="2:8" s="88" customFormat="1" ht="16.5" customHeight="1">
      <c r="B16" s="89"/>
      <c r="C16" s="91"/>
      <c r="D16" s="92" t="s">
        <v>121</v>
      </c>
      <c r="E16" s="85" t="s">
        <v>124</v>
      </c>
      <c r="F16" s="86"/>
      <c r="G16" s="87"/>
      <c r="H16" s="87"/>
    </row>
    <row r="17" spans="2:8" s="88" customFormat="1" ht="16.5" customHeight="1">
      <c r="B17" s="89"/>
      <c r="C17" s="91"/>
      <c r="D17" s="92" t="s">
        <v>121</v>
      </c>
      <c r="E17" s="85" t="s">
        <v>127</v>
      </c>
      <c r="F17" s="86"/>
      <c r="G17" s="87">
        <f>Sheet2!C3</f>
        <v>20920610.35</v>
      </c>
      <c r="H17" s="87"/>
    </row>
    <row r="18" spans="2:8" s="88" customFormat="1" ht="16.5" customHeight="1">
      <c r="B18" s="89"/>
      <c r="C18" s="91"/>
      <c r="D18" s="92" t="s">
        <v>121</v>
      </c>
      <c r="E18" s="85"/>
      <c r="F18" s="86"/>
      <c r="G18" s="87"/>
      <c r="H18" s="87"/>
    </row>
    <row r="19" spans="2:8" s="88" customFormat="1" ht="16.5" customHeight="1">
      <c r="B19" s="89"/>
      <c r="C19" s="91"/>
      <c r="D19" s="92" t="s">
        <v>121</v>
      </c>
      <c r="E19" s="85"/>
      <c r="F19" s="86"/>
      <c r="G19" s="87"/>
      <c r="H19" s="87"/>
    </row>
    <row r="20" spans="2:8" s="79" customFormat="1" ht="16.5" customHeight="1">
      <c r="B20" s="89"/>
      <c r="C20" s="76">
        <v>4</v>
      </c>
      <c r="D20" s="81" t="s">
        <v>11</v>
      </c>
      <c r="E20" s="82"/>
      <c r="F20" s="83"/>
      <c r="G20" s="176">
        <f>SUM(G21:G27)</f>
        <v>19015040.48</v>
      </c>
      <c r="H20" s="176">
        <v>13982343.68</v>
      </c>
    </row>
    <row r="21" spans="2:8" s="88" customFormat="1" ht="16.5" customHeight="1">
      <c r="B21" s="80"/>
      <c r="C21" s="90"/>
      <c r="D21" s="84" t="s">
        <v>121</v>
      </c>
      <c r="E21" s="85" t="s">
        <v>12</v>
      </c>
      <c r="F21" s="86"/>
      <c r="G21" s="87">
        <f>Sheet2!C11+Sheet2!C12</f>
        <v>19015040.48</v>
      </c>
      <c r="H21" s="87">
        <v>13982343.68</v>
      </c>
    </row>
    <row r="22" spans="2:8" s="88" customFormat="1" ht="16.5" customHeight="1">
      <c r="B22" s="89"/>
      <c r="C22" s="91"/>
      <c r="D22" s="92" t="s">
        <v>121</v>
      </c>
      <c r="E22" s="85" t="s">
        <v>126</v>
      </c>
      <c r="F22" s="86"/>
      <c r="G22" s="87"/>
      <c r="H22" s="87"/>
    </row>
    <row r="23" spans="2:8" s="88" customFormat="1" ht="16.5" customHeight="1">
      <c r="B23" s="89"/>
      <c r="C23" s="91"/>
      <c r="D23" s="92" t="s">
        <v>121</v>
      </c>
      <c r="E23" s="85" t="s">
        <v>13</v>
      </c>
      <c r="F23" s="86"/>
      <c r="G23" s="87"/>
      <c r="H23" s="87"/>
    </row>
    <row r="24" spans="2:8" s="88" customFormat="1" ht="16.5" customHeight="1">
      <c r="B24" s="89"/>
      <c r="C24" s="91"/>
      <c r="D24" s="92" t="s">
        <v>121</v>
      </c>
      <c r="E24" s="85" t="s">
        <v>160</v>
      </c>
      <c r="F24" s="86"/>
      <c r="G24" s="87"/>
      <c r="H24" s="87"/>
    </row>
    <row r="25" spans="2:11" s="88" customFormat="1" ht="16.5" customHeight="1">
      <c r="B25" s="89"/>
      <c r="C25" s="91"/>
      <c r="D25" s="92" t="s">
        <v>121</v>
      </c>
      <c r="E25" s="85" t="s">
        <v>14</v>
      </c>
      <c r="F25" s="86"/>
      <c r="G25" s="87"/>
      <c r="H25" s="87"/>
      <c r="K25" s="266"/>
    </row>
    <row r="26" spans="2:8" s="88" customFormat="1" ht="16.5" customHeight="1">
      <c r="B26" s="89"/>
      <c r="C26" s="91"/>
      <c r="D26" s="92" t="s">
        <v>121</v>
      </c>
      <c r="E26" s="85" t="s">
        <v>15</v>
      </c>
      <c r="F26" s="86"/>
      <c r="G26" s="87"/>
      <c r="H26" s="87"/>
    </row>
    <row r="27" spans="2:8" s="88" customFormat="1" ht="16.5" customHeight="1">
      <c r="B27" s="89"/>
      <c r="C27" s="91"/>
      <c r="D27" s="92" t="s">
        <v>121</v>
      </c>
      <c r="E27" s="85"/>
      <c r="F27" s="86"/>
      <c r="G27" s="87"/>
      <c r="H27" s="87"/>
    </row>
    <row r="28" spans="2:8" s="79" customFormat="1" ht="16.5" customHeight="1">
      <c r="B28" s="89"/>
      <c r="C28" s="76">
        <v>5</v>
      </c>
      <c r="D28" s="81" t="s">
        <v>161</v>
      </c>
      <c r="E28" s="82"/>
      <c r="F28" s="83"/>
      <c r="G28" s="176">
        <v>0</v>
      </c>
      <c r="H28" s="176">
        <v>0</v>
      </c>
    </row>
    <row r="29" spans="2:8" s="79" customFormat="1" ht="16.5" customHeight="1">
      <c r="B29" s="80"/>
      <c r="C29" s="76">
        <v>6</v>
      </c>
      <c r="D29" s="81" t="s">
        <v>162</v>
      </c>
      <c r="E29" s="82"/>
      <c r="F29" s="83"/>
      <c r="G29" s="176">
        <v>0</v>
      </c>
      <c r="H29" s="176">
        <v>0</v>
      </c>
    </row>
    <row r="30" spans="2:8" s="79" customFormat="1" ht="16.5" customHeight="1">
      <c r="B30" s="80"/>
      <c r="C30" s="76">
        <v>7</v>
      </c>
      <c r="D30" s="81" t="s">
        <v>16</v>
      </c>
      <c r="E30" s="82"/>
      <c r="F30" s="83"/>
      <c r="G30" s="176">
        <f>SUM(G31:G32)</f>
        <v>0</v>
      </c>
      <c r="H30" s="176">
        <v>0</v>
      </c>
    </row>
    <row r="31" spans="2:8" s="79" customFormat="1" ht="16.5" customHeight="1">
      <c r="B31" s="80"/>
      <c r="C31" s="76"/>
      <c r="D31" s="84" t="s">
        <v>121</v>
      </c>
      <c r="E31" s="82" t="s">
        <v>163</v>
      </c>
      <c r="F31" s="83"/>
      <c r="G31" s="78"/>
      <c r="H31" s="78"/>
    </row>
    <row r="32" spans="2:8" s="79" customFormat="1" ht="16.5" customHeight="1">
      <c r="B32" s="80"/>
      <c r="C32" s="76"/>
      <c r="D32" s="84" t="s">
        <v>121</v>
      </c>
      <c r="E32" s="82"/>
      <c r="F32" s="83"/>
      <c r="G32" s="78"/>
      <c r="H32" s="78"/>
    </row>
    <row r="33" spans="2:8" s="79" customFormat="1" ht="24.75" customHeight="1">
      <c r="B33" s="93" t="s">
        <v>4</v>
      </c>
      <c r="C33" s="416" t="s">
        <v>17</v>
      </c>
      <c r="D33" s="417"/>
      <c r="E33" s="418"/>
      <c r="F33" s="83"/>
      <c r="G33" s="176">
        <f>G34+G35+G41+G42+G43+G44</f>
        <v>10547861.21</v>
      </c>
      <c r="H33" s="176">
        <v>12027515.530000001</v>
      </c>
    </row>
    <row r="34" spans="2:8" s="79" customFormat="1" ht="16.5" customHeight="1">
      <c r="B34" s="80"/>
      <c r="C34" s="76">
        <v>1</v>
      </c>
      <c r="D34" s="81" t="s">
        <v>18</v>
      </c>
      <c r="E34" s="82"/>
      <c r="F34" s="83"/>
      <c r="G34" s="176">
        <v>0</v>
      </c>
      <c r="H34" s="176">
        <v>0</v>
      </c>
    </row>
    <row r="35" spans="2:8" s="79" customFormat="1" ht="16.5" customHeight="1">
      <c r="B35" s="80"/>
      <c r="C35" s="76">
        <v>2</v>
      </c>
      <c r="D35" s="81" t="s">
        <v>19</v>
      </c>
      <c r="E35" s="94"/>
      <c r="F35" s="83"/>
      <c r="G35" s="176">
        <f>SUM(G36:G40)</f>
        <v>10547861.21</v>
      </c>
      <c r="H35" s="176">
        <v>12027515.530000001</v>
      </c>
    </row>
    <row r="36" spans="2:8" s="88" customFormat="1" ht="16.5" customHeight="1">
      <c r="B36" s="80"/>
      <c r="C36" s="90"/>
      <c r="D36" s="84" t="s">
        <v>121</v>
      </c>
      <c r="E36" s="85" t="s">
        <v>24</v>
      </c>
      <c r="F36" s="86"/>
      <c r="G36" s="87"/>
      <c r="H36" s="87"/>
    </row>
    <row r="37" spans="2:8" s="88" customFormat="1" ht="16.5" customHeight="1">
      <c r="B37" s="89"/>
      <c r="C37" s="91"/>
      <c r="D37" s="92" t="s">
        <v>121</v>
      </c>
      <c r="E37" s="85" t="s">
        <v>5</v>
      </c>
      <c r="F37" s="86"/>
      <c r="G37" s="87">
        <f>Sheet2!C5</f>
        <v>2326820.06</v>
      </c>
      <c r="H37" s="87">
        <v>2212220.06</v>
      </c>
    </row>
    <row r="38" spans="2:8" s="88" customFormat="1" ht="16.5" customHeight="1">
      <c r="B38" s="89"/>
      <c r="C38" s="91"/>
      <c r="D38" s="92" t="s">
        <v>121</v>
      </c>
      <c r="E38" s="85" t="s">
        <v>125</v>
      </c>
      <c r="F38" s="86"/>
      <c r="G38" s="87">
        <f>Sheet2!C6</f>
        <v>9188978.78</v>
      </c>
      <c r="H38" s="87">
        <v>8978678.77</v>
      </c>
    </row>
    <row r="39" spans="2:8" s="88" customFormat="1" ht="16.5" customHeight="1">
      <c r="B39" s="89"/>
      <c r="C39" s="91"/>
      <c r="D39" s="92" t="s">
        <v>121</v>
      </c>
      <c r="E39" s="85" t="s">
        <v>134</v>
      </c>
      <c r="F39" s="86"/>
      <c r="G39" s="87">
        <f>Sheet2!C7+Sheet2!C8</f>
        <v>4702298.37</v>
      </c>
      <c r="H39" s="87">
        <v>4410823.7</v>
      </c>
    </row>
    <row r="40" spans="2:11" s="88" customFormat="1" ht="16.5" customHeight="1">
      <c r="B40" s="89"/>
      <c r="C40" s="91"/>
      <c r="D40" s="92" t="s">
        <v>121</v>
      </c>
      <c r="E40" s="85" t="s">
        <v>307</v>
      </c>
      <c r="F40" s="86"/>
      <c r="G40" s="87">
        <f>-Sheet2!D9-Sheet2!D10</f>
        <v>-5670236</v>
      </c>
      <c r="H40" s="87">
        <v>-3574207</v>
      </c>
      <c r="J40" s="266"/>
      <c r="K40" s="266"/>
    </row>
    <row r="41" spans="2:8" s="79" customFormat="1" ht="16.5" customHeight="1">
      <c r="B41" s="89"/>
      <c r="C41" s="76">
        <v>3</v>
      </c>
      <c r="D41" s="81" t="s">
        <v>20</v>
      </c>
      <c r="E41" s="82"/>
      <c r="F41" s="83"/>
      <c r="G41" s="176">
        <v>0</v>
      </c>
      <c r="H41" s="176">
        <v>0</v>
      </c>
    </row>
    <row r="42" spans="2:8" s="79" customFormat="1" ht="16.5" customHeight="1">
      <c r="B42" s="80"/>
      <c r="C42" s="76">
        <v>4</v>
      </c>
      <c r="D42" s="81" t="s">
        <v>21</v>
      </c>
      <c r="E42" s="82"/>
      <c r="F42" s="83"/>
      <c r="G42" s="176">
        <v>0</v>
      </c>
      <c r="H42" s="176">
        <v>0</v>
      </c>
    </row>
    <row r="43" spans="2:8" s="79" customFormat="1" ht="16.5" customHeight="1">
      <c r="B43" s="80"/>
      <c r="C43" s="76">
        <v>5</v>
      </c>
      <c r="D43" s="81" t="s">
        <v>22</v>
      </c>
      <c r="E43" s="82"/>
      <c r="F43" s="83"/>
      <c r="G43" s="176">
        <v>0</v>
      </c>
      <c r="H43" s="176">
        <v>0</v>
      </c>
    </row>
    <row r="44" spans="2:8" s="79" customFormat="1" ht="16.5" customHeight="1">
      <c r="B44" s="80"/>
      <c r="C44" s="76">
        <v>6</v>
      </c>
      <c r="D44" s="81" t="s">
        <v>23</v>
      </c>
      <c r="E44" s="82"/>
      <c r="F44" s="83"/>
      <c r="G44" s="176">
        <v>0</v>
      </c>
      <c r="H44" s="176">
        <v>0</v>
      </c>
    </row>
    <row r="45" spans="2:8" s="79" customFormat="1" ht="30" customHeight="1">
      <c r="B45" s="83"/>
      <c r="C45" s="416" t="s">
        <v>52</v>
      </c>
      <c r="D45" s="417"/>
      <c r="E45" s="418"/>
      <c r="F45" s="83"/>
      <c r="G45" s="176">
        <f>G7+G33</f>
        <v>79587292.52000001</v>
      </c>
      <c r="H45" s="176">
        <v>51697474.2</v>
      </c>
    </row>
    <row r="46" spans="2:8" s="79" customFormat="1" ht="9.75" customHeight="1">
      <c r="B46" s="95"/>
      <c r="C46" s="95"/>
      <c r="D46" s="95"/>
      <c r="E46" s="95"/>
      <c r="F46" s="96"/>
      <c r="G46" s="97"/>
      <c r="H46" s="97"/>
    </row>
    <row r="47" spans="2:8" s="79" customFormat="1" ht="15.75" customHeight="1">
      <c r="B47" s="95"/>
      <c r="C47" s="95"/>
      <c r="D47" s="95"/>
      <c r="E47" s="95"/>
      <c r="F47" s="96"/>
      <c r="G47" s="97"/>
      <c r="H47" s="97"/>
    </row>
  </sheetData>
  <sheetProtection/>
  <mergeCells count="7"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421875" style="98" customWidth="1"/>
    <col min="2" max="2" width="3.7109375" style="100" customWidth="1"/>
    <col min="3" max="3" width="2.7109375" style="100" customWidth="1"/>
    <col min="4" max="4" width="4.00390625" style="100" customWidth="1"/>
    <col min="5" max="5" width="40.57421875" style="98" customWidth="1"/>
    <col min="6" max="6" width="8.28125" style="98" customWidth="1"/>
    <col min="7" max="8" width="15.7109375" style="101" customWidth="1"/>
    <col min="9" max="9" width="1.421875" style="98" customWidth="1"/>
    <col min="10" max="10" width="16.00390625" style="98" bestFit="1" customWidth="1"/>
    <col min="11" max="11" width="10.140625" style="98" bestFit="1" customWidth="1"/>
    <col min="12" max="16384" width="9.140625" style="98" customWidth="1"/>
  </cols>
  <sheetData>
    <row r="2" spans="2:8" s="67" customFormat="1" ht="6" customHeight="1">
      <c r="B2" s="64"/>
      <c r="C2" s="65"/>
      <c r="D2" s="65"/>
      <c r="E2" s="66"/>
      <c r="G2" s="68"/>
      <c r="H2" s="68"/>
    </row>
    <row r="3" spans="2:8" s="102" customFormat="1" ht="18" customHeight="1">
      <c r="B3" s="415" t="s">
        <v>511</v>
      </c>
      <c r="C3" s="415"/>
      <c r="D3" s="415"/>
      <c r="E3" s="415"/>
      <c r="F3" s="415"/>
      <c r="G3" s="415"/>
      <c r="H3" s="415"/>
    </row>
    <row r="4" spans="2:8" s="37" customFormat="1" ht="6.75" customHeight="1">
      <c r="B4" s="103"/>
      <c r="C4" s="103"/>
      <c r="D4" s="103"/>
      <c r="G4" s="104"/>
      <c r="H4" s="104"/>
    </row>
    <row r="5" spans="2:8" s="102" customFormat="1" ht="15.75" customHeight="1">
      <c r="B5" s="427" t="s">
        <v>2</v>
      </c>
      <c r="C5" s="429" t="s">
        <v>48</v>
      </c>
      <c r="D5" s="430"/>
      <c r="E5" s="431"/>
      <c r="F5" s="427" t="s">
        <v>9</v>
      </c>
      <c r="G5" s="105" t="s">
        <v>153</v>
      </c>
      <c r="H5" s="105" t="s">
        <v>153</v>
      </c>
    </row>
    <row r="6" spans="2:8" s="102" customFormat="1" ht="15.75" customHeight="1">
      <c r="B6" s="428"/>
      <c r="C6" s="432"/>
      <c r="D6" s="433"/>
      <c r="E6" s="434"/>
      <c r="F6" s="428"/>
      <c r="G6" s="106" t="s">
        <v>154</v>
      </c>
      <c r="H6" s="107" t="s">
        <v>171</v>
      </c>
    </row>
    <row r="7" spans="2:8" s="79" customFormat="1" ht="24.75" customHeight="1">
      <c r="B7" s="93" t="s">
        <v>3</v>
      </c>
      <c r="C7" s="416" t="s">
        <v>155</v>
      </c>
      <c r="D7" s="417"/>
      <c r="E7" s="418"/>
      <c r="F7" s="83"/>
      <c r="G7" s="176">
        <f>G8+G9+G12+G23+G24</f>
        <v>36084112.35</v>
      </c>
      <c r="H7" s="176">
        <v>20889373.999999996</v>
      </c>
    </row>
    <row r="8" spans="2:8" s="79" customFormat="1" ht="15.75" customHeight="1">
      <c r="B8" s="80"/>
      <c r="C8" s="76">
        <v>1</v>
      </c>
      <c r="D8" s="81" t="s">
        <v>25</v>
      </c>
      <c r="E8" s="82"/>
      <c r="F8" s="83"/>
      <c r="G8" s="176">
        <v>0</v>
      </c>
      <c r="H8" s="176">
        <v>0</v>
      </c>
    </row>
    <row r="9" spans="2:8" s="79" customFormat="1" ht="15.75" customHeight="1">
      <c r="B9" s="80"/>
      <c r="C9" s="76">
        <v>2</v>
      </c>
      <c r="D9" s="81" t="s">
        <v>26</v>
      </c>
      <c r="E9" s="82"/>
      <c r="F9" s="83"/>
      <c r="G9" s="176">
        <f>SUM(G10:G11)</f>
        <v>16959572.91</v>
      </c>
      <c r="H9" s="176">
        <v>1855876.99</v>
      </c>
    </row>
    <row r="10" spans="2:10" s="88" customFormat="1" ht="15.75" customHeight="1">
      <c r="B10" s="80"/>
      <c r="C10" s="90"/>
      <c r="D10" s="84" t="s">
        <v>121</v>
      </c>
      <c r="E10" s="85" t="s">
        <v>128</v>
      </c>
      <c r="F10" s="86"/>
      <c r="G10" s="87">
        <v>16959572.91</v>
      </c>
      <c r="H10" s="87">
        <v>1855876.99</v>
      </c>
      <c r="J10" s="266">
        <f>G10-H10</f>
        <v>15103695.92</v>
      </c>
    </row>
    <row r="11" spans="2:8" s="88" customFormat="1" ht="15.75" customHeight="1">
      <c r="B11" s="89"/>
      <c r="C11" s="91"/>
      <c r="D11" s="92" t="s">
        <v>121</v>
      </c>
      <c r="E11" s="85" t="s">
        <v>156</v>
      </c>
      <c r="F11" s="86"/>
      <c r="G11" s="87"/>
      <c r="H11" s="87"/>
    </row>
    <row r="12" spans="2:8" s="79" customFormat="1" ht="15.75" customHeight="1">
      <c r="B12" s="89"/>
      <c r="C12" s="76">
        <v>3</v>
      </c>
      <c r="D12" s="81" t="s">
        <v>27</v>
      </c>
      <c r="E12" s="82"/>
      <c r="F12" s="83"/>
      <c r="G12" s="176">
        <f>SUM(G13:G22)</f>
        <v>19124539.44</v>
      </c>
      <c r="H12" s="176">
        <v>19033497.009999998</v>
      </c>
    </row>
    <row r="13" spans="2:11" s="88" customFormat="1" ht="15.75" customHeight="1">
      <c r="B13" s="80"/>
      <c r="C13" s="90"/>
      <c r="D13" s="84" t="s">
        <v>121</v>
      </c>
      <c r="E13" s="85" t="s">
        <v>164</v>
      </c>
      <c r="F13" s="86"/>
      <c r="G13" s="87">
        <f>Sheet2!D13-5773.31</f>
        <v>17678870.64</v>
      </c>
      <c r="H13" s="87">
        <v>15798923.47</v>
      </c>
      <c r="K13" s="266"/>
    </row>
    <row r="14" spans="2:8" s="88" customFormat="1" ht="15.75" customHeight="1">
      <c r="B14" s="89"/>
      <c r="C14" s="91"/>
      <c r="D14" s="92" t="s">
        <v>121</v>
      </c>
      <c r="E14" s="85" t="s">
        <v>165</v>
      </c>
      <c r="F14" s="86"/>
      <c r="G14" s="87"/>
      <c r="H14" s="87"/>
    </row>
    <row r="15" spans="2:8" s="88" customFormat="1" ht="15.75" customHeight="1">
      <c r="B15" s="89"/>
      <c r="C15" s="91"/>
      <c r="D15" s="92" t="s">
        <v>121</v>
      </c>
      <c r="E15" s="85" t="s">
        <v>129</v>
      </c>
      <c r="F15" s="86"/>
      <c r="G15" s="87">
        <f>Sheet2!D16</f>
        <v>74467</v>
      </c>
      <c r="H15" s="87">
        <v>64706</v>
      </c>
    </row>
    <row r="16" spans="2:8" s="88" customFormat="1" ht="15.75" customHeight="1">
      <c r="B16" s="89"/>
      <c r="C16" s="91"/>
      <c r="D16" s="92" t="s">
        <v>121</v>
      </c>
      <c r="E16" s="85" t="s">
        <v>130</v>
      </c>
      <c r="F16" s="86"/>
      <c r="G16" s="87">
        <f>Sheet2!D17</f>
        <v>18690</v>
      </c>
      <c r="H16" s="87">
        <v>16190</v>
      </c>
    </row>
    <row r="17" spans="2:10" s="88" customFormat="1" ht="15.75" customHeight="1">
      <c r="B17" s="89"/>
      <c r="C17" s="91"/>
      <c r="D17" s="92" t="s">
        <v>121</v>
      </c>
      <c r="E17" s="85" t="s">
        <v>131</v>
      </c>
      <c r="F17" s="86"/>
      <c r="G17" s="87"/>
      <c r="H17" s="87">
        <v>911172</v>
      </c>
      <c r="J17" s="345">
        <f>1160000</f>
        <v>1160000</v>
      </c>
    </row>
    <row r="18" spans="2:10" s="88" customFormat="1" ht="15.75" customHeight="1">
      <c r="B18" s="89"/>
      <c r="C18" s="91"/>
      <c r="D18" s="92" t="s">
        <v>121</v>
      </c>
      <c r="E18" s="85" t="s">
        <v>132</v>
      </c>
      <c r="F18" s="86"/>
      <c r="G18" s="87">
        <f>Sheet2!D19</f>
        <v>1352511.8</v>
      </c>
      <c r="H18" s="87">
        <v>619073.5399999991</v>
      </c>
      <c r="J18" s="266">
        <f>'Rez.1'!F28-Pasivet!J17</f>
        <v>250564.43999999994</v>
      </c>
    </row>
    <row r="19" spans="2:8" s="88" customFormat="1" ht="15.75" customHeight="1">
      <c r="B19" s="89"/>
      <c r="C19" s="91"/>
      <c r="D19" s="92" t="s">
        <v>121</v>
      </c>
      <c r="E19" s="85" t="s">
        <v>133</v>
      </c>
      <c r="F19" s="86"/>
      <c r="G19" s="87"/>
      <c r="H19" s="87"/>
    </row>
    <row r="20" spans="2:8" s="88" customFormat="1" ht="15.75" customHeight="1">
      <c r="B20" s="89"/>
      <c r="C20" s="91"/>
      <c r="D20" s="92" t="s">
        <v>121</v>
      </c>
      <c r="E20" s="85" t="s">
        <v>127</v>
      </c>
      <c r="F20" s="86"/>
      <c r="G20" s="87"/>
      <c r="H20" s="87"/>
    </row>
    <row r="21" spans="2:8" s="88" customFormat="1" ht="15.75" customHeight="1">
      <c r="B21" s="89"/>
      <c r="C21" s="91"/>
      <c r="D21" s="92" t="s">
        <v>121</v>
      </c>
      <c r="E21" s="85" t="s">
        <v>136</v>
      </c>
      <c r="F21" s="86"/>
      <c r="G21" s="87"/>
      <c r="H21" s="87"/>
    </row>
    <row r="22" spans="2:8" s="88" customFormat="1" ht="15.75" customHeight="1">
      <c r="B22" s="89"/>
      <c r="C22" s="91"/>
      <c r="D22" s="92" t="s">
        <v>121</v>
      </c>
      <c r="E22" s="85" t="s">
        <v>135</v>
      </c>
      <c r="F22" s="86"/>
      <c r="G22" s="87"/>
      <c r="H22" s="87">
        <v>1623432</v>
      </c>
    </row>
    <row r="23" spans="2:8" s="79" customFormat="1" ht="15.75" customHeight="1">
      <c r="B23" s="89"/>
      <c r="C23" s="76">
        <v>4</v>
      </c>
      <c r="D23" s="81" t="s">
        <v>28</v>
      </c>
      <c r="E23" s="82"/>
      <c r="F23" s="83"/>
      <c r="G23" s="176">
        <v>0</v>
      </c>
      <c r="H23" s="176">
        <v>0</v>
      </c>
    </row>
    <row r="24" spans="2:8" s="79" customFormat="1" ht="15.75" customHeight="1">
      <c r="B24" s="80"/>
      <c r="C24" s="76">
        <v>5</v>
      </c>
      <c r="D24" s="81" t="s">
        <v>166</v>
      </c>
      <c r="E24" s="82"/>
      <c r="F24" s="83"/>
      <c r="G24" s="176">
        <v>0</v>
      </c>
      <c r="H24" s="176">
        <v>0</v>
      </c>
    </row>
    <row r="25" spans="2:8" s="79" customFormat="1" ht="24.75" customHeight="1">
      <c r="B25" s="93" t="s">
        <v>4</v>
      </c>
      <c r="C25" s="416" t="s">
        <v>49</v>
      </c>
      <c r="D25" s="417"/>
      <c r="E25" s="418"/>
      <c r="F25" s="83"/>
      <c r="G25" s="176"/>
      <c r="H25" s="176"/>
    </row>
    <row r="26" spans="2:8" s="79" customFormat="1" ht="15.75" customHeight="1">
      <c r="B26" s="80"/>
      <c r="C26" s="76">
        <v>1</v>
      </c>
      <c r="D26" s="81" t="s">
        <v>33</v>
      </c>
      <c r="E26" s="94"/>
      <c r="F26" s="83"/>
      <c r="G26" s="176">
        <f>SUM(G27:G28)</f>
        <v>0</v>
      </c>
      <c r="H26" s="176">
        <v>0</v>
      </c>
    </row>
    <row r="27" spans="2:8" s="88" customFormat="1" ht="15.75" customHeight="1">
      <c r="B27" s="80"/>
      <c r="C27" s="90"/>
      <c r="D27" s="84" t="s">
        <v>121</v>
      </c>
      <c r="E27" s="85" t="s">
        <v>34</v>
      </c>
      <c r="F27" s="86"/>
      <c r="G27" s="87"/>
      <c r="H27" s="87"/>
    </row>
    <row r="28" spans="2:8" s="88" customFormat="1" ht="15.75" customHeight="1">
      <c r="B28" s="89"/>
      <c r="C28" s="91"/>
      <c r="D28" s="92" t="s">
        <v>121</v>
      </c>
      <c r="E28" s="85" t="s">
        <v>31</v>
      </c>
      <c r="F28" s="86"/>
      <c r="G28" s="87"/>
      <c r="H28" s="87"/>
    </row>
    <row r="29" spans="2:8" s="79" customFormat="1" ht="15.75" customHeight="1">
      <c r="B29" s="89"/>
      <c r="C29" s="76">
        <v>2</v>
      </c>
      <c r="D29" s="81" t="s">
        <v>35</v>
      </c>
      <c r="E29" s="82"/>
      <c r="F29" s="83"/>
      <c r="G29" s="176">
        <v>0</v>
      </c>
      <c r="H29" s="176">
        <v>0</v>
      </c>
    </row>
    <row r="30" spans="2:8" s="79" customFormat="1" ht="15.75" customHeight="1">
      <c r="B30" s="80"/>
      <c r="C30" s="76">
        <v>3</v>
      </c>
      <c r="D30" s="81" t="s">
        <v>28</v>
      </c>
      <c r="E30" s="82"/>
      <c r="F30" s="83"/>
      <c r="G30" s="176">
        <v>0</v>
      </c>
      <c r="H30" s="176">
        <v>0</v>
      </c>
    </row>
    <row r="31" spans="2:8" s="79" customFormat="1" ht="15.75" customHeight="1">
      <c r="B31" s="80"/>
      <c r="C31" s="76">
        <v>4</v>
      </c>
      <c r="D31" s="81" t="s">
        <v>36</v>
      </c>
      <c r="E31" s="82"/>
      <c r="F31" s="83"/>
      <c r="G31" s="176">
        <v>0</v>
      </c>
      <c r="H31" s="176">
        <v>0</v>
      </c>
    </row>
    <row r="32" spans="2:8" s="79" customFormat="1" ht="24.75" customHeight="1">
      <c r="B32" s="80"/>
      <c r="C32" s="416" t="s">
        <v>51</v>
      </c>
      <c r="D32" s="417"/>
      <c r="E32" s="418"/>
      <c r="F32" s="83"/>
      <c r="G32" s="176">
        <f>G7+G25</f>
        <v>36084112.35</v>
      </c>
      <c r="H32" s="176">
        <v>20889373.999999996</v>
      </c>
    </row>
    <row r="33" spans="2:8" s="79" customFormat="1" ht="24.75" customHeight="1">
      <c r="B33" s="93" t="s">
        <v>37</v>
      </c>
      <c r="C33" s="416" t="s">
        <v>38</v>
      </c>
      <c r="D33" s="417"/>
      <c r="E33" s="418"/>
      <c r="F33" s="83"/>
      <c r="G33" s="176">
        <f>SUM(G34:G43)</f>
        <v>43503180.173862524</v>
      </c>
      <c r="H33" s="176">
        <v>30808100.203862518</v>
      </c>
    </row>
    <row r="34" spans="2:8" s="79" customFormat="1" ht="15.75" customHeight="1">
      <c r="B34" s="80"/>
      <c r="C34" s="76">
        <v>1</v>
      </c>
      <c r="D34" s="81" t="s">
        <v>39</v>
      </c>
      <c r="E34" s="82"/>
      <c r="F34" s="83"/>
      <c r="G34" s="78"/>
      <c r="H34" s="78"/>
    </row>
    <row r="35" spans="2:8" s="79" customFormat="1" ht="15.75" customHeight="1">
      <c r="B35" s="80"/>
      <c r="C35" s="108">
        <v>2</v>
      </c>
      <c r="D35" s="81" t="s">
        <v>40</v>
      </c>
      <c r="E35" s="82"/>
      <c r="F35" s="83"/>
      <c r="G35" s="78"/>
      <c r="H35" s="78"/>
    </row>
    <row r="36" spans="2:8" s="79" customFormat="1" ht="15.75" customHeight="1">
      <c r="B36" s="80"/>
      <c r="C36" s="76">
        <v>3</v>
      </c>
      <c r="D36" s="81" t="s">
        <v>41</v>
      </c>
      <c r="E36" s="82"/>
      <c r="F36" s="83"/>
      <c r="G36" s="78">
        <f>Sheet2!D2</f>
        <v>100000</v>
      </c>
      <c r="H36" s="78">
        <v>100000</v>
      </c>
    </row>
    <row r="37" spans="2:8" s="79" customFormat="1" ht="15.75" customHeight="1">
      <c r="B37" s="80"/>
      <c r="C37" s="108">
        <v>4</v>
      </c>
      <c r="D37" s="81" t="s">
        <v>42</v>
      </c>
      <c r="E37" s="82"/>
      <c r="F37" s="83"/>
      <c r="G37" s="78"/>
      <c r="H37" s="78"/>
    </row>
    <row r="38" spans="2:8" s="79" customFormat="1" ht="15.75" customHeight="1">
      <c r="B38" s="80"/>
      <c r="C38" s="76">
        <v>5</v>
      </c>
      <c r="D38" s="81" t="s">
        <v>137</v>
      </c>
      <c r="E38" s="82"/>
      <c r="F38" s="83"/>
      <c r="G38" s="78"/>
      <c r="H38" s="78"/>
    </row>
    <row r="39" spans="2:8" s="79" customFormat="1" ht="15.75" customHeight="1">
      <c r="B39" s="80"/>
      <c r="C39" s="108">
        <v>6</v>
      </c>
      <c r="D39" s="81" t="s">
        <v>43</v>
      </c>
      <c r="E39" s="82"/>
      <c r="F39" s="83"/>
      <c r="G39" s="78"/>
      <c r="H39" s="78"/>
    </row>
    <row r="40" spans="2:8" s="79" customFormat="1" ht="15.75" customHeight="1">
      <c r="B40" s="80"/>
      <c r="C40" s="76">
        <v>7</v>
      </c>
      <c r="D40" s="81" t="s">
        <v>44</v>
      </c>
      <c r="E40" s="82"/>
      <c r="F40" s="83"/>
      <c r="G40" s="78"/>
      <c r="H40" s="78"/>
    </row>
    <row r="41" spans="2:8" s="79" customFormat="1" ht="15.75" customHeight="1">
      <c r="B41" s="80"/>
      <c r="C41" s="108">
        <v>8</v>
      </c>
      <c r="D41" s="81" t="s">
        <v>45</v>
      </c>
      <c r="E41" s="82"/>
      <c r="F41" s="83"/>
      <c r="G41" s="78">
        <f>H41+H43</f>
        <v>30708100.203862518</v>
      </c>
      <c r="H41" s="78">
        <v>12067555.783862507</v>
      </c>
    </row>
    <row r="42" spans="2:8" s="79" customFormat="1" ht="15.75" customHeight="1">
      <c r="B42" s="80"/>
      <c r="C42" s="76">
        <v>9</v>
      </c>
      <c r="D42" s="81" t="s">
        <v>46</v>
      </c>
      <c r="E42" s="82"/>
      <c r="F42" s="83"/>
      <c r="G42" s="78"/>
      <c r="H42" s="78"/>
    </row>
    <row r="43" spans="2:8" s="79" customFormat="1" ht="15.75" customHeight="1">
      <c r="B43" s="80"/>
      <c r="C43" s="108">
        <v>10</v>
      </c>
      <c r="D43" s="81" t="s">
        <v>47</v>
      </c>
      <c r="E43" s="82"/>
      <c r="F43" s="83"/>
      <c r="G43" s="78">
        <f>'Rez.1'!F29</f>
        <v>12695079.970000006</v>
      </c>
      <c r="H43" s="78">
        <v>18640544.42000001</v>
      </c>
    </row>
    <row r="44" spans="2:8" s="79" customFormat="1" ht="24.75" customHeight="1">
      <c r="B44" s="80"/>
      <c r="C44" s="416" t="s">
        <v>50</v>
      </c>
      <c r="D44" s="417"/>
      <c r="E44" s="418"/>
      <c r="F44" s="83"/>
      <c r="G44" s="176">
        <f>G32+G33</f>
        <v>79587292.52386253</v>
      </c>
      <c r="H44" s="176">
        <v>51697474.20386252</v>
      </c>
    </row>
    <row r="45" spans="2:8" s="79" customFormat="1" ht="15.75" customHeight="1">
      <c r="B45" s="95"/>
      <c r="C45" s="95"/>
      <c r="D45" s="109"/>
      <c r="E45" s="96"/>
      <c r="F45" s="96"/>
      <c r="G45" s="97"/>
      <c r="H45" s="97"/>
    </row>
    <row r="46" spans="2:8" s="79" customFormat="1" ht="15.75" customHeight="1">
      <c r="B46" s="95"/>
      <c r="C46" s="95"/>
      <c r="D46" s="109"/>
      <c r="E46" s="96"/>
      <c r="F46" s="96"/>
      <c r="G46" s="316"/>
      <c r="H46" s="97"/>
    </row>
    <row r="47" spans="2:8" s="79" customFormat="1" ht="15.75" customHeight="1">
      <c r="B47" s="95"/>
      <c r="C47" s="95"/>
      <c r="D47" s="109"/>
      <c r="E47" s="96"/>
      <c r="F47" s="96"/>
      <c r="G47" s="97"/>
      <c r="H47" s="97"/>
    </row>
    <row r="48" spans="2:8" s="79" customFormat="1" ht="15.75" customHeight="1">
      <c r="B48" s="95"/>
      <c r="C48" s="95"/>
      <c r="D48" s="109"/>
      <c r="E48" s="96"/>
      <c r="F48" s="96"/>
      <c r="G48" s="97"/>
      <c r="H48" s="97"/>
    </row>
    <row r="49" spans="2:8" s="79" customFormat="1" ht="15.75" customHeight="1">
      <c r="B49" s="95"/>
      <c r="C49" s="95"/>
      <c r="D49" s="109"/>
      <c r="E49" s="96"/>
      <c r="F49" s="96"/>
      <c r="G49" s="97"/>
      <c r="H49" s="97"/>
    </row>
    <row r="50" spans="2:8" s="79" customFormat="1" ht="15.75" customHeight="1">
      <c r="B50" s="95"/>
      <c r="C50" s="95"/>
      <c r="D50" s="109"/>
      <c r="E50" s="96"/>
      <c r="F50" s="96"/>
      <c r="G50" s="97"/>
      <c r="H50" s="97"/>
    </row>
    <row r="51" spans="2:8" s="79" customFormat="1" ht="15.75" customHeight="1">
      <c r="B51" s="95"/>
      <c r="C51" s="95"/>
      <c r="D51" s="109"/>
      <c r="E51" s="96"/>
      <c r="F51" s="96"/>
      <c r="G51" s="97"/>
      <c r="H51" s="97"/>
    </row>
    <row r="52" spans="2:8" s="79" customFormat="1" ht="15.75" customHeight="1">
      <c r="B52" s="95"/>
      <c r="C52" s="95"/>
      <c r="D52" s="109"/>
      <c r="E52" s="96"/>
      <c r="F52" s="96"/>
      <c r="G52" s="97"/>
      <c r="H52" s="97"/>
    </row>
    <row r="53" spans="2:8" s="79" customFormat="1" ht="15.75" customHeight="1">
      <c r="B53" s="95"/>
      <c r="C53" s="95"/>
      <c r="D53" s="109"/>
      <c r="E53" s="96"/>
      <c r="F53" s="96"/>
      <c r="G53" s="97"/>
      <c r="H53" s="97"/>
    </row>
    <row r="54" spans="2:8" s="79" customFormat="1" ht="15.75" customHeight="1">
      <c r="B54" s="95"/>
      <c r="C54" s="95"/>
      <c r="D54" s="95"/>
      <c r="E54" s="95"/>
      <c r="F54" s="96"/>
      <c r="G54" s="97"/>
      <c r="H54" s="97"/>
    </row>
    <row r="55" spans="2:8" ht="12.75">
      <c r="B55" s="110"/>
      <c r="C55" s="110"/>
      <c r="D55" s="111"/>
      <c r="E55" s="112"/>
      <c r="F55" s="112"/>
      <c r="G55" s="113"/>
      <c r="H55" s="113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41"/>
  <sheetViews>
    <sheetView zoomScalePageLayoutView="0" workbookViewId="0" topLeftCell="A1">
      <selection activeCell="C8" sqref="C6:E8"/>
    </sheetView>
  </sheetViews>
  <sheetFormatPr defaultColWidth="9.140625" defaultRowHeight="12.75"/>
  <cols>
    <col min="1" max="1" width="4.421875" style="37" customWidth="1"/>
    <col min="2" max="2" width="3.7109375" style="103" customWidth="1"/>
    <col min="3" max="3" width="5.28125" style="103" customWidth="1"/>
    <col min="4" max="4" width="2.7109375" style="103" customWidth="1"/>
    <col min="5" max="5" width="51.7109375" style="37" customWidth="1"/>
    <col min="6" max="6" width="14.8515625" style="104" customWidth="1"/>
    <col min="7" max="7" width="14.00390625" style="104" customWidth="1"/>
    <col min="8" max="8" width="1.421875" style="37" customWidth="1"/>
    <col min="9" max="9" width="17.00390625" style="37" bestFit="1" customWidth="1"/>
    <col min="10" max="10" width="18.00390625" style="117" customWidth="1"/>
    <col min="11" max="11" width="13.421875" style="37" bestFit="1" customWidth="1"/>
    <col min="12" max="16384" width="9.140625" style="37" customWidth="1"/>
  </cols>
  <sheetData>
    <row r="2" spans="2:10" s="102" customFormat="1" ht="7.5" customHeight="1">
      <c r="B2" s="64"/>
      <c r="C2" s="64"/>
      <c r="D2" s="65"/>
      <c r="E2" s="66"/>
      <c r="F2" s="68"/>
      <c r="G2" s="114"/>
      <c r="H2" s="67"/>
      <c r="I2" s="67"/>
      <c r="J2" s="115"/>
    </row>
    <row r="3" spans="2:10" s="102" customFormat="1" ht="29.25" customHeight="1">
      <c r="B3" s="444" t="s">
        <v>512</v>
      </c>
      <c r="C3" s="445"/>
      <c r="D3" s="445"/>
      <c r="E3" s="445"/>
      <c r="F3" s="445"/>
      <c r="G3" s="445"/>
      <c r="H3" s="116"/>
      <c r="I3" s="116"/>
      <c r="J3" s="115"/>
    </row>
    <row r="4" spans="2:10" s="102" customFormat="1" ht="18.75" customHeight="1">
      <c r="B4" s="435" t="s">
        <v>151</v>
      </c>
      <c r="C4" s="435"/>
      <c r="D4" s="435"/>
      <c r="E4" s="435"/>
      <c r="F4" s="435"/>
      <c r="G4" s="435"/>
      <c r="H4" s="69"/>
      <c r="I4" s="69"/>
      <c r="J4" s="115"/>
    </row>
    <row r="5" ht="7.5" customHeight="1"/>
    <row r="6" spans="2:10" s="102" customFormat="1" ht="15.75" customHeight="1">
      <c r="B6" s="452" t="s">
        <v>2</v>
      </c>
      <c r="C6" s="446" t="s">
        <v>152</v>
      </c>
      <c r="D6" s="447"/>
      <c r="E6" s="448"/>
      <c r="F6" s="118" t="s">
        <v>153</v>
      </c>
      <c r="G6" s="118" t="s">
        <v>153</v>
      </c>
      <c r="H6" s="79"/>
      <c r="I6" s="79"/>
      <c r="J6" s="115"/>
    </row>
    <row r="7" spans="2:10" s="102" customFormat="1" ht="15.75" customHeight="1">
      <c r="B7" s="453"/>
      <c r="C7" s="449"/>
      <c r="D7" s="450"/>
      <c r="E7" s="451"/>
      <c r="F7" s="119" t="s">
        <v>154</v>
      </c>
      <c r="G7" s="120" t="s">
        <v>171</v>
      </c>
      <c r="H7" s="79"/>
      <c r="I7" s="79"/>
      <c r="J7" s="115"/>
    </row>
    <row r="8" spans="2:11" s="102" customFormat="1" ht="24.75" customHeight="1">
      <c r="B8" s="121">
        <v>1</v>
      </c>
      <c r="C8" s="441" t="s">
        <v>53</v>
      </c>
      <c r="D8" s="442"/>
      <c r="E8" s="443"/>
      <c r="F8" s="260">
        <f>Sheet2!D44+Sheet2!D45+Sheet2!D46</f>
        <v>58910457.2</v>
      </c>
      <c r="G8" s="260">
        <v>71821306.2</v>
      </c>
      <c r="I8" s="304">
        <v>47815213</v>
      </c>
      <c r="J8" s="303">
        <v>200000</v>
      </c>
      <c r="K8" s="304">
        <f>J8/6</f>
        <v>33333.333333333336</v>
      </c>
    </row>
    <row r="9" spans="2:10" s="102" customFormat="1" ht="24.75" customHeight="1">
      <c r="B9" s="121">
        <v>2</v>
      </c>
      <c r="C9" s="441" t="s">
        <v>54</v>
      </c>
      <c r="D9" s="442"/>
      <c r="E9" s="443"/>
      <c r="F9" s="260"/>
      <c r="G9" s="260"/>
      <c r="J9" s="305">
        <f>J8-K8</f>
        <v>166666.66666666666</v>
      </c>
    </row>
    <row r="10" spans="2:10" s="102" customFormat="1" ht="24.75" customHeight="1">
      <c r="B10" s="99">
        <v>3</v>
      </c>
      <c r="C10" s="441" t="s">
        <v>167</v>
      </c>
      <c r="D10" s="442"/>
      <c r="E10" s="443"/>
      <c r="F10" s="261"/>
      <c r="G10" s="261"/>
      <c r="J10" s="115"/>
    </row>
    <row r="11" spans="2:10" s="102" customFormat="1" ht="24.75" customHeight="1">
      <c r="B11" s="99">
        <v>4</v>
      </c>
      <c r="C11" s="441" t="s">
        <v>138</v>
      </c>
      <c r="D11" s="442"/>
      <c r="E11" s="443"/>
      <c r="F11" s="261">
        <f>Sheet2!C25+Sheet2!C26+Sheet2!C28-Sheet2!D27</f>
        <v>28409799.189999998</v>
      </c>
      <c r="G11" s="261">
        <v>31650346.589999996</v>
      </c>
      <c r="J11" s="115"/>
    </row>
    <row r="12" spans="2:10" s="102" customFormat="1" ht="24.75" customHeight="1">
      <c r="B12" s="99">
        <v>5</v>
      </c>
      <c r="C12" s="441" t="s">
        <v>139</v>
      </c>
      <c r="D12" s="442"/>
      <c r="E12" s="443"/>
      <c r="F12" s="262">
        <f>SUM(F13:F14)</f>
        <v>3459383</v>
      </c>
      <c r="G12" s="261">
        <v>3019966</v>
      </c>
      <c r="J12" s="115"/>
    </row>
    <row r="13" spans="2:10" s="102" customFormat="1" ht="24.75" customHeight="1">
      <c r="B13" s="99"/>
      <c r="C13" s="122"/>
      <c r="D13" s="436" t="s">
        <v>140</v>
      </c>
      <c r="E13" s="437"/>
      <c r="F13" s="263">
        <f>Sheet2!C39</f>
        <v>2964330</v>
      </c>
      <c r="G13" s="263">
        <v>2587800</v>
      </c>
      <c r="H13" s="88"/>
      <c r="I13" s="88"/>
      <c r="J13" s="115"/>
    </row>
    <row r="14" spans="2:10" s="102" customFormat="1" ht="24.75" customHeight="1">
      <c r="B14" s="99"/>
      <c r="C14" s="122"/>
      <c r="D14" s="436" t="s">
        <v>141</v>
      </c>
      <c r="E14" s="437"/>
      <c r="F14" s="263">
        <f>Sheet2!C40</f>
        <v>495053</v>
      </c>
      <c r="G14" s="263">
        <v>432166</v>
      </c>
      <c r="H14" s="88"/>
      <c r="I14" s="88"/>
      <c r="J14" s="115"/>
    </row>
    <row r="15" spans="2:10" s="102" customFormat="1" ht="24.75" customHeight="1">
      <c r="B15" s="121">
        <v>6</v>
      </c>
      <c r="C15" s="441" t="s">
        <v>142</v>
      </c>
      <c r="D15" s="442"/>
      <c r="E15" s="443"/>
      <c r="F15" s="260">
        <f>Sheet2!C42</f>
        <v>2096029</v>
      </c>
      <c r="G15" s="260">
        <v>2250371</v>
      </c>
      <c r="J15" s="115"/>
    </row>
    <row r="16" spans="2:10" s="102" customFormat="1" ht="24.75" customHeight="1">
      <c r="B16" s="121">
        <v>7</v>
      </c>
      <c r="C16" s="441" t="s">
        <v>143</v>
      </c>
      <c r="D16" s="442"/>
      <c r="E16" s="443"/>
      <c r="F16" s="260">
        <f>Sheet2!C29+Sheet2!C30+Sheet2!C31+Sheet2!C32+Sheet2!C33+Sheet2!C34+Sheet2!C35+Sheet2!C36+Sheet2!C37+Sheet2!C38</f>
        <v>10839698.36</v>
      </c>
      <c r="G16" s="260">
        <v>14185568.98</v>
      </c>
      <c r="J16" s="115"/>
    </row>
    <row r="17" spans="2:10" s="102" customFormat="1" ht="39.75" customHeight="1">
      <c r="B17" s="121">
        <v>8</v>
      </c>
      <c r="C17" s="416" t="s">
        <v>144</v>
      </c>
      <c r="D17" s="417"/>
      <c r="E17" s="418"/>
      <c r="F17" s="264">
        <f>F11+F12+F15+F16</f>
        <v>44804909.55</v>
      </c>
      <c r="G17" s="264">
        <v>51106252.56999999</v>
      </c>
      <c r="H17" s="79"/>
      <c r="I17" s="79"/>
      <c r="J17" s="115"/>
    </row>
    <row r="18" spans="2:10" s="102" customFormat="1" ht="39.75" customHeight="1">
      <c r="B18" s="121">
        <v>9</v>
      </c>
      <c r="C18" s="438" t="s">
        <v>145</v>
      </c>
      <c r="D18" s="439"/>
      <c r="E18" s="440"/>
      <c r="F18" s="264">
        <f>F8+F9+F10-F17</f>
        <v>14105547.650000006</v>
      </c>
      <c r="G18" s="264">
        <v>20715053.63000001</v>
      </c>
      <c r="H18" s="79"/>
      <c r="I18" s="79"/>
      <c r="J18" s="115"/>
    </row>
    <row r="19" spans="2:10" s="102" customFormat="1" ht="24.75" customHeight="1">
      <c r="B19" s="121">
        <v>10</v>
      </c>
      <c r="C19" s="441" t="s">
        <v>55</v>
      </c>
      <c r="D19" s="442"/>
      <c r="E19" s="443"/>
      <c r="F19" s="260">
        <v>0</v>
      </c>
      <c r="G19" s="260">
        <v>0</v>
      </c>
      <c r="J19" s="115"/>
    </row>
    <row r="20" spans="2:10" s="102" customFormat="1" ht="24.75" customHeight="1">
      <c r="B20" s="121">
        <v>11</v>
      </c>
      <c r="C20" s="441" t="s">
        <v>146</v>
      </c>
      <c r="D20" s="442"/>
      <c r="E20" s="443"/>
      <c r="F20" s="260">
        <v>0</v>
      </c>
      <c r="G20" s="260">
        <v>0</v>
      </c>
      <c r="J20" s="115"/>
    </row>
    <row r="21" spans="2:10" s="102" customFormat="1" ht="24.75" customHeight="1">
      <c r="B21" s="121">
        <v>12</v>
      </c>
      <c r="C21" s="441" t="s">
        <v>56</v>
      </c>
      <c r="D21" s="442"/>
      <c r="E21" s="443"/>
      <c r="F21" s="260"/>
      <c r="G21" s="260"/>
      <c r="J21" s="115"/>
    </row>
    <row r="22" spans="2:10" s="102" customFormat="1" ht="24.75" customHeight="1">
      <c r="B22" s="121"/>
      <c r="C22" s="124">
        <v>121</v>
      </c>
      <c r="D22" s="436" t="s">
        <v>57</v>
      </c>
      <c r="E22" s="437"/>
      <c r="F22" s="265"/>
      <c r="G22" s="265"/>
      <c r="H22" s="88"/>
      <c r="I22" s="88"/>
      <c r="J22" s="115"/>
    </row>
    <row r="23" spans="2:10" s="102" customFormat="1" ht="24.75" customHeight="1">
      <c r="B23" s="121"/>
      <c r="C23" s="122">
        <v>122</v>
      </c>
      <c r="D23" s="436" t="s">
        <v>147</v>
      </c>
      <c r="E23" s="437"/>
      <c r="F23" s="265">
        <f>Sheet2!D47</f>
        <v>5278.96</v>
      </c>
      <c r="G23" s="265">
        <v>-283772.38</v>
      </c>
      <c r="H23" s="88"/>
      <c r="I23" s="88"/>
      <c r="J23" s="115"/>
    </row>
    <row r="24" spans="2:10" s="102" customFormat="1" ht="24.75" customHeight="1">
      <c r="B24" s="121"/>
      <c r="C24" s="122">
        <v>123</v>
      </c>
      <c r="D24" s="436" t="s">
        <v>58</v>
      </c>
      <c r="E24" s="437"/>
      <c r="F24" s="265">
        <f>-Sheet2!C41</f>
        <v>-5182.2</v>
      </c>
      <c r="G24" s="265">
        <v>280435.17</v>
      </c>
      <c r="H24" s="88"/>
      <c r="I24" s="88"/>
      <c r="J24" s="115"/>
    </row>
    <row r="25" spans="2:10" s="102" customFormat="1" ht="24.75" customHeight="1">
      <c r="B25" s="121"/>
      <c r="C25" s="122">
        <v>124</v>
      </c>
      <c r="D25" s="436" t="s">
        <v>59</v>
      </c>
      <c r="E25" s="437"/>
      <c r="F25" s="265"/>
      <c r="G25" s="265"/>
      <c r="H25" s="88"/>
      <c r="I25" s="88"/>
      <c r="J25" s="115"/>
    </row>
    <row r="26" spans="2:10" s="102" customFormat="1" ht="39.75" customHeight="1">
      <c r="B26" s="121">
        <v>13</v>
      </c>
      <c r="C26" s="438" t="s">
        <v>60</v>
      </c>
      <c r="D26" s="439"/>
      <c r="E26" s="440"/>
      <c r="F26" s="264">
        <f>SUM(F19:F25)</f>
        <v>96.76000000000022</v>
      </c>
      <c r="G26" s="264">
        <v>-3337.210000000021</v>
      </c>
      <c r="H26" s="79"/>
      <c r="I26" s="306"/>
      <c r="J26" s="115"/>
    </row>
    <row r="27" spans="2:10" s="102" customFormat="1" ht="39.75" customHeight="1">
      <c r="B27" s="121">
        <v>14</v>
      </c>
      <c r="C27" s="438" t="s">
        <v>149</v>
      </c>
      <c r="D27" s="439"/>
      <c r="E27" s="440"/>
      <c r="F27" s="264">
        <f>F18+F26</f>
        <v>14105644.410000006</v>
      </c>
      <c r="G27" s="264">
        <v>20711716.42000001</v>
      </c>
      <c r="H27" s="79"/>
      <c r="I27" s="307"/>
      <c r="J27" s="346">
        <f>F8-F27</f>
        <v>44804812.79</v>
      </c>
    </row>
    <row r="28" spans="2:10" s="102" customFormat="1" ht="24.75" customHeight="1">
      <c r="B28" s="121">
        <v>15</v>
      </c>
      <c r="C28" s="441" t="s">
        <v>61</v>
      </c>
      <c r="D28" s="442"/>
      <c r="E28" s="443"/>
      <c r="F28" s="260">
        <f>Sheet2!C43</f>
        <v>1410564.44</v>
      </c>
      <c r="G28" s="260">
        <v>2071172</v>
      </c>
      <c r="J28" s="115"/>
    </row>
    <row r="29" spans="2:10" s="102" customFormat="1" ht="39.75" customHeight="1">
      <c r="B29" s="121">
        <v>16</v>
      </c>
      <c r="C29" s="438" t="s">
        <v>150</v>
      </c>
      <c r="D29" s="439"/>
      <c r="E29" s="440"/>
      <c r="F29" s="264">
        <f>F27-F28</f>
        <v>12695079.970000006</v>
      </c>
      <c r="G29" s="264">
        <v>18640544.42000001</v>
      </c>
      <c r="H29" s="79"/>
      <c r="I29" s="79">
        <f>F29/F8</f>
        <v>0.21549790263722493</v>
      </c>
      <c r="J29" s="115">
        <f>G29/G8</f>
        <v>0.25954059326200346</v>
      </c>
    </row>
    <row r="30" spans="2:10" s="102" customFormat="1" ht="24.75" customHeight="1">
      <c r="B30" s="121">
        <v>17</v>
      </c>
      <c r="C30" s="441" t="s">
        <v>148</v>
      </c>
      <c r="D30" s="442"/>
      <c r="E30" s="443"/>
      <c r="F30" s="260"/>
      <c r="G30" s="260"/>
      <c r="J30" s="115"/>
    </row>
    <row r="31" spans="2:10" s="102" customFormat="1" ht="15.75" customHeight="1">
      <c r="B31" s="125"/>
      <c r="C31" s="125"/>
      <c r="D31" s="125"/>
      <c r="E31" s="126"/>
      <c r="F31" s="127"/>
      <c r="G31" s="127"/>
      <c r="J31" s="115"/>
    </row>
    <row r="32" spans="2:10" s="102" customFormat="1" ht="15.75" customHeight="1">
      <c r="B32" s="125"/>
      <c r="C32" s="125"/>
      <c r="D32" s="125"/>
      <c r="E32" s="126"/>
      <c r="F32" s="127"/>
      <c r="G32" s="127"/>
      <c r="J32" s="115"/>
    </row>
    <row r="33" spans="2:10" s="102" customFormat="1" ht="15.75" customHeight="1">
      <c r="B33" s="125"/>
      <c r="C33" s="125"/>
      <c r="D33" s="125"/>
      <c r="E33" s="126"/>
      <c r="F33" s="127">
        <f>F8-F27</f>
        <v>44804812.79</v>
      </c>
      <c r="G33" s="127"/>
      <c r="J33" s="115"/>
    </row>
    <row r="34" spans="2:10" s="102" customFormat="1" ht="15.75" customHeight="1">
      <c r="B34" s="125"/>
      <c r="C34" s="125"/>
      <c r="D34" s="125"/>
      <c r="E34" s="126"/>
      <c r="F34" s="127"/>
      <c r="G34" s="127"/>
      <c r="J34" s="115"/>
    </row>
    <row r="35" spans="2:10" s="102" customFormat="1" ht="15.75" customHeight="1">
      <c r="B35" s="125"/>
      <c r="C35" s="125"/>
      <c r="D35" s="125"/>
      <c r="E35" s="126"/>
      <c r="F35" s="127"/>
      <c r="G35" s="127"/>
      <c r="J35" s="115"/>
    </row>
    <row r="36" spans="2:10" s="102" customFormat="1" ht="15.75" customHeight="1">
      <c r="B36" s="125"/>
      <c r="C36" s="125"/>
      <c r="D36" s="125"/>
      <c r="E36" s="126"/>
      <c r="F36" s="127"/>
      <c r="G36" s="127"/>
      <c r="J36" s="115"/>
    </row>
    <row r="37" spans="2:10" s="102" customFormat="1" ht="15.75" customHeight="1">
      <c r="B37" s="125"/>
      <c r="C37" s="125"/>
      <c r="D37" s="125"/>
      <c r="E37" s="126"/>
      <c r="F37" s="127"/>
      <c r="G37" s="127"/>
      <c r="J37" s="115"/>
    </row>
    <row r="38" spans="2:10" s="102" customFormat="1" ht="15.75" customHeight="1">
      <c r="B38" s="125"/>
      <c r="C38" s="125"/>
      <c r="D38" s="125"/>
      <c r="E38" s="126"/>
      <c r="F38" s="127"/>
      <c r="G38" s="127"/>
      <c r="J38" s="115"/>
    </row>
    <row r="39" spans="2:10" s="102" customFormat="1" ht="15.75" customHeight="1">
      <c r="B39" s="125"/>
      <c r="C39" s="125"/>
      <c r="D39" s="125"/>
      <c r="E39" s="126"/>
      <c r="F39" s="127"/>
      <c r="G39" s="127"/>
      <c r="J39" s="115"/>
    </row>
    <row r="40" spans="2:10" s="102" customFormat="1" ht="15.75" customHeight="1">
      <c r="B40" s="125"/>
      <c r="C40" s="125"/>
      <c r="D40" s="125"/>
      <c r="E40" s="125"/>
      <c r="F40" s="127"/>
      <c r="G40" s="127"/>
      <c r="J40" s="115"/>
    </row>
    <row r="41" spans="2:7" ht="12.75">
      <c r="B41" s="128"/>
      <c r="C41" s="128"/>
      <c r="D41" s="128"/>
      <c r="E41" s="47"/>
      <c r="F41" s="129"/>
      <c r="G41" s="129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 STORE</cp:lastModifiedBy>
  <cp:lastPrinted>2012-07-17T08:41:28Z</cp:lastPrinted>
  <dcterms:created xsi:type="dcterms:W3CDTF">2002-02-16T18:16:52Z</dcterms:created>
  <dcterms:modified xsi:type="dcterms:W3CDTF">2012-07-17T08:41:34Z</dcterms:modified>
  <cp:category/>
  <cp:version/>
  <cp:contentType/>
  <cp:contentStatus/>
</cp:coreProperties>
</file>