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54" activeTab="7"/>
  </bookViews>
  <sheets>
    <sheet name="Emert" sheetId="1" r:id="rId1"/>
    <sheet name="MENU" sheetId="2" r:id="rId2"/>
    <sheet name="AKTIVI" sheetId="3" r:id="rId3"/>
    <sheet name="PASIVI" sheetId="4" r:id="rId4"/>
    <sheet name="AKTIVI ANALITIK" sheetId="5" r:id="rId5"/>
    <sheet name="PASIVI ANALITIK" sheetId="6" r:id="rId6"/>
    <sheet name="TE ARDH.SHP. SIPAS NATYRES" sheetId="7" r:id="rId7"/>
    <sheet name="kap-veta" sheetId="8" r:id="rId8"/>
    <sheet name="ARDH SHPENZ ANALIT" sheetId="9" r:id="rId9"/>
    <sheet name="CASH FLOW INDIREKT" sheetId="10" r:id="rId10"/>
    <sheet name="ASETE" sheetId="11" r:id="rId11"/>
    <sheet name="PASQ 1  2" sheetId="12" r:id="rId12"/>
    <sheet name="PASQ 3" sheetId="13" r:id="rId13"/>
    <sheet name="R Tatimor" sheetId="14" r:id="rId14"/>
    <sheet name="SHERBIMET" sheetId="15" r:id="rId15"/>
    <sheet name="Faqe fundit" sheetId="16" r:id="rId16"/>
  </sheets>
  <definedNames>
    <definedName name="_xlnm.Print_Titles" localSheetId="4">'AKTIVI ANALITIK'!$1:$1</definedName>
    <definedName name="_xlnm.Print_Titles" localSheetId="8">'ARDH SHPENZ ANALIT'!$1:$2</definedName>
    <definedName name="_xlnm.Print_Titles" localSheetId="5">'PASIVI ANALITIK'!$1:$1</definedName>
  </definedNames>
  <calcPr fullCalcOnLoad="1"/>
</workbook>
</file>

<file path=xl/sharedStrings.xml><?xml version="1.0" encoding="utf-8"?>
<sst xmlns="http://schemas.openxmlformats.org/spreadsheetml/2006/main" count="1206" uniqueCount="888">
  <si>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</si>
  <si>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</si>
  <si>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</si>
  <si>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</si>
  <si>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</si>
  <si>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</si>
  <si>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</si>
  <si>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</si>
  <si>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</si>
  <si>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</si>
  <si>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</si>
  <si>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</si>
  <si>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</si>
  <si>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</si>
  <si>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</si>
  <si>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</si>
  <si>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</si>
  <si>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</si>
  <si>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</si>
  <si>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</si>
  <si>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</si>
  <si>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</si>
  <si>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</si>
  <si>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SHENIMI 5- Kerkesa te aketueshme</t>
  </si>
  <si>
    <t>SHENIMI 16- Te pagueshme te tjera</t>
  </si>
  <si>
    <t>SHENIMI 6- Kerkesa te tjera te arketueshme</t>
  </si>
  <si>
    <t>SHENIMI 17-  TATIM FITIMI</t>
  </si>
  <si>
    <t>Pasqyra e ndryshimit te kapitalit</t>
  </si>
  <si>
    <t>SHENIM I6.1- Para P dhe shpenzimet e shtyra</t>
  </si>
  <si>
    <t>SHENIMI 18- DIVIDENTET</t>
  </si>
  <si>
    <t>Mardhenie te grupit</t>
  </si>
  <si>
    <t>SHENIMI 7- Aktive monetare</t>
  </si>
  <si>
    <t>SHENIMI 19- Investime financiare afatgjata</t>
  </si>
  <si>
    <t>SHENIMI 8- Kapitali aksionar</t>
  </si>
  <si>
    <t>Ndihme</t>
  </si>
  <si>
    <t>SHENIMI 9- Rezervat</t>
  </si>
  <si>
    <t>Faqe skice</t>
  </si>
  <si>
    <t>SHENIMI 10-  Huara afatgjata</t>
  </si>
  <si>
    <t>SHENIMI 11- PROVIZIONET</t>
  </si>
  <si>
    <t>EMERTIMI</t>
  </si>
  <si>
    <t>PERIUDHA</t>
  </si>
  <si>
    <t>RAPORTUESE</t>
  </si>
  <si>
    <t xml:space="preserve">PERIUDHA </t>
  </si>
  <si>
    <t>PARAARDHESE</t>
  </si>
  <si>
    <t>FLUKSI MONETAR NGA VEPRIMTARITE E SHFRYTEZIMIT</t>
  </si>
  <si>
    <t>FLUKSI MONETAR NGA VEPRIMTARITE INVESTUESE</t>
  </si>
  <si>
    <t xml:space="preserve"> Detyrime ndaj punonjesve</t>
  </si>
  <si>
    <t>Blerje materialesh të para</t>
  </si>
  <si>
    <t>Ndryshimi ne inventarin e produkteve te gatshme dhe proces punime proces</t>
  </si>
  <si>
    <t>Blerja e aktiveve afatgjata materiale, dhe jo materiale</t>
  </si>
  <si>
    <t>Shpenzime tjera nga vitet e kaluara</t>
  </si>
  <si>
    <t>Të tjera tatime e taksa  doganore</t>
  </si>
  <si>
    <t>Pasqyra per furnitura,nentrajtime dhe sherbime shpenzime tjera ndryshme</t>
  </si>
  <si>
    <t>TIRANE</t>
  </si>
  <si>
    <t>Administrator</t>
  </si>
  <si>
    <t>ADMINISTRATORI</t>
  </si>
  <si>
    <t>Paisje zyre informatike</t>
  </si>
  <si>
    <t>Zhvleresim per paisje zyre dhe informatike</t>
  </si>
  <si>
    <t>Amortizim per paisje zyre dhe informatike</t>
  </si>
  <si>
    <t xml:space="preserve">Tatim mbi qarkullimin dhe akciza </t>
  </si>
  <si>
    <t>Tatime e taksa e derdhje të ngjashme të lidhura</t>
  </si>
  <si>
    <t>Rimarje provizioni aktivet qarkulluese</t>
  </si>
  <si>
    <t>Shuma leke</t>
  </si>
  <si>
    <t>Shuma :</t>
  </si>
  <si>
    <t>Nga subjekte paliensuara</t>
  </si>
  <si>
    <t>Mbajtur tatimi burim</t>
  </si>
  <si>
    <t>Kuota – pjese e subvencioneve për investime</t>
  </si>
  <si>
    <t>Të ardhura nga shitja e aktiveve të qëndrueshme</t>
  </si>
  <si>
    <t>Dhurata e ndihma të marra</t>
  </si>
  <si>
    <t>Kerkesa për arketim të rikuperuara</t>
  </si>
  <si>
    <t>Penalitete e gjoba të arkëtuara</t>
  </si>
  <si>
    <t>Të ndryshme</t>
  </si>
  <si>
    <t>Totali I te ardhurave te shfrytezimit</t>
  </si>
  <si>
    <t>Materjale te konsumuara</t>
  </si>
  <si>
    <t>Blerje materialesh të tjera të stokueshme</t>
  </si>
  <si>
    <t>Ndryshimi i gjendjeve të materialeve e mallrave të blera</t>
  </si>
  <si>
    <t>Ndryshimi i gjendjeve të materialeve të para</t>
  </si>
  <si>
    <t>Ndryshimi i gjendjeve të mallrave</t>
  </si>
  <si>
    <t>Blerje, energji, avull, uje</t>
  </si>
  <si>
    <t>Blerje mallra</t>
  </si>
  <si>
    <t>Blerje të pastokueshme, materiale, furnitura</t>
  </si>
  <si>
    <t>Nentrajtime që përfshihen direkt në punimet ose produktet e fabrikuara</t>
  </si>
  <si>
    <t>Kosto e punes</t>
  </si>
  <si>
    <t>Kuota të sigurimeve shoqërore dhe përkrahjes shoqërore</t>
  </si>
  <si>
    <t>Kuota të tjera për organizmat shoqërore</t>
  </si>
  <si>
    <t>Amortizimi dhe zhvleresime</t>
  </si>
  <si>
    <t>"ALBON " SH.P.K</t>
  </si>
  <si>
    <r>
      <t>Data    e   krijimit</t>
    </r>
    <r>
      <rPr>
        <sz val="11"/>
        <rFont val="Arial"/>
        <family val="2"/>
      </rPr>
      <t xml:space="preserve">   13.11.2007</t>
    </r>
  </si>
  <si>
    <t>NIPT   K72313024D</t>
  </si>
  <si>
    <r>
      <t>VEPRIMTATRIA    KRYESORE  :   SHERBIME TE NDRYSHME</t>
    </r>
    <r>
      <rPr>
        <b/>
        <u val="single"/>
        <sz val="14"/>
        <rFont val="Arial"/>
        <family val="2"/>
      </rPr>
      <t xml:space="preserve">  </t>
    </r>
  </si>
  <si>
    <t>ALBON SHK</t>
  </si>
  <si>
    <t>Te Tjera</t>
  </si>
  <si>
    <t>"ALBON " SHPK</t>
  </si>
  <si>
    <t>ADMIR XHANI</t>
  </si>
  <si>
    <t>Amortizime dhe shuma të parashikuara të shfrytëzimit</t>
  </si>
  <si>
    <t>Amortizime të aktiveve të qendrueshme</t>
  </si>
  <si>
    <t>Shuma të parashikuara për zhvleresimin e aktiveve të qendrueshme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</si>
  <si>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</si>
  <si>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</si>
  <si>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</si>
  <si>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</si>
  <si>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Shuma të parashikuara për zhvleresimin e aktiveve financiare të qendrueshme</t>
  </si>
  <si>
    <t>Shuma të parashikuara për zhvlëresime të aktiveve financiare qarkulluese</t>
  </si>
  <si>
    <t>Shuma të parashikuara të jashtëzakonshme</t>
  </si>
  <si>
    <t>Mirëmbajtje dhe riparime</t>
  </si>
  <si>
    <t>Prime të sigurimit</t>
  </si>
  <si>
    <t>Studime dhe kërkime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</si>
  <si>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</si>
  <si>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</si>
  <si>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</si>
  <si>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</si>
  <si>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</si>
  <si>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</si>
  <si>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</si>
  <si>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</si>
  <si>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>Vlera kontabël e aktiveve të qendrueshme të shitura</t>
  </si>
  <si>
    <t>Subvencione e ndihme të dhëna</t>
  </si>
  <si>
    <t>Shpenzime për pritje e dhurata</t>
  </si>
  <si>
    <t>Humbje nga mosarketimi i kërkesave mbi të tretet</t>
  </si>
  <si>
    <t>Penalitete, gjoba e dëmshpërblime</t>
  </si>
  <si>
    <t>TË tjera shpenzime rrjedhëse</t>
  </si>
  <si>
    <t>Totali I shpenzimeve(   shuma 8 deri 11)</t>
  </si>
  <si>
    <t>Fitimi apo humbja nga veprimtaria kryesore  7-12</t>
  </si>
  <si>
    <t>Te ardhurat dhe shpenzimet financiare nga njesite e kontrolluara</t>
  </si>
  <si>
    <t>Të ardhura nga pjesëmarrjet</t>
  </si>
  <si>
    <t>Shpenzime për interesa</t>
  </si>
  <si>
    <t xml:space="preserve"> Asambleja e Ortakeve </t>
  </si>
  <si>
    <t xml:space="preserve">Me   date </t>
  </si>
  <si>
    <t>Te ardhurat dhe shpenzimet financiare nga  pjesemarjet</t>
  </si>
  <si>
    <t>Të ardhura nga shitja e aktiveve të qendrueshme financiare</t>
  </si>
  <si>
    <t xml:space="preserve">Vlera kontabël e aktiveve të qendrueshme financiare të shitura </t>
  </si>
  <si>
    <t>Te ardhurat dhe shpenzimet financiare :</t>
  </si>
  <si>
    <t>Te ardhura dhe shpenzime financiare nga investime te tjera financiare afatgjata</t>
  </si>
  <si>
    <t>Të ardhura nga aktivet financiare të qendrueshme të tjera nga pjesëmarrjet</t>
  </si>
  <si>
    <t>Të ardhura nga letrat me vlerë të vendosjes</t>
  </si>
  <si>
    <t>Plusvlera nga shitja e letrave me vlerë të vendosjes</t>
  </si>
  <si>
    <t>Minusvlera nga shitja e letrave me vlëre të vendosjes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</si>
  <si>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</si>
  <si>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</si>
  <si>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</si>
  <si>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</si>
  <si>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</si>
  <si>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</si>
  <si>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Shpenzime financiare të tjera</t>
  </si>
  <si>
    <t xml:space="preserve">Totali I te ardhurave dhe shpenzimeve te tjera financiare </t>
  </si>
  <si>
    <t>TË ARDHURA  DHE SHPENZIME  TË JASHTËZAKONSHME</t>
  </si>
  <si>
    <t>77-67</t>
  </si>
  <si>
    <t>Dëmshpërblime dhe rikuperime për dëmtimet nga fatkeqësitë</t>
  </si>
  <si>
    <t>Dëmshpërblime të tjera</t>
  </si>
  <si>
    <t>Të ardhura nga veprimtaritë e mbyllura dhe ndryshimet e tjera të strategjisë</t>
  </si>
  <si>
    <t>Fitime me gabime të lejuara në ushtrimet paraardhës</t>
  </si>
  <si>
    <t>Të ardhura të tjera</t>
  </si>
  <si>
    <t>Shpenzime nga fatkeqësi të ndryshme</t>
  </si>
  <si>
    <t>Shpenzime nga shpronësime dhe masa të tjera të autoriteteve shtetërore</t>
  </si>
  <si>
    <t>Shpenzime nga ndryshime të strategjisë (mbyllje e veprimtarisë etj.)</t>
  </si>
  <si>
    <t>Humbje nga gabime të lejuara në ushtrimet paraardhëse</t>
  </si>
  <si>
    <t>Fitimet (humbjet) e vitit ushtrimor (BRUTO)</t>
  </si>
  <si>
    <t>Tatime mbi fitimet</t>
  </si>
  <si>
    <t>Fitimet(humbjet) e vitit ushtrimor (NETO )</t>
  </si>
  <si>
    <t>Fitimet (humbjet) e vitit ushtrimor ( FITIMI SIPAS  BILANCIT)</t>
  </si>
  <si>
    <t>DETYRIME DHE KAPITALI</t>
  </si>
  <si>
    <t xml:space="preserve">    Vlerat negative (detyrimet)</t>
  </si>
  <si>
    <t>Totali  1</t>
  </si>
  <si>
    <t xml:space="preserve"> Huamarjet</t>
  </si>
  <si>
    <t xml:space="preserve"> Llogari bankare te zbuluara (overdraftet)</t>
  </si>
  <si>
    <t xml:space="preserve"> Hua te mara</t>
  </si>
  <si>
    <t xml:space="preserve">            Hua(  ne leke)</t>
  </si>
  <si>
    <t xml:space="preserve">            Hua(  ne monedha te huaja)</t>
  </si>
  <si>
    <t xml:space="preserve"> Letra me vlere te borxhit</t>
  </si>
  <si>
    <t xml:space="preserve">            Letra me vlere te emetuara (  ne leke)</t>
  </si>
  <si>
    <t xml:space="preserve">            Letra me vlere te emetuara (  ne monedha te huaja)</t>
  </si>
  <si>
    <t xml:space="preserve"> Bankat</t>
  </si>
  <si>
    <t xml:space="preserve"> Te tjere tituj</t>
  </si>
  <si>
    <t xml:space="preserve">            Kesti I llogaritur</t>
  </si>
  <si>
    <t xml:space="preserve">            Interesi I llogaritur</t>
  </si>
  <si>
    <t xml:space="preserve">            Interesa pasive te llogaritura</t>
  </si>
  <si>
    <t xml:space="preserve">            Te tjera tituj bono te konvertuara</t>
  </si>
  <si>
    <t xml:space="preserve"> Bonot</t>
  </si>
  <si>
    <t xml:space="preserve">             Primi I Bonove</t>
  </si>
  <si>
    <t xml:space="preserve">             Zbritja e bonove</t>
  </si>
  <si>
    <t xml:space="preserve"> 4682/01/02</t>
  </si>
  <si>
    <t>Totali  2</t>
  </si>
  <si>
    <t>Huat dhe parapagimet</t>
  </si>
  <si>
    <t xml:space="preserve"> Huamarjet Afatshkurtra</t>
  </si>
  <si>
    <t xml:space="preserve"> Furnitor per mallra,produkte dhe sherbime </t>
  </si>
  <si>
    <t>Shuma te arketuara per porosi</t>
  </si>
  <si>
    <t xml:space="preserve"> Furnitor per aktive afatgjate</t>
  </si>
  <si>
    <t xml:space="preserve">           Paga dhe shperblime</t>
  </si>
  <si>
    <t xml:space="preserve">            Paradhenie per punonjesit</t>
  </si>
  <si>
    <t xml:space="preserve"> Detyrime per sigurime shoqerore</t>
  </si>
  <si>
    <t xml:space="preserve">            Sigurime shoqerore dhe shendetsore</t>
  </si>
  <si>
    <t xml:space="preserve">            Organizma te tjere  shoqeror</t>
  </si>
  <si>
    <t xml:space="preserve">            Detyrime te tjera</t>
  </si>
  <si>
    <t xml:space="preserve"> Shteti Tatim Taksa</t>
  </si>
  <si>
    <t xml:space="preserve">           Akciza</t>
  </si>
  <si>
    <t xml:space="preserve">            Tatim mbi te ardhurat personale</t>
  </si>
  <si>
    <t xml:space="preserve">            Tatime te tjera per punonjesit</t>
  </si>
  <si>
    <t xml:space="preserve">           Tatim mbi fitimin</t>
  </si>
  <si>
    <t xml:space="preserve">            Shteti TVSh  per tu paguar T</t>
  </si>
  <si>
    <t xml:space="preserve">           Tatim te tjera per tu paguar dhe per tu kthyer ( tep kredit)</t>
  </si>
  <si>
    <t xml:space="preserve">            Tatim te shtyra( tep kredit)</t>
  </si>
  <si>
    <t xml:space="preserve">            Tatim ne burim</t>
  </si>
  <si>
    <t xml:space="preserve"> Te drejta dhe detyrime ndaj aksionerve ( tep kredit)</t>
  </si>
  <si>
    <t xml:space="preserve"> Te drejta ndaj pronarve per kapitalin e neneshkruar ( tep kredit)</t>
  </si>
  <si>
    <t xml:space="preserve"> Dividente per tu paguar</t>
  </si>
  <si>
    <t xml:space="preserve"> Qira financiare</t>
  </si>
  <si>
    <t>Detyrime per blerjen e letrave me vlere</t>
  </si>
  <si>
    <t xml:space="preserve"> Debitor te tjere,kreditor te tjere ( tep kredit)</t>
  </si>
  <si>
    <t>Diferenca konvertimi Pasive</t>
  </si>
  <si>
    <t>Totali  3</t>
  </si>
  <si>
    <t xml:space="preserve">          Grantet</t>
  </si>
  <si>
    <t xml:space="preserve">          Grante  Afatshkurtra</t>
  </si>
  <si>
    <t xml:space="preserve"> Interesa pasive te llogaritura</t>
  </si>
  <si>
    <t xml:space="preserve"> Te ardhura te periudhave te ardhshme</t>
  </si>
  <si>
    <t xml:space="preserve"> Provizionet afatshkurtra</t>
  </si>
  <si>
    <t>TOTALI I DETYRIMEVE  AFATSHKURTRA   (1+2+3+4+5 = I)</t>
  </si>
  <si>
    <t>DETYRIMET AFATGJATA</t>
  </si>
  <si>
    <t>Huat afatgjata</t>
  </si>
  <si>
    <t xml:space="preserve"> Huamarjet Afatgjata</t>
  </si>
  <si>
    <t xml:space="preserve">           Bankat</t>
  </si>
  <si>
    <t xml:space="preserve">           Interesa të maturuar</t>
  </si>
  <si>
    <t xml:space="preserve">            Obligacionet</t>
  </si>
  <si>
    <t xml:space="preserve">            Primi ι obligacionit</t>
  </si>
  <si>
    <t xml:space="preserve">            Te tjera tituj- Bono te konvertueshem</t>
  </si>
  <si>
    <t xml:space="preserve">            Primi I bonos</t>
  </si>
  <si>
    <t xml:space="preserve">            Zbritja e bonos</t>
  </si>
  <si>
    <t>Total 1</t>
  </si>
  <si>
    <t>Huamarje te tjera afatgjata</t>
  </si>
  <si>
    <t xml:space="preserve"> Te drejta e detyrime ndaj  apjest grup (  teprica kreditore)</t>
  </si>
  <si>
    <t xml:space="preserve"> Te drejta e detyrime ndaj  aksionerve (  teprica kreditore)</t>
  </si>
  <si>
    <t xml:space="preserve"> Te drejta ndaj pronarve per kape neneshk(  teprica kreditore)</t>
  </si>
  <si>
    <t xml:space="preserve"> Detyryme per blerjen e letrave me vlere</t>
  </si>
  <si>
    <t xml:space="preserve"> Premtim pagesa te pagueshme</t>
  </si>
  <si>
    <t xml:space="preserve"> furnitor per aktive afatgjate</t>
  </si>
  <si>
    <t xml:space="preserve"> Parapagime te mara</t>
  </si>
  <si>
    <t xml:space="preserve"> Provizine afatgjata</t>
  </si>
  <si>
    <t xml:space="preserve"> Grante dhe te ardhura te shtyra</t>
  </si>
  <si>
    <t xml:space="preserve"> Interesa pasive te shtyra</t>
  </si>
  <si>
    <t>TOTALI I DETYRIMEVE AFATGJATA   (1+2+3+4 = II)</t>
  </si>
  <si>
    <t>TOTALI I DETYRIMEVE  (I+ II)</t>
  </si>
  <si>
    <t>pasqy konsol</t>
  </si>
  <si>
    <t>Kapitali Qe I perket aksioneve te shoqerise meme</t>
  </si>
  <si>
    <t>Kapitali Aksionar</t>
  </si>
  <si>
    <t>pasqy konsol 101</t>
  </si>
  <si>
    <t xml:space="preserve">            Kapitali neneshkruar I papaguar</t>
  </si>
  <si>
    <t xml:space="preserve">            Kapitali paguar</t>
  </si>
  <si>
    <t xml:space="preserve"> Primi I aksionit</t>
  </si>
  <si>
    <t>Rezerva nga rivleresimi</t>
  </si>
  <si>
    <t xml:space="preserve"> Njesite ose aksionet e thesarit (negative)</t>
  </si>
  <si>
    <t xml:space="preserve"> Rezerva</t>
  </si>
  <si>
    <t xml:space="preserve">           1061 Rezerva ligjore</t>
  </si>
  <si>
    <t xml:space="preserve">           1062 Rezerva Statutore</t>
  </si>
  <si>
    <t xml:space="preserve">           1068 Rezerva te tjera</t>
  </si>
  <si>
    <t>Fitimet(humbjet) e vitit ushtrimor</t>
  </si>
  <si>
    <t>Subvencione për investime të tjera</t>
  </si>
  <si>
    <t xml:space="preserve"> Shuma të parashikuara për rreziqe</t>
  </si>
  <si>
    <t>TOTALI I KAPITALIT   (III)</t>
  </si>
  <si>
    <t>TOTALI I DETYRYMEVE DHE KAPITALIT  (I+ II+III)</t>
  </si>
  <si>
    <t>SHENIME</t>
  </si>
  <si>
    <t>ZERAT E TE ARDHURAVE DHE SHPENZIMEVE</t>
  </si>
  <si>
    <t>Referenca</t>
  </si>
  <si>
    <t>Llogarive</t>
  </si>
  <si>
    <t>Shitje neto</t>
  </si>
  <si>
    <t>Shitje produkte të gatshme</t>
  </si>
  <si>
    <t>Shitje mallra</t>
  </si>
  <si>
    <t>Te ardhura te tjera nga veprimtarit e shfrytezimit</t>
  </si>
  <si>
    <t>Shitje produkte të ndërmjetme</t>
  </si>
  <si>
    <t>Shitje nënprodukte dhe produkte mbeturinë</t>
  </si>
  <si>
    <t>Shitje materiale furniturash</t>
  </si>
  <si>
    <t>Të ardhura nga veprimtari anekse</t>
  </si>
  <si>
    <t>Qira</t>
  </si>
  <si>
    <t>Komisione e ndërmjetësime</t>
  </si>
  <si>
    <t>Transport për të tretet</t>
  </si>
  <si>
    <t>Vënie personeli në dispozicion të te tretëve</t>
  </si>
  <si>
    <t>Të tjera</t>
  </si>
  <si>
    <t>PRODHIMI I AKTIVEVE TË QENDRUESHME</t>
  </si>
  <si>
    <t>SUBVENCIONE PËR SHFRYTËZIMIN</t>
  </si>
  <si>
    <t>Subvencione për çmime</t>
  </si>
  <si>
    <t>Subvencione të tjera për shfrytëzimin</t>
  </si>
  <si>
    <t>TË ARDHURA TË TJERA TË ZAKONSHME</t>
  </si>
  <si>
    <t xml:space="preserve">             A K T I V  E T</t>
  </si>
  <si>
    <t>Shenime</t>
  </si>
  <si>
    <t>Aktivet monetare</t>
  </si>
  <si>
    <t xml:space="preserve"> Letra me vlere afatshkurtra</t>
  </si>
  <si>
    <t xml:space="preserve">    Letra me vlere te pjesmarjes</t>
  </si>
  <si>
    <t xml:space="preserve">    Letra me vlere te huave</t>
  </si>
  <si>
    <t xml:space="preserve"> Banka dhe institucione te tjera financiare</t>
  </si>
  <si>
    <t xml:space="preserve">   Vlera monetare ne tranzit</t>
  </si>
  <si>
    <t xml:space="preserve">           Vlera monetare ne tranzit ,   ne monedha te huaja</t>
  </si>
  <si>
    <t xml:space="preserve">   Vlera monetare ne bankë</t>
  </si>
  <si>
    <t xml:space="preserve">             Vlera monetare ne banke ,   ne leke</t>
  </si>
  <si>
    <t xml:space="preserve">             Vlera monetare ne banke ,   ne monedha te huaja</t>
  </si>
  <si>
    <t xml:space="preserve"> Vlera ne arke</t>
  </si>
  <si>
    <t xml:space="preserve">              Vlera monetare,   ne leke</t>
  </si>
  <si>
    <t xml:space="preserve">              Vlera monetare,   ne monedhe te huaj</t>
  </si>
  <si>
    <t xml:space="preserve">  Vlera te tjera ne arke</t>
  </si>
  <si>
    <t xml:space="preserve">               Pulla tatimore</t>
  </si>
  <si>
    <t xml:space="preserve">               Bileta</t>
  </si>
  <si>
    <t xml:space="preserve">               Vlera te tjera</t>
  </si>
  <si>
    <t xml:space="preserve"> Hua dhe letra me vlere te borxhit deri ne tre muaj</t>
  </si>
  <si>
    <t xml:space="preserve">   Hua te dhena</t>
  </si>
  <si>
    <t xml:space="preserve">             3. Pasqyra e levizjeve ne kapitalet e veta  per periudhen</t>
  </si>
  <si>
    <t xml:space="preserve">Primi i aksionit </t>
  </si>
  <si>
    <t>Aksione te thesarit</t>
  </si>
  <si>
    <t>Rezerva statutore dhe ligjore</t>
  </si>
  <si>
    <t>Rez. Konvert te monedh te huaja</t>
  </si>
  <si>
    <t>Fitimi i pa- shperndare</t>
  </si>
  <si>
    <t>Shuma te parashik per rreziqe</t>
  </si>
  <si>
    <t>Totali</t>
  </si>
  <si>
    <t>Efekti i ndryshimeve ne politikat kontabel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</si>
  <si>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</si>
  <si>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</si>
  <si>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</si>
  <si>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</si>
  <si>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</si>
  <si>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</si>
  <si>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</si>
  <si>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</si>
  <si>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</si>
  <si>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</si>
  <si>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</si>
  <si>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S H E N I M E T          S H P J E G U E S E</t>
  </si>
  <si>
    <t>Sqarim: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</si>
  <si>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</si>
  <si>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</si>
  <si>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</si>
  <si>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</si>
  <si>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</si>
  <si>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</si>
  <si>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>Per Drejtimin  e Njesise  Ekonomike</t>
  </si>
  <si>
    <t>(   ________________  )</t>
  </si>
  <si>
    <t xml:space="preserve">              Hua ,   ne leke</t>
  </si>
  <si>
    <t xml:space="preserve">              Hua ,   ne monedhe te huaj</t>
  </si>
  <si>
    <t xml:space="preserve">   Letra me vlere te blera (te mbajtura deri ne maturim)</t>
  </si>
  <si>
    <t xml:space="preserve">                Letra me vlere te blera (ne leke)</t>
  </si>
  <si>
    <t xml:space="preserve">                Letra me vlere te blera (ne monedh te huaj)</t>
  </si>
  <si>
    <t xml:space="preserve"> Zhvleresim I letrave me vlere</t>
  </si>
  <si>
    <t xml:space="preserve">             Aksione</t>
  </si>
  <si>
    <t xml:space="preserve">             Obligacione</t>
  </si>
  <si>
    <t xml:space="preserve">              Zhvleresime te tjera per aktivet financiare</t>
  </si>
  <si>
    <t xml:space="preserve"> Derivative dhe aktive te mbajtura per tregetim</t>
  </si>
  <si>
    <t xml:space="preserve"> Derivatet</t>
  </si>
  <si>
    <t xml:space="preserve">                Vlerat pozitive (Aktivet)</t>
  </si>
  <si>
    <t xml:space="preserve"> Zhvleresimi  I letrave me vlere</t>
  </si>
  <si>
    <t xml:space="preserve">                Zhvleresimi te tjera per aktive financiare</t>
  </si>
  <si>
    <t xml:space="preserve"> Instrumenta financiar primar per tregetim</t>
  </si>
  <si>
    <t xml:space="preserve"> Ative te tjera financiare per tregetim</t>
  </si>
  <si>
    <t>Aktive te tjera financiare afatshkurtra</t>
  </si>
  <si>
    <t>Klient per mallra,produkte dhe sherbime</t>
  </si>
  <si>
    <t>Premtim pag. arket ( behen shitje me leshim premtim pag)</t>
  </si>
  <si>
    <t>Klient per aktive afatgjata</t>
  </si>
  <si>
    <t>Te drejtat per tu arketuar nga proçeset gjyqesore</t>
  </si>
  <si>
    <t xml:space="preserve"> Parapagime te dhena</t>
  </si>
  <si>
    <t>Debitor te tjere,kreditor te tjere (  teprica debitore)</t>
  </si>
  <si>
    <t>Te drejta per tu arketuar nga shitja e letrave me vlere</t>
  </si>
  <si>
    <t>Tatim mbi fitimin (  teprica debitore)</t>
  </si>
  <si>
    <t>Tatim mbi te ardhurat personale (  teprica debitore)</t>
  </si>
  <si>
    <t>Tatim te tjera mbi punonjesit (  teprica debitore)</t>
  </si>
  <si>
    <t>Tatim ne burim (  teprica debitore)</t>
  </si>
  <si>
    <t>Pajisje zyre dhe informatike</t>
  </si>
  <si>
    <t>Shteti TVSH per tu mare</t>
  </si>
  <si>
    <t>Te tjera tat per tu pag dhe per tu kthyer (  teprica deb)</t>
  </si>
  <si>
    <t>Tatim te shtyra (  teprica debitore)</t>
  </si>
  <si>
    <t>Te drejta e detyrime ndaj  apjest grup (  teprica debitore)</t>
  </si>
  <si>
    <t>Te drejta e detyrime ndaj  aksionerve (  teprica debitore)</t>
  </si>
  <si>
    <t>Te drejta ndaj pronarve per kape neneshk(  teprica deb)</t>
  </si>
  <si>
    <t>Furnitor per mallra,prod. dhe sherbime (  teprica deb)</t>
  </si>
  <si>
    <t>Furnitor peraktive afatgjata(  teprica deb)</t>
  </si>
  <si>
    <t>Huadhenie afatshkurtra</t>
  </si>
  <si>
    <t>Qera financiare (afatshkurtra dhe ka teprice debitore)</t>
  </si>
  <si>
    <t>Diferenca konvertimi Aktive</t>
  </si>
  <si>
    <t>Zhvleresim I te drejtave dhe detyri (llogarite analitike)</t>
  </si>
  <si>
    <t xml:space="preserve">Totali 2 </t>
  </si>
  <si>
    <t xml:space="preserve"> Materjale</t>
  </si>
  <si>
    <t>Materjale te para</t>
  </si>
  <si>
    <t xml:space="preserve"> Materjale te tjera</t>
  </si>
  <si>
    <t xml:space="preserve">            Materjale ndihmese</t>
  </si>
  <si>
    <t xml:space="preserve">             Lende djegese</t>
  </si>
  <si>
    <t xml:space="preserve">             Pjese nderimi</t>
  </si>
  <si>
    <t xml:space="preserve">             Materjale amballazhi</t>
  </si>
  <si>
    <t xml:space="preserve">             Materjale te tjera</t>
  </si>
  <si>
    <t>Prodhim ne proçes</t>
  </si>
  <si>
    <t xml:space="preserve">             Prodhim ne proçes</t>
  </si>
  <si>
    <t xml:space="preserve">             Punime ne proçes</t>
  </si>
  <si>
    <t xml:space="preserve">             Sherbime ne proçes</t>
  </si>
  <si>
    <t xml:space="preserve">            Zhvleresim I prodhimeve ne proçes</t>
  </si>
  <si>
    <t>Produkte</t>
  </si>
  <si>
    <t xml:space="preserve">             Produkte te gatshme</t>
  </si>
  <si>
    <t xml:space="preserve">             Produkte te ndermjetme</t>
  </si>
  <si>
    <t xml:space="preserve">             Nenprodukte dhe produkte mbeturine</t>
  </si>
  <si>
    <t xml:space="preserve">            Zhvleresim I produkteve te gateshme</t>
  </si>
  <si>
    <t>Mallra</t>
  </si>
  <si>
    <t>Zhvleresimi I mallrave dhe produkteve per shitje</t>
  </si>
  <si>
    <t>Parapagesa per furnizime (Materjale te para)</t>
  </si>
  <si>
    <t>Parapagesa per furnizime (Materjale te tjera)</t>
  </si>
  <si>
    <t>Parapagesa per furnizime (Produkte te gateshme)</t>
  </si>
  <si>
    <t>Parapagesa per furnizime (Mallra dhe produkte per shitje)</t>
  </si>
  <si>
    <t>INVETAR I IMET</t>
  </si>
  <si>
    <t xml:space="preserve">Totali 3 </t>
  </si>
  <si>
    <t>Aktive afatshkurtra te mbajtura per shitje</t>
  </si>
  <si>
    <t>Parapagime dhe shpenzime te tjera</t>
  </si>
  <si>
    <t>481 Shpenzime te llogaritura</t>
  </si>
  <si>
    <t>483 Interesa aktive te llogaritura</t>
  </si>
  <si>
    <t>487 Te ardhura te tjera</t>
  </si>
  <si>
    <t>Totali    6</t>
  </si>
  <si>
    <t>TOTALI I AKTIVEVE AFATSHKURTRA   (1+2+3+4+5+6 = I)</t>
  </si>
  <si>
    <t>Aksione te shoqerive te kontrolluara</t>
  </si>
  <si>
    <t>shoq individ 161</t>
  </si>
  <si>
    <t>Zhvleresimi I aksioneve te kontrolluara</t>
  </si>
  <si>
    <t>Aksione te shoqerive te lidhura</t>
  </si>
  <si>
    <t>Zhvleresimi per aksione te shoqerive te lidhura</t>
  </si>
  <si>
    <t>Aksione te tjera dhe letra me vlere</t>
  </si>
  <si>
    <t>Zhvleresimi I aksioneve dhe letrave me vlere</t>
  </si>
  <si>
    <t>Huadhenie afatgjata</t>
  </si>
  <si>
    <t>Zhvleresim per huadhenie afatgjata</t>
  </si>
  <si>
    <t>Zhvleresim per te drejtat afatgjata</t>
  </si>
  <si>
    <t>Aktive afatgjata materjale</t>
  </si>
  <si>
    <t xml:space="preserve"> Toka,troje,terene</t>
  </si>
  <si>
    <t xml:space="preserve"> Zhvleresimi per tokat</t>
  </si>
  <si>
    <t xml:space="preserve"> Ndertesa</t>
  </si>
  <si>
    <t xml:space="preserve"> Zhvleresim per ndertesat</t>
  </si>
  <si>
    <t xml:space="preserve"> Amortizimi  per ndertesave</t>
  </si>
  <si>
    <t xml:space="preserve"> Instalime teknike,makineri , pajisje,instrumen dhe vegla pune</t>
  </si>
  <si>
    <t xml:space="preserve"> Zhvlersim  Inst tek,makin , pajisje,instrumen dhe vegla pune</t>
  </si>
  <si>
    <t xml:space="preserve"> Mjete trasporti</t>
  </si>
  <si>
    <t xml:space="preserve"> Zhvleresim per Mjete trasporti</t>
  </si>
  <si>
    <t xml:space="preserve"> Amortizim  Inst tek,makin , pajisje,instrumen dhe vegla pune</t>
  </si>
  <si>
    <t xml:space="preserve"> Amortizim per Mjete trasporti</t>
  </si>
  <si>
    <t xml:space="preserve"> Te tjera Aktife Afatgjata materjale</t>
  </si>
  <si>
    <t xml:space="preserve">                  Mobilje dhe pajisje zyre</t>
  </si>
  <si>
    <t xml:space="preserve">                  Pajisje informatike</t>
  </si>
  <si>
    <t xml:space="preserve">                  Te tjera</t>
  </si>
  <si>
    <t xml:space="preserve">                  Zhvleresim per te tjera Aktive  Afatgjata materjale</t>
  </si>
  <si>
    <t xml:space="preserve">                  Amortizim per te tjera Aktivet Afatgjata materjale </t>
  </si>
  <si>
    <t xml:space="preserve">35 Inventari imet dhe amballazhe </t>
  </si>
  <si>
    <t xml:space="preserve"> shifer e konside 35</t>
  </si>
  <si>
    <t xml:space="preserve"> Aktivet afatgjata biologjike</t>
  </si>
  <si>
    <t xml:space="preserve"> Amortizimi I Aktiveve Afatgjata Biologjike</t>
  </si>
  <si>
    <t xml:space="preserve"> Zhvleresimi I Aktiveve Afatgjata Biologjike ne proçes</t>
  </si>
  <si>
    <t>Aktive afatgjata jo materjale</t>
  </si>
  <si>
    <t xml:space="preserve"> Emeri I mire</t>
  </si>
  <si>
    <t xml:space="preserve"> Amortizimi I  emrit te mire</t>
  </si>
  <si>
    <t xml:space="preserve"> Zhvleresimi I emerit te mire</t>
  </si>
  <si>
    <t xml:space="preserve"> Konçensione,te drejta te ngjashme,liçenca dhe te ngjashme</t>
  </si>
  <si>
    <t xml:space="preserve"> Amortizimi Konçen,te drejta te ngjash,liçenca dhe te ngjash</t>
  </si>
  <si>
    <t xml:space="preserve"> Zhvleresimi Konçen,te drejta te ngjash,liçenca dhe te ngjash</t>
  </si>
  <si>
    <t xml:space="preserve"> Te tjera Aktive Afatgjata jo materjale</t>
  </si>
  <si>
    <t xml:space="preserve"> Amortizimi Te tjera Aktive Afatgjata jo materjale</t>
  </si>
  <si>
    <t xml:space="preserve"> ZhvleresimiTe tjera Aktive Afatgjata jo materjale</t>
  </si>
  <si>
    <t xml:space="preserve">Ortake – kapital i nënshkruar, i kërkuar, i paderdhur  </t>
  </si>
  <si>
    <t>TOTALI I AKTIVEVE AFATGJATA   (1+2+3+4+5+6 = II)</t>
  </si>
  <si>
    <t>TOTALI I AKTIVEVE   (I+ II)</t>
  </si>
  <si>
    <r>
      <t>A</t>
    </r>
    <r>
      <rPr>
        <b/>
        <sz val="7"/>
        <rFont val="Elephant"/>
        <family val="1"/>
      </rPr>
      <t>ktivet e Qarkulluse</t>
    </r>
  </si>
  <si>
    <t xml:space="preserve">                  LLOGARITE      VJETORE </t>
  </si>
  <si>
    <t xml:space="preserve">                   ( Gjendjet      Financiare  )</t>
  </si>
  <si>
    <t xml:space="preserve">MIRATUAR   NGA   _____________________________________  </t>
  </si>
  <si>
    <t>Data    e   depozitimit   ___________________________________</t>
  </si>
  <si>
    <t>Nr</t>
  </si>
  <si>
    <t>rend</t>
  </si>
  <si>
    <t xml:space="preserve"> PARAARDHES</t>
  </si>
  <si>
    <t>I</t>
  </si>
  <si>
    <t>III</t>
  </si>
  <si>
    <t>S H U M A</t>
  </si>
  <si>
    <t>II</t>
  </si>
  <si>
    <t xml:space="preserve"> Fitimet e humbjet e mbartura te pashperndara</t>
  </si>
  <si>
    <t>Punime sherbime nga te tjeret</t>
  </si>
  <si>
    <t>Nëntrajtime të përgjithshme komisione pikat shitjes</t>
  </si>
  <si>
    <t>Shpenzime interneti</t>
  </si>
  <si>
    <t>626/1</t>
  </si>
  <si>
    <t>Taksa lokale</t>
  </si>
  <si>
    <t>Te drejta te tjera afatgjata licensa</t>
  </si>
  <si>
    <t>shenime</t>
  </si>
  <si>
    <t xml:space="preserve">           Vlera monetare ne tranzit , ne leke fond ngurtesimi</t>
  </si>
  <si>
    <t xml:space="preserve">     a )  nga   viti  2006</t>
  </si>
  <si>
    <t xml:space="preserve">     b )  nga    viti 2007</t>
  </si>
  <si>
    <t xml:space="preserve">   E   M   E   R   T   I   M   I</t>
  </si>
  <si>
    <t xml:space="preserve">Shuma  </t>
  </si>
  <si>
    <t xml:space="preserve">    HUMBJE    E    MBARTUR</t>
  </si>
  <si>
    <t xml:space="preserve">     F I T I M I     I    U S H T R I M I T </t>
  </si>
  <si>
    <t xml:space="preserve"> SHPENZIME  TE  PA  ZBRITESHME (+)</t>
  </si>
  <si>
    <t xml:space="preserve">   a - Amortizime  tej  normave   tatimore</t>
  </si>
  <si>
    <t xml:space="preserve">   b - Shpenzime  pritje e dhurime tej  kufirit tatimor</t>
  </si>
  <si>
    <t xml:space="preserve">   c - Gjoba , penalitete , demshperblime</t>
  </si>
  <si>
    <t xml:space="preserve">   d - Provizione qe  nuk  njihen nga  dispozitat</t>
  </si>
  <si>
    <t xml:space="preserve">   e - te   tjera </t>
  </si>
  <si>
    <t xml:space="preserve"> FITIMI   TATIMOR   I  USHTRIMIT  ( 2 + 3 )</t>
  </si>
  <si>
    <t xml:space="preserve"> PJESA  E  HUMBJES  MBARTUR  ( - ) </t>
  </si>
  <si>
    <t xml:space="preserve">  FITIMI   I   TATUESHEM   ( 4 - 5  )</t>
  </si>
  <si>
    <t>SHUMA  E  TATIMIT  TE   LLOGARITUR</t>
  </si>
  <si>
    <t xml:space="preserve">CAKTIMI    I    FITIMIT </t>
  </si>
  <si>
    <t xml:space="preserve">Ne   leke </t>
  </si>
  <si>
    <t xml:space="preserve">E  M  E  R  T  I  M  I </t>
  </si>
  <si>
    <t xml:space="preserve">    O R I G J I N A</t>
  </si>
  <si>
    <t xml:space="preserve">   Fitime  ose  humbje  te  mbartura</t>
  </si>
  <si>
    <t xml:space="preserve">   Fitime  ose  humbje  te  ushtrimit</t>
  </si>
  <si>
    <t xml:space="preserve">   Marre   nga  rezervat</t>
  </si>
  <si>
    <t xml:space="preserve">     a -                    I</t>
  </si>
  <si>
    <t xml:space="preserve">     b -                    I</t>
  </si>
  <si>
    <t xml:space="preserve">     c -                    I</t>
  </si>
  <si>
    <t xml:space="preserve">     d -                    I</t>
  </si>
  <si>
    <t xml:space="preserve">  C A K T I M I   I   F I T I M I T</t>
  </si>
  <si>
    <t xml:space="preserve">     Per   rezervat</t>
  </si>
  <si>
    <t xml:space="preserve">     b - rezerva  statuore (     "     )                    I</t>
  </si>
  <si>
    <t xml:space="preserve">     h - Rezerva te  tjera ( Nd . Shteterore )</t>
  </si>
  <si>
    <t xml:space="preserve">      D i v i d e n d e</t>
  </si>
  <si>
    <t xml:space="preserve">     Fitimi   i   pa   caktuar </t>
  </si>
  <si>
    <t xml:space="preserve">     a - Rezerve  ligjore  ( shoq. Tregtare )       I</t>
  </si>
  <si>
    <t xml:space="preserve">     c - Rezerva  te   tjera    (     "       )               I</t>
  </si>
  <si>
    <t xml:space="preserve">     e - rezerva per shperblime suplementare ( Nd. Sht. )</t>
  </si>
  <si>
    <t xml:space="preserve">     d - Rezerva per zhvillim ( Nd . Shteterore ) I</t>
  </si>
  <si>
    <t>x</t>
  </si>
  <si>
    <r>
      <t xml:space="preserve">  </t>
    </r>
    <r>
      <rPr>
        <b/>
        <u val="single"/>
        <sz val="12"/>
        <rFont val="Arial"/>
        <family val="2"/>
      </rPr>
      <t>REZULTATI        TATIMOR</t>
    </r>
    <r>
      <rPr>
        <b/>
        <sz val="12"/>
        <rFont val="Arial"/>
        <family val="2"/>
      </rPr>
      <t xml:space="preserve"> </t>
    </r>
  </si>
  <si>
    <t xml:space="preserve">Shoqeri  me   pergjegjesi  te  kufizuar </t>
  </si>
  <si>
    <t xml:space="preserve">STATUSI     JURIDIK     </t>
  </si>
  <si>
    <t>DATA   E   MBYLLJES    ____________________</t>
  </si>
  <si>
    <t xml:space="preserve">Tatim   Fitimi </t>
  </si>
  <si>
    <t xml:space="preserve">Me   lehtesi   Tatimore  </t>
  </si>
  <si>
    <t>Dividentet e arketuar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</si>
  <si>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</si>
  <si>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</si>
  <si>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</si>
  <si>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</si>
  <si>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</si>
  <si>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>IV</t>
  </si>
  <si>
    <t>V</t>
  </si>
  <si>
    <t xml:space="preserve">Rritja / renia neto e mjeteve monetare </t>
  </si>
  <si>
    <t>VI</t>
  </si>
  <si>
    <t>PASQYRA E FLUKSIT MONETAR - METODA INDIREKTE</t>
  </si>
  <si>
    <t>Fitimi para tatimit</t>
  </si>
  <si>
    <t xml:space="preserve">Rritje / renie ne tepricen e kerkesave te arketueshme nga </t>
  </si>
  <si>
    <t>aktiviteti, si dhe dhe kerkesave te arketueshme te tjera</t>
  </si>
  <si>
    <t>Rritje / renie ne tepricen e inventarit</t>
  </si>
  <si>
    <t>Rritje / renie ne tepricen e detyrimeve , per tu paguar nga aktiviteti</t>
  </si>
  <si>
    <t xml:space="preserve">Mjete Monetare neto te perfituara nga </t>
  </si>
  <si>
    <t>aktivitetet e shfrytezimit   ( a-e  )</t>
  </si>
  <si>
    <t>Blerja e shoqerise se kontrolluar X minus parat e arketuara</t>
  </si>
  <si>
    <t>Te ardhura nga shitja e paisjeve</t>
  </si>
  <si>
    <t>Interesi I arketuar</t>
  </si>
  <si>
    <t>Mjetet monetare ne fillim te periudhes kontabel</t>
  </si>
  <si>
    <t>Mjetet monetare ne fund te periudhes kontabel</t>
  </si>
  <si>
    <t>Rregullime per:                     ( 1-4 )</t>
  </si>
  <si>
    <t xml:space="preserve">     1 - Amortizimin  ( + )</t>
  </si>
  <si>
    <t>Mjete Monetare neto e perdorur nga veprimtarite investuese( a-e )</t>
  </si>
  <si>
    <t xml:space="preserve">Mjete Monetare neto e perdorur nga veprimtarite financiare( a-d ) </t>
  </si>
  <si>
    <t xml:space="preserve">     2 - Humbje nga kembimet valutore ( + )</t>
  </si>
  <si>
    <t xml:space="preserve">     3 - Te ardhura nga investimet  ( - )</t>
  </si>
  <si>
    <t xml:space="preserve">     4 - Shpenzime per interesa     ( + )</t>
  </si>
  <si>
    <t>TOTALI TE ARDHURAVE ( 1-2 )</t>
  </si>
  <si>
    <t>A   K   T   I   V   E   T</t>
  </si>
  <si>
    <t>Ushtrimi</t>
  </si>
  <si>
    <t>A K T I V E T    A F A T S H K U R T E R A</t>
  </si>
  <si>
    <t>Aktivet  monetare</t>
  </si>
  <si>
    <t>2.1</t>
  </si>
  <si>
    <t>i</t>
  </si>
  <si>
    <t>Banka</t>
  </si>
  <si>
    <t>ii</t>
  </si>
  <si>
    <t>Arka</t>
  </si>
  <si>
    <t xml:space="preserve">Derivative </t>
  </si>
  <si>
    <t>Aktive te mbajtura per tregetim</t>
  </si>
  <si>
    <t>2.2</t>
  </si>
  <si>
    <t>Kliente per mallra,produkte e sherbime</t>
  </si>
  <si>
    <t xml:space="preserve">Debitore,Kreditore te tjere </t>
  </si>
  <si>
    <t>iii</t>
  </si>
  <si>
    <t>Tatim mbi fitimin</t>
  </si>
  <si>
    <t>iv</t>
  </si>
  <si>
    <t>TVSH</t>
  </si>
  <si>
    <t>v</t>
  </si>
  <si>
    <t>2.3</t>
  </si>
  <si>
    <t>Lendet e para</t>
  </si>
  <si>
    <t>Produkte te gateshme</t>
  </si>
  <si>
    <t>Invetar Imet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</si>
  <si>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</si>
  <si>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</si>
  <si>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</si>
  <si>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</si>
  <si>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</si>
  <si>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</si>
  <si>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>3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</si>
  <si>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</si>
  <si>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</si>
  <si>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</si>
  <si>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</si>
  <si>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</si>
  <si>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4</t>
  </si>
  <si>
    <t>Ndertesa</t>
  </si>
  <si>
    <t>Aktive tjera afat gjata materiale ( me Vl.Kontab)</t>
  </si>
  <si>
    <t>Ativet biologjike afatgjata</t>
  </si>
  <si>
    <t>Dhjetor 31,2009</t>
  </si>
  <si>
    <t>Aktive afatgjata jo materiale</t>
  </si>
  <si>
    <t>Emri i mire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</si>
  <si>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</si>
  <si>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</si>
  <si>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</si>
  <si>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</si>
  <si>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</si>
  <si>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Overdraftet bankare</t>
  </si>
  <si>
    <t>Huamarrje afatshkurtra</t>
  </si>
  <si>
    <t>Huat  dhe  parapagimet</t>
  </si>
  <si>
    <t>Te pagushme ndaj furnitoreve</t>
  </si>
  <si>
    <t xml:space="preserve">  Parapagime te mara</t>
  </si>
  <si>
    <t>Te pagushme ndaj punonjesve</t>
  </si>
  <si>
    <t>Detyrime per Sigurime Shoq.Shend.</t>
  </si>
  <si>
    <t>Detyrime tatimore per TAP-in.</t>
  </si>
  <si>
    <t>vi</t>
  </si>
  <si>
    <t>Detyrime tatimore per Tatim Fitimin</t>
  </si>
  <si>
    <t>vii</t>
  </si>
  <si>
    <t>Detyrime tatimore TVSH</t>
  </si>
  <si>
    <t>viii</t>
  </si>
  <si>
    <t>Detyrime kontrolli</t>
  </si>
  <si>
    <t>viiii</t>
  </si>
  <si>
    <t>Debitore dhe Kreditore te tjere.</t>
  </si>
  <si>
    <t>ix</t>
  </si>
  <si>
    <t>Provizionet afatshkurtera</t>
  </si>
  <si>
    <t>P A S I V E T      A F A T G J A T A</t>
  </si>
  <si>
    <t>5.2</t>
  </si>
  <si>
    <t>Huat  afatgjata</t>
  </si>
  <si>
    <t>Huamarrje nga bankat</t>
  </si>
  <si>
    <t>Provizionet afatgjata</t>
  </si>
  <si>
    <t>T O T A L I      P A S I V E V E      ( I+II )</t>
  </si>
  <si>
    <t xml:space="preserve">K A P I T A L I </t>
  </si>
  <si>
    <t>6</t>
  </si>
  <si>
    <t>Aksionet e pakices (PF te konsoliduara)</t>
  </si>
  <si>
    <t>Kapitali aksionereve te shoq.meme (PF te kons.)</t>
  </si>
  <si>
    <t>Primi aksionit</t>
  </si>
  <si>
    <t>Njesite ose aksionet e thesarit (Negative)</t>
  </si>
  <si>
    <t>Rezervat statutore</t>
  </si>
  <si>
    <t>Rezervat ligjore</t>
  </si>
  <si>
    <t>Rezervat e tjera</t>
  </si>
  <si>
    <t>Fitimi (Humbja) e vitit financiar</t>
  </si>
  <si>
    <t>TOTALI   PASIVEVE   DHE   KAPITALIT  (I+II+III)</t>
  </si>
  <si>
    <t>KLASIFIKIMI I SHPENZIMEVE SIPAS NATYRES</t>
  </si>
  <si>
    <t>Te ardhurat dhe shpenzimet financiare nga njesi te kontroll</t>
  </si>
  <si>
    <t xml:space="preserve">VITI </t>
  </si>
  <si>
    <t>REFERENCAT</t>
  </si>
  <si>
    <t>Ndryshimet ne inventarin e prod. te gat. dhe Pr. Proc.</t>
  </si>
  <si>
    <t>Investimet financiare afatgjata</t>
  </si>
  <si>
    <t>Totali 1</t>
  </si>
  <si>
    <t>Totali 2</t>
  </si>
  <si>
    <t>Aktive biologjike afatgjata</t>
  </si>
  <si>
    <t>Totali 4</t>
  </si>
  <si>
    <t xml:space="preserve">     Perqindja  e  fitimit  mbi  fitimin   10 %</t>
  </si>
  <si>
    <t xml:space="preserve">Tjera </t>
  </si>
  <si>
    <t>486 Shpenzime te periudhave te ardhshme Leja ndertimit</t>
  </si>
  <si>
    <r>
      <t>Emri   dhe   Andresa   e   plote</t>
    </r>
    <r>
      <rPr>
        <sz val="11"/>
        <rFont val="Arial"/>
        <family val="2"/>
      </rPr>
      <t xml:space="preserve">     </t>
    </r>
  </si>
  <si>
    <t>AKTIVET AFATSHKURTRA</t>
  </si>
  <si>
    <t>Derivative dhe aktive te mbajtura per tregetim</t>
  </si>
  <si>
    <t>Aktive te tjera financiare afatshkurtera</t>
  </si>
  <si>
    <t>Inventari</t>
  </si>
  <si>
    <t>Aktive biologjike afatshkurtra</t>
  </si>
  <si>
    <t>AKTIVET AFATGJATA</t>
  </si>
  <si>
    <t>Aktive afatgjata materiale</t>
  </si>
  <si>
    <t>Shpenzime per tu shperndar viti kaluar</t>
  </si>
  <si>
    <t>Aktive te tjera afatgjata</t>
  </si>
  <si>
    <t>DETYRIMET AFATSHKURTRA</t>
  </si>
  <si>
    <t>Derivativet</t>
  </si>
  <si>
    <t>Huamarrjet</t>
  </si>
  <si>
    <t>a</t>
  </si>
  <si>
    <t>b</t>
  </si>
  <si>
    <t>c</t>
  </si>
  <si>
    <t>d</t>
  </si>
  <si>
    <t>e</t>
  </si>
  <si>
    <t>Hua te tjera</t>
  </si>
  <si>
    <t>Grantet dhe te ardhurat e shtyra</t>
  </si>
  <si>
    <t>KAPITALI</t>
  </si>
  <si>
    <t>Aksionet e pakices</t>
  </si>
  <si>
    <t>Kapitali aksionar</t>
  </si>
  <si>
    <t>Rezerva te tjera</t>
  </si>
  <si>
    <t>Fitimet e pashperndara</t>
  </si>
  <si>
    <t>PASQYRA E TE ARDHURAVE DHE SHPENZIMEVE</t>
  </si>
  <si>
    <t>NR</t>
  </si>
  <si>
    <t xml:space="preserve">PERSHKRIMI I ELEMENTEVE </t>
  </si>
  <si>
    <t>Shitjet neto</t>
  </si>
  <si>
    <t>VITI</t>
  </si>
  <si>
    <t>USHTRIMOR</t>
  </si>
  <si>
    <t>Te ardhura te tjera nga veprimtarite e shfrytezimit</t>
  </si>
  <si>
    <t>Ndryshimet ne inventarin e produkteve te gateshme dhe Pr. Proc.</t>
  </si>
  <si>
    <t xml:space="preserve">Materiale te konsumuara </t>
  </si>
  <si>
    <t>Kostot e punes</t>
  </si>
  <si>
    <t>Pagat e personelit</t>
  </si>
  <si>
    <t xml:space="preserve">Shpenzime per sigurime shoqerore dhe shendetsore </t>
  </si>
  <si>
    <t>Amortizimet dhe zhvleresimet</t>
  </si>
  <si>
    <t>Shpenzime te tjera</t>
  </si>
  <si>
    <t>TOTALI I SHPENZIMEVE   ( 4 - 7 )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</si>
  <si>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</si>
  <si>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</si>
  <si>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</si>
  <si>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</si>
  <si>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</si>
  <si>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</si>
  <si>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</si>
  <si>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</si>
  <si>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</si>
  <si>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</si>
  <si>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</si>
  <si>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</si>
  <si>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</si>
  <si>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Prodhim ne proces</t>
  </si>
  <si>
    <t>Mallra per rishitje</t>
  </si>
  <si>
    <t>Toka</t>
  </si>
  <si>
    <t>Shpenzimet e zhvillimit</t>
  </si>
  <si>
    <t>Sherbime tjera</t>
  </si>
  <si>
    <t>Tatime taksa tjera ngjashme</t>
  </si>
  <si>
    <t>f</t>
  </si>
  <si>
    <t xml:space="preserve">Rritje/ rrenie shpenzimeve parapaguara </t>
  </si>
  <si>
    <t>NIPT-I :</t>
  </si>
  <si>
    <t xml:space="preserve">KOMPANIA: </t>
  </si>
  <si>
    <t xml:space="preserve">PERIUDHA(VITI/Q): </t>
  </si>
  <si>
    <t>MENU QENDRORE</t>
  </si>
  <si>
    <t xml:space="preserve">MONEDHA : </t>
  </si>
  <si>
    <t>All</t>
  </si>
  <si>
    <t xml:space="preserve">AUTORI : </t>
  </si>
  <si>
    <t>KARAKTERISTIKAT E SHOQERISE</t>
  </si>
  <si>
    <t>SHENIMI 1- Te ardhura dhe shpenzime analitike</t>
  </si>
  <si>
    <t>SHENIMI 12-  FURNITORE</t>
  </si>
  <si>
    <t>Pasqyra e fitimeve dhe Humbjeve</t>
  </si>
  <si>
    <t>SHENIMI 2- Aktive afagjata materiale</t>
  </si>
  <si>
    <t>SHENIMI 13- Huara afatshkurtra</t>
  </si>
  <si>
    <t>B I L A N C I</t>
  </si>
  <si>
    <t>SHENIMI 3- Aktive afagjata jomateriale</t>
  </si>
  <si>
    <t>SHENIMI 14- Aktive te tjera afatgjata</t>
  </si>
  <si>
    <t xml:space="preserve">Pasqyra e fluksit te parase </t>
  </si>
  <si>
    <t>SHENIMI 4- INVENTARET</t>
  </si>
  <si>
    <t>SHENIMI 15-  Grante dhe te ardhura te shtyra</t>
  </si>
  <si>
    <t>K O N T R O L L I T</t>
  </si>
  <si>
    <r>
      <t xml:space="preserve">PERIUDHA    NGA    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>01,01,2010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    deri  me     </t>
    </r>
    <r>
      <rPr>
        <u val="single"/>
        <sz val="14"/>
        <rFont val="Arial"/>
        <family val="2"/>
      </rPr>
      <t>31,12,2010</t>
    </r>
  </si>
  <si>
    <t>01.03.2010-31.12.2010</t>
  </si>
  <si>
    <t>B  I  L  A  N  C  I     2010</t>
  </si>
  <si>
    <t>Dhjetor 31,2010</t>
  </si>
  <si>
    <t xml:space="preserve">                                  01 Janar - 31 Dhjetor 2010</t>
  </si>
  <si>
    <t>per vitin 2010</t>
  </si>
  <si>
    <t>Dorëzim  shërbime telefonie  interkoneksioni</t>
  </si>
  <si>
    <t>Shpenzime të tjera shperblime</t>
  </si>
  <si>
    <t xml:space="preserve">Te ardhura te tjera </t>
  </si>
  <si>
    <t>Pagat e personelit dhe shperblime</t>
  </si>
  <si>
    <t xml:space="preserve">T I R A N E </t>
  </si>
  <si>
    <t>Aktivet Afatgjata Materiale  me vlere fillestare   2010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</si>
  <si>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</si>
  <si>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</si>
  <si>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</si>
  <si>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</si>
  <si>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</si>
  <si>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</si>
  <si>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</si>
  <si>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</si>
  <si>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</si>
  <si>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</si>
  <si>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</si>
  <si>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</si>
  <si>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</si>
  <si>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</si>
  <si>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ALBON SHPK</t>
  </si>
  <si>
    <t xml:space="preserve">NIPT  K72313024D 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</si>
  <si>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</si>
  <si>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</si>
  <si>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</si>
  <si>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</si>
  <si>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</si>
  <si>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</si>
  <si>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</si>
  <si>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</si>
  <si>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</si>
  <si>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</si>
  <si>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</si>
  <si>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</si>
  <si>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</si>
  <si>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</si>
  <si>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</si>
  <si>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</si>
  <si>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</si>
  <si>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</si>
  <si>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</si>
  <si>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</si>
  <si>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</si>
  <si>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</si>
  <si>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</si>
  <si>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</si>
  <si>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</si>
  <si>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</si>
  <si>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</si>
  <si>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</si>
  <si>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</si>
  <si>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</si>
  <si>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</si>
  <si>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</si>
  <si>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</si>
  <si>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</si>
  <si>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</si>
  <si>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</si>
  <si>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</si>
  <si>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</si>
  <si>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</si>
  <si>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</si>
  <si>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</si>
  <si>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</si>
  <si>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</si>
  <si>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</si>
  <si>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</si>
  <si>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</si>
  <si>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</si>
  <si>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</si>
  <si>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</si>
  <si>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</si>
  <si>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</si>
  <si>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</si>
  <si>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</si>
  <si>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</si>
  <si>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</si>
  <si>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</si>
  <si>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</si>
  <si>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</si>
  <si>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</si>
  <si>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</si>
  <si>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</si>
  <si>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</si>
  <si>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</si>
  <si>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</si>
  <si>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</si>
  <si>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</si>
  <si>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</si>
  <si>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</si>
  <si>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</si>
  <si>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</si>
  <si>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</si>
  <si>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</si>
  <si>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</si>
  <si>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</si>
  <si>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</si>
  <si>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</si>
  <si>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</si>
  <si>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</si>
  <si>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</si>
  <si>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</si>
  <si>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</si>
  <si>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</si>
  <si>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</si>
  <si>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</si>
  <si>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</si>
  <si>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</si>
  <si>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</si>
  <si>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</si>
  <si>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</si>
  <si>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</si>
  <si>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</si>
  <si>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</si>
  <si>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</si>
  <si>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</si>
  <si>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Tregti karburanti</t>
  </si>
  <si>
    <t>Aktiviteti</t>
  </si>
  <si>
    <t>Te ardhurat nga aktiviteti</t>
  </si>
  <si>
    <t>Tregti ushqimore</t>
  </si>
  <si>
    <t>Tregti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</si>
  <si>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</si>
  <si>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</si>
  <si>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</si>
  <si>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</si>
  <si>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</si>
  <si>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</si>
  <si>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</si>
  <si>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</si>
  <si>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</si>
  <si>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</si>
  <si>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</si>
  <si>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</si>
  <si>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</si>
  <si>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</si>
  <si>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</si>
  <si>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</si>
  <si>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</si>
  <si>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</si>
  <si>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</si>
  <si>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</si>
  <si>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</si>
  <si>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</si>
  <si>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</si>
  <si>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</si>
  <si>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</si>
  <si>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</si>
  <si>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</si>
  <si>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</si>
  <si>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</si>
  <si>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</si>
  <si>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</si>
  <si>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</si>
  <si>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</si>
  <si>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</si>
  <si>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</si>
  <si>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Pozicioni me 31 dhjetor 2009</t>
  </si>
  <si>
    <t>Pozicioni me 31 dhjetor 2010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</si>
</sst>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-* #,##0.0_L_e_k_-;\-* #,##0.0_L_e_k_-;_-* &quot;-&quot;??_L_e_k_-;_-@_-"/>
    <numFmt numFmtId="178" formatCode="_-* #,##0_L_e_k_-;\-* #,##0_L_e_k_-;_-* &quot;-&quot;??_L_e_k_-;_-@_-"/>
    <numFmt numFmtId="179" formatCode="0.0"/>
    <numFmt numFmtId="180" formatCode="_-* #,##0.000_L_e_k_-;\-* #,##0.000_L_e_k_-;_-* &quot;-&quot;??_L_e_k_-;_-@_-"/>
    <numFmt numFmtId="181" formatCode="_-* #,##0.0000_L_e_k_-;\-* #,##0.0000_L_e_k_-;_-* &quot;-&quot;??_L_e_k_-;_-@_-"/>
    <numFmt numFmtId="182" formatCode="_-* #,##0.00000_L_e_k_-;\-* #,##0.00000_L_e_k_-;_-* &quot;-&quot;??_L_e_k_-;_-@_-"/>
    <numFmt numFmtId="183" formatCode="General_)"/>
    <numFmt numFmtId="184" formatCode="#,##0.0"/>
    <numFmt numFmtId="185" formatCode="_-* #,##0\ _F_-;\-* #,##0\ _F_-;_-* &quot;-&quot;??\ _F_-;_-@_-"/>
    <numFmt numFmtId="186" formatCode="_(* #,##0.0_);_(* \(#,##0.0\);_(* &quot;-&quot;?_);_(@_)"/>
    <numFmt numFmtId="187" formatCode="_-* #,##0_-;\-* #,##0_-;_-* &quot;-&quot;??_-;_-@_-"/>
    <numFmt numFmtId="188" formatCode="[$-409]dddd\,\ mmmm\ dd\,\ yyyy"/>
    <numFmt numFmtId="189" formatCode="#,##0.0_);[Red]\(#,##0.0\)"/>
    <numFmt numFmtId="190" formatCode="_(* #,##0.0_);_(* \(#,##0.0\);_(* &quot;-&quot;??_);_(@_)"/>
    <numFmt numFmtId="191" formatCode="0.000"/>
    <numFmt numFmtId="192" formatCode="#,##0.000000000"/>
    <numFmt numFmtId="193" formatCode="0.0%"/>
    <numFmt numFmtId="194" formatCode="#,##0.0000000000000000"/>
    <numFmt numFmtId="195" formatCode="#,##0.000000000000000"/>
    <numFmt numFmtId="196" formatCode="&quot;$&quot;#,##0"/>
    <numFmt numFmtId="197" formatCode="[$-409]h:mm:ss\ AM/PM"/>
    <numFmt numFmtId="198" formatCode="00000"/>
    <numFmt numFmtId="199" formatCode="#,##0.00000000000000"/>
    <numFmt numFmtId="200" formatCode="#,##0.0000000000000"/>
    <numFmt numFmtId="201" formatCode="#,##0.000000000000"/>
    <numFmt numFmtId="202" formatCode="#,##0.00000000000"/>
    <numFmt numFmtId="203" formatCode="#,##0.0000000000"/>
    <numFmt numFmtId="204" formatCode="#,##0.00000000"/>
    <numFmt numFmtId="205" formatCode="#,##0.0000000"/>
    <numFmt numFmtId="206" formatCode="#,##0.000000"/>
    <numFmt numFmtId="207" formatCode="#,##0.000000000000000_);[Red]\(#,##0.000000000000000\)"/>
  </numFmts>
  <fonts count="8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6"/>
      <name val="Arial"/>
      <family val="2"/>
    </font>
    <font>
      <u val="single"/>
      <sz val="14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Copperplate Gothic Bold"/>
      <family val="2"/>
    </font>
    <font>
      <b/>
      <sz val="8"/>
      <name val="Arial"/>
      <family val="2"/>
    </font>
    <font>
      <sz val="10"/>
      <name val="Copperplate Gothic Bold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8"/>
      <name val="Elephant"/>
      <family val="1"/>
    </font>
    <font>
      <b/>
      <sz val="7"/>
      <name val="Elephant"/>
      <family val="1"/>
    </font>
    <font>
      <b/>
      <sz val="14"/>
      <name val="Elephant"/>
      <family val="1"/>
    </font>
    <font>
      <b/>
      <i/>
      <sz val="10"/>
      <name val="Arial Black"/>
      <family val="2"/>
    </font>
    <font>
      <b/>
      <i/>
      <sz val="10"/>
      <name val="Elephant"/>
      <family val="1"/>
    </font>
    <font>
      <b/>
      <i/>
      <sz val="12"/>
      <name val="Arial"/>
      <family val="2"/>
    </font>
    <font>
      <b/>
      <i/>
      <sz val="12"/>
      <name val="Arial Black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Courier New"/>
      <family val="3"/>
    </font>
    <font>
      <sz val="10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8"/>
      <name val="Arial"/>
      <family val="0"/>
    </font>
    <font>
      <b/>
      <sz val="10"/>
      <name val="Elephant"/>
      <family val="1"/>
    </font>
    <font>
      <b/>
      <sz val="7"/>
      <name val="Arial"/>
      <family val="2"/>
    </font>
    <font>
      <b/>
      <sz val="8"/>
      <name val="Copperplate Gothic Bold"/>
      <family val="2"/>
    </font>
    <font>
      <u val="single"/>
      <sz val="12"/>
      <name val="Arial"/>
      <family val="2"/>
    </font>
    <font>
      <u val="single"/>
      <sz val="10"/>
      <name val="Arial"/>
      <family val="0"/>
    </font>
    <font>
      <sz val="10"/>
      <name val="Arial CE"/>
      <family val="0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ck"/>
      <right style="thick"/>
      <top style="thick"/>
      <bottom style="thick"/>
    </border>
    <border>
      <left style="thick"/>
      <right style="thick"/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hair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hair"/>
    </border>
    <border>
      <left style="thick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ck"/>
      <top style="hair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hair"/>
    </border>
    <border>
      <left style="thick"/>
      <right style="thick"/>
      <top style="medium"/>
      <bottom style="hair"/>
    </border>
    <border>
      <left>
        <color indexed="63"/>
      </left>
      <right style="thick"/>
      <top style="medium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7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2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0" fillId="33" borderId="21" xfId="0" applyNumberForma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4" fillId="0" borderId="19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9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3" fontId="0" fillId="34" borderId="2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6" fontId="0" fillId="0" borderId="20" xfId="0" applyNumberForma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9" xfId="0" applyFont="1" applyFill="1" applyBorder="1" applyAlignment="1">
      <alignment/>
    </xf>
    <xf numFmtId="0" fontId="0" fillId="0" borderId="30" xfId="0" applyBorder="1" applyAlignment="1">
      <alignment/>
    </xf>
    <xf numFmtId="170" fontId="0" fillId="0" borderId="10" xfId="47" applyFont="1" applyBorder="1" applyAlignment="1">
      <alignment/>
    </xf>
    <xf numFmtId="170" fontId="0" fillId="0" borderId="15" xfId="47" applyFont="1" applyBorder="1" applyAlignment="1">
      <alignment horizontal="center"/>
    </xf>
    <xf numFmtId="170" fontId="0" fillId="0" borderId="27" xfId="47" applyFont="1" applyBorder="1" applyAlignment="1">
      <alignment/>
    </xf>
    <xf numFmtId="170" fontId="0" fillId="0" borderId="31" xfId="47" applyFont="1" applyBorder="1" applyAlignment="1">
      <alignment horizontal="center"/>
    </xf>
    <xf numFmtId="170" fontId="0" fillId="0" borderId="32" xfId="47" applyFont="1" applyBorder="1" applyAlignment="1">
      <alignment horizontal="center"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170" fontId="2" fillId="0" borderId="0" xfId="47" applyFont="1" applyBorder="1" applyAlignment="1">
      <alignment/>
    </xf>
    <xf numFmtId="170" fontId="0" fillId="0" borderId="0" xfId="47" applyFont="1" applyBorder="1" applyAlignment="1">
      <alignment/>
    </xf>
    <xf numFmtId="0" fontId="0" fillId="0" borderId="2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34" xfId="0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3" fontId="2" fillId="33" borderId="19" xfId="0" applyNumberFormat="1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14" fontId="7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178" fontId="0" fillId="33" borderId="19" xfId="42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0" fontId="20" fillId="0" borderId="19" xfId="0" applyFon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35" borderId="32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0" fillId="35" borderId="32" xfId="0" applyFont="1" applyFill="1" applyBorder="1" applyAlignment="1">
      <alignment vertical="center"/>
    </xf>
    <xf numFmtId="0" fontId="21" fillId="35" borderId="32" xfId="0" applyFont="1" applyFill="1" applyBorder="1" applyAlignment="1">
      <alignment vertical="center"/>
    </xf>
    <xf numFmtId="3" fontId="21" fillId="35" borderId="32" xfId="0" applyNumberFormat="1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/>
    </xf>
    <xf numFmtId="0" fontId="2" fillId="36" borderId="36" xfId="0" applyFont="1" applyFill="1" applyBorder="1" applyAlignment="1">
      <alignment/>
    </xf>
    <xf numFmtId="0" fontId="2" fillId="36" borderId="37" xfId="0" applyFont="1" applyFill="1" applyBorder="1" applyAlignment="1">
      <alignment/>
    </xf>
    <xf numFmtId="0" fontId="2" fillId="36" borderId="38" xfId="0" applyFont="1" applyFill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0" xfId="0" applyFont="1" applyBorder="1" applyAlignment="1">
      <alignment horizontal="center"/>
    </xf>
    <xf numFmtId="4" fontId="25" fillId="0" borderId="40" xfId="42" applyNumberFormat="1" applyFont="1" applyBorder="1" applyAlignment="1">
      <alignment/>
    </xf>
    <xf numFmtId="40" fontId="26" fillId="0" borderId="41" xfId="0" applyNumberFormat="1" applyFont="1" applyBorder="1" applyAlignment="1">
      <alignment/>
    </xf>
    <xf numFmtId="0" fontId="27" fillId="0" borderId="40" xfId="0" applyFont="1" applyBorder="1" applyAlignment="1">
      <alignment horizontal="center"/>
    </xf>
    <xf numFmtId="1" fontId="25" fillId="0" borderId="40" xfId="61" applyNumberFormat="1" applyFont="1" applyBorder="1">
      <alignment/>
      <protection/>
    </xf>
    <xf numFmtId="0" fontId="27" fillId="0" borderId="40" xfId="0" applyFont="1" applyBorder="1" applyAlignment="1">
      <alignment horizontal="center"/>
    </xf>
    <xf numFmtId="4" fontId="26" fillId="0" borderId="40" xfId="42" applyNumberFormat="1" applyFont="1" applyBorder="1" applyAlignment="1">
      <alignment/>
    </xf>
    <xf numFmtId="0" fontId="30" fillId="0" borderId="39" xfId="0" applyFont="1" applyBorder="1" applyAlignment="1">
      <alignment horizontal="left"/>
    </xf>
    <xf numFmtId="0" fontId="25" fillId="0" borderId="42" xfId="0" applyFont="1" applyBorder="1" applyAlignment="1">
      <alignment/>
    </xf>
    <xf numFmtId="0" fontId="27" fillId="0" borderId="42" xfId="0" applyFont="1" applyBorder="1" applyAlignment="1">
      <alignment horizontal="center"/>
    </xf>
    <xf numFmtId="4" fontId="26" fillId="0" borderId="42" xfId="42" applyNumberFormat="1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35" xfId="0" applyFont="1" applyBorder="1" applyAlignment="1">
      <alignment/>
    </xf>
    <xf numFmtId="0" fontId="27" fillId="0" borderId="43" xfId="0" applyFont="1" applyBorder="1" applyAlignment="1">
      <alignment horizontal="center"/>
    </xf>
    <xf numFmtId="4" fontId="25" fillId="0" borderId="43" xfId="42" applyNumberFormat="1" applyFont="1" applyBorder="1" applyAlignment="1">
      <alignment/>
    </xf>
    <xf numFmtId="0" fontId="25" fillId="0" borderId="36" xfId="0" applyFont="1" applyBorder="1" applyAlignment="1">
      <alignment/>
    </xf>
    <xf numFmtId="0" fontId="27" fillId="0" borderId="36" xfId="0" applyFont="1" applyBorder="1" applyAlignment="1">
      <alignment horizontal="center"/>
    </xf>
    <xf numFmtId="0" fontId="25" fillId="0" borderId="41" xfId="0" applyFont="1" applyBorder="1" applyAlignment="1">
      <alignment/>
    </xf>
    <xf numFmtId="0" fontId="25" fillId="0" borderId="44" xfId="0" applyFont="1" applyBorder="1" applyAlignment="1">
      <alignment/>
    </xf>
    <xf numFmtId="0" fontId="27" fillId="0" borderId="44" xfId="0" applyFont="1" applyBorder="1" applyAlignment="1">
      <alignment horizontal="center"/>
    </xf>
    <xf numFmtId="4" fontId="26" fillId="0" borderId="44" xfId="42" applyNumberFormat="1" applyFont="1" applyBorder="1" applyAlignment="1">
      <alignment/>
    </xf>
    <xf numFmtId="0" fontId="27" fillId="0" borderId="35" xfId="0" applyFont="1" applyBorder="1" applyAlignment="1">
      <alignment horizontal="center"/>
    </xf>
    <xf numFmtId="4" fontId="25" fillId="0" borderId="35" xfId="42" applyNumberFormat="1" applyFont="1" applyBorder="1" applyAlignment="1">
      <alignment/>
    </xf>
    <xf numFmtId="0" fontId="25" fillId="0" borderId="45" xfId="0" applyFont="1" applyBorder="1" applyAlignment="1">
      <alignment/>
    </xf>
    <xf numFmtId="0" fontId="27" fillId="0" borderId="46" xfId="0" applyFont="1" applyBorder="1" applyAlignment="1">
      <alignment horizontal="center"/>
    </xf>
    <xf numFmtId="0" fontId="25" fillId="0" borderId="47" xfId="0" applyFont="1" applyBorder="1" applyAlignment="1">
      <alignment/>
    </xf>
    <xf numFmtId="0" fontId="28" fillId="0" borderId="43" xfId="0" applyFont="1" applyBorder="1" applyAlignment="1">
      <alignment horizontal="center"/>
    </xf>
    <xf numFmtId="0" fontId="25" fillId="37" borderId="43" xfId="0" applyFont="1" applyFill="1" applyBorder="1" applyAlignment="1">
      <alignment/>
    </xf>
    <xf numFmtId="0" fontId="31" fillId="37" borderId="43" xfId="0" applyFont="1" applyFill="1" applyBorder="1" applyAlignment="1">
      <alignment/>
    </xf>
    <xf numFmtId="0" fontId="32" fillId="37" borderId="43" xfId="0" applyFont="1" applyFill="1" applyBorder="1" applyAlignment="1">
      <alignment horizontal="center"/>
    </xf>
    <xf numFmtId="0" fontId="25" fillId="36" borderId="36" xfId="0" applyFont="1" applyFill="1" applyBorder="1" applyAlignment="1">
      <alignment/>
    </xf>
    <xf numFmtId="0" fontId="25" fillId="36" borderId="36" xfId="0" applyFont="1" applyFill="1" applyBorder="1" applyAlignment="1">
      <alignment/>
    </xf>
    <xf numFmtId="0" fontId="32" fillId="36" borderId="36" xfId="0" applyFont="1" applyFill="1" applyBorder="1" applyAlignment="1">
      <alignment horizontal="center"/>
    </xf>
    <xf numFmtId="0" fontId="25" fillId="0" borderId="48" xfId="0" applyFont="1" applyBorder="1" applyAlignment="1">
      <alignment/>
    </xf>
    <xf numFmtId="0" fontId="27" fillId="0" borderId="48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7" fillId="0" borderId="3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40" fontId="26" fillId="0" borderId="40" xfId="42" applyNumberFormat="1" applyFont="1" applyBorder="1" applyAlignment="1">
      <alignment/>
    </xf>
    <xf numFmtId="40" fontId="26" fillId="0" borderId="42" xfId="42" applyNumberFormat="1" applyFont="1" applyBorder="1" applyAlignment="1">
      <alignment/>
    </xf>
    <xf numFmtId="0" fontId="25" fillId="0" borderId="35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40" fontId="25" fillId="0" borderId="35" xfId="42" applyNumberFormat="1" applyFont="1" applyBorder="1" applyAlignment="1">
      <alignment/>
    </xf>
    <xf numFmtId="0" fontId="25" fillId="0" borderId="43" xfId="0" applyFont="1" applyBorder="1" applyAlignment="1">
      <alignment horizontal="center"/>
    </xf>
    <xf numFmtId="40" fontId="25" fillId="0" borderId="43" xfId="42" applyNumberFormat="1" applyFont="1" applyBorder="1" applyAlignment="1">
      <alignment/>
    </xf>
    <xf numFmtId="0" fontId="25" fillId="37" borderId="43" xfId="0" applyFont="1" applyFill="1" applyBorder="1" applyAlignment="1">
      <alignment horizontal="center"/>
    </xf>
    <xf numFmtId="0" fontId="33" fillId="37" borderId="43" xfId="0" applyFont="1" applyFill="1" applyBorder="1" applyAlignment="1">
      <alignment/>
    </xf>
    <xf numFmtId="0" fontId="34" fillId="37" borderId="43" xfId="0" applyFont="1" applyFill="1" applyBorder="1" applyAlignment="1">
      <alignment/>
    </xf>
    <xf numFmtId="0" fontId="33" fillId="37" borderId="43" xfId="0" applyFont="1" applyFill="1" applyBorder="1" applyAlignment="1">
      <alignment horizontal="center"/>
    </xf>
    <xf numFmtId="40" fontId="0" fillId="0" borderId="0" xfId="42" applyNumberFormat="1" applyFont="1" applyAlignment="1">
      <alignment/>
    </xf>
    <xf numFmtId="0" fontId="0" fillId="0" borderId="0" xfId="0" applyFont="1" applyAlignment="1">
      <alignment/>
    </xf>
    <xf numFmtId="171" fontId="0" fillId="0" borderId="0" xfId="42" applyFont="1" applyAlignment="1">
      <alignment/>
    </xf>
    <xf numFmtId="0" fontId="7" fillId="0" borderId="0" xfId="0" applyFont="1" applyAlignment="1">
      <alignment/>
    </xf>
    <xf numFmtId="0" fontId="2" fillId="0" borderId="49" xfId="62" applyFont="1" applyBorder="1" applyAlignment="1">
      <alignment horizontal="center" vertical="center" wrapText="1"/>
      <protection/>
    </xf>
    <xf numFmtId="0" fontId="2" fillId="33" borderId="50" xfId="62" applyFont="1" applyFill="1" applyBorder="1" applyAlignment="1">
      <alignment horizontal="center"/>
      <protection/>
    </xf>
    <xf numFmtId="0" fontId="2" fillId="0" borderId="46" xfId="62" applyFont="1" applyBorder="1" applyAlignment="1">
      <alignment horizontal="center" vertical="center" wrapText="1"/>
      <protection/>
    </xf>
    <xf numFmtId="0" fontId="2" fillId="33" borderId="51" xfId="62" applyFont="1" applyFill="1" applyBorder="1" applyAlignment="1">
      <alignment horizontal="right"/>
      <protection/>
    </xf>
    <xf numFmtId="0" fontId="0" fillId="33" borderId="50" xfId="62" applyFont="1" applyFill="1" applyBorder="1">
      <alignment/>
      <protection/>
    </xf>
    <xf numFmtId="4" fontId="2" fillId="33" borderId="50" xfId="46" applyNumberFormat="1" applyFont="1" applyFill="1" applyBorder="1" applyAlignment="1">
      <alignment/>
    </xf>
    <xf numFmtId="0" fontId="2" fillId="0" borderId="52" xfId="62" applyFont="1" applyBorder="1" applyAlignment="1">
      <alignment horizontal="left"/>
      <protection/>
    </xf>
    <xf numFmtId="0" fontId="0" fillId="0" borderId="53" xfId="62" applyFont="1" applyBorder="1">
      <alignment/>
      <protection/>
    </xf>
    <xf numFmtId="0" fontId="0" fillId="0" borderId="54" xfId="62" applyFont="1" applyBorder="1" applyAlignment="1">
      <alignment horizontal="center"/>
      <protection/>
    </xf>
    <xf numFmtId="4" fontId="35" fillId="0" borderId="53" xfId="46" applyNumberFormat="1" applyFont="1" applyBorder="1" applyAlignment="1">
      <alignment/>
    </xf>
    <xf numFmtId="0" fontId="2" fillId="0" borderId="55" xfId="62" applyFont="1" applyBorder="1" applyAlignment="1">
      <alignment horizontal="left"/>
      <protection/>
    </xf>
    <xf numFmtId="0" fontId="0" fillId="0" borderId="56" xfId="62" applyFont="1" applyBorder="1">
      <alignment/>
      <protection/>
    </xf>
    <xf numFmtId="0" fontId="0" fillId="0" borderId="57" xfId="62" applyFont="1" applyBorder="1" applyAlignment="1">
      <alignment horizontal="center"/>
      <protection/>
    </xf>
    <xf numFmtId="4" fontId="35" fillId="0" borderId="56" xfId="46" applyNumberFormat="1" applyFont="1" applyBorder="1" applyAlignment="1">
      <alignment/>
    </xf>
    <xf numFmtId="0" fontId="2" fillId="33" borderId="51" xfId="62" applyFont="1" applyFill="1" applyBorder="1" applyAlignment="1">
      <alignment horizontal="right"/>
      <protection/>
    </xf>
    <xf numFmtId="0" fontId="0" fillId="33" borderId="50" xfId="62" applyFont="1" applyFill="1" applyBorder="1">
      <alignment/>
      <protection/>
    </xf>
    <xf numFmtId="0" fontId="0" fillId="33" borderId="50" xfId="62" applyFont="1" applyFill="1" applyBorder="1" applyAlignment="1">
      <alignment horizontal="center"/>
      <protection/>
    </xf>
    <xf numFmtId="4" fontId="2" fillId="33" borderId="50" xfId="46" applyNumberFormat="1" applyFont="1" applyFill="1" applyBorder="1" applyAlignment="1">
      <alignment/>
    </xf>
    <xf numFmtId="0" fontId="2" fillId="0" borderId="52" xfId="62" applyFont="1" applyBorder="1" applyAlignment="1">
      <alignment horizontal="right"/>
      <protection/>
    </xf>
    <xf numFmtId="176" fontId="36" fillId="0" borderId="38" xfId="46" applyNumberFormat="1" applyFont="1" applyBorder="1" applyAlignment="1" applyProtection="1">
      <alignment/>
      <protection locked="0"/>
    </xf>
    <xf numFmtId="0" fontId="2" fillId="0" borderId="39" xfId="62" applyFont="1" applyBorder="1" applyAlignment="1">
      <alignment horizontal="right"/>
      <protection/>
    </xf>
    <xf numFmtId="0" fontId="0" fillId="0" borderId="58" xfId="62" applyFont="1" applyBorder="1">
      <alignment/>
      <protection/>
    </xf>
    <xf numFmtId="0" fontId="0" fillId="0" borderId="59" xfId="62" applyFont="1" applyBorder="1" applyAlignment="1">
      <alignment horizontal="center"/>
      <protection/>
    </xf>
    <xf numFmtId="4" fontId="35" fillId="0" borderId="58" xfId="46" applyNumberFormat="1" applyFont="1" applyBorder="1" applyAlignment="1">
      <alignment/>
    </xf>
    <xf numFmtId="176" fontId="35" fillId="0" borderId="38" xfId="46" applyNumberFormat="1" applyFont="1" applyBorder="1" applyAlignment="1" applyProtection="1">
      <alignment/>
      <protection locked="0"/>
    </xf>
    <xf numFmtId="176" fontId="35" fillId="0" borderId="41" xfId="46" applyNumberFormat="1" applyFont="1" applyBorder="1" applyAlignment="1">
      <alignment/>
    </xf>
    <xf numFmtId="0" fontId="2" fillId="0" borderId="55" xfId="62" applyFont="1" applyBorder="1" applyAlignment="1">
      <alignment horizontal="right"/>
      <protection/>
    </xf>
    <xf numFmtId="176" fontId="35" fillId="0" borderId="60" xfId="46" applyNumberFormat="1" applyFont="1" applyBorder="1" applyAlignment="1" applyProtection="1">
      <alignment/>
      <protection locked="0"/>
    </xf>
    <xf numFmtId="0" fontId="0" fillId="0" borderId="61" xfId="62" applyBorder="1" applyAlignment="1">
      <alignment horizontal="center"/>
      <protection/>
    </xf>
    <xf numFmtId="0" fontId="2" fillId="0" borderId="62" xfId="62" applyFont="1" applyBorder="1" applyAlignment="1">
      <alignment horizontal="right"/>
      <protection/>
    </xf>
    <xf numFmtId="0" fontId="0" fillId="0" borderId="63" xfId="62" applyFont="1" applyBorder="1">
      <alignment/>
      <protection/>
    </xf>
    <xf numFmtId="0" fontId="0" fillId="0" borderId="64" xfId="62" applyFont="1" applyBorder="1" applyAlignment="1">
      <alignment horizontal="center"/>
      <protection/>
    </xf>
    <xf numFmtId="4" fontId="35" fillId="0" borderId="63" xfId="46" applyNumberFormat="1" applyFont="1" applyBorder="1" applyAlignment="1" applyProtection="1">
      <alignment/>
      <protection locked="0"/>
    </xf>
    <xf numFmtId="176" fontId="35" fillId="0" borderId="60" xfId="46" applyNumberFormat="1" applyFont="1" applyBorder="1" applyAlignment="1" applyProtection="1">
      <alignment/>
      <protection locked="0"/>
    </xf>
    <xf numFmtId="4" fontId="35" fillId="0" borderId="58" xfId="46" applyNumberFormat="1" applyFont="1" applyBorder="1" applyAlignment="1">
      <alignment/>
    </xf>
    <xf numFmtId="176" fontId="35" fillId="0" borderId="65" xfId="46" applyNumberFormat="1" applyFont="1" applyBorder="1" applyAlignment="1" applyProtection="1">
      <alignment/>
      <protection locked="0"/>
    </xf>
    <xf numFmtId="4" fontId="35" fillId="0" borderId="56" xfId="46" applyNumberFormat="1" applyFont="1" applyBorder="1" applyAlignment="1" applyProtection="1">
      <alignment/>
      <protection locked="0"/>
    </xf>
    <xf numFmtId="4" fontId="35" fillId="0" borderId="53" xfId="46" applyNumberFormat="1" applyFont="1" applyBorder="1" applyAlignment="1" applyProtection="1">
      <alignment/>
      <protection locked="0"/>
    </xf>
    <xf numFmtId="4" fontId="35" fillId="0" borderId="66" xfId="46" applyNumberFormat="1" applyFont="1" applyBorder="1" applyAlignment="1" applyProtection="1">
      <alignment/>
      <protection locked="0"/>
    </xf>
    <xf numFmtId="0" fontId="2" fillId="0" borderId="39" xfId="62" applyFont="1" applyBorder="1">
      <alignment/>
      <protection/>
    </xf>
    <xf numFmtId="0" fontId="2" fillId="0" borderId="52" xfId="62" applyFont="1" applyBorder="1">
      <alignment/>
      <protection/>
    </xf>
    <xf numFmtId="0" fontId="2" fillId="0" borderId="62" xfId="62" applyFont="1" applyBorder="1">
      <alignment/>
      <protection/>
    </xf>
    <xf numFmtId="4" fontId="2" fillId="33" borderId="50" xfId="46" applyNumberFormat="1" applyFont="1" applyFill="1" applyBorder="1" applyAlignment="1" applyProtection="1">
      <alignment/>
      <protection locked="0"/>
    </xf>
    <xf numFmtId="0" fontId="2" fillId="0" borderId="39" xfId="62" applyFont="1" applyBorder="1" applyAlignment="1">
      <alignment horizontal="left"/>
      <protection/>
    </xf>
    <xf numFmtId="0" fontId="25" fillId="0" borderId="52" xfId="62" applyFont="1" applyBorder="1" applyAlignment="1">
      <alignment horizontal="right"/>
      <protection/>
    </xf>
    <xf numFmtId="0" fontId="0" fillId="0" borderId="53" xfId="62" applyFont="1" applyBorder="1">
      <alignment/>
      <protection/>
    </xf>
    <xf numFmtId="0" fontId="0" fillId="0" borderId="54" xfId="62" applyFont="1" applyBorder="1" applyAlignment="1">
      <alignment horizontal="center"/>
      <protection/>
    </xf>
    <xf numFmtId="4" fontId="35" fillId="0" borderId="67" xfId="46" applyNumberFormat="1" applyFont="1" applyBorder="1" applyAlignment="1" applyProtection="1">
      <alignment/>
      <protection locked="0"/>
    </xf>
    <xf numFmtId="0" fontId="0" fillId="0" borderId="58" xfId="62" applyFont="1" applyBorder="1">
      <alignment/>
      <protection/>
    </xf>
    <xf numFmtId="4" fontId="35" fillId="0" borderId="58" xfId="46" applyNumberFormat="1" applyFont="1" applyBorder="1" applyAlignment="1" applyProtection="1">
      <alignment/>
      <protection locked="0"/>
    </xf>
    <xf numFmtId="0" fontId="2" fillId="0" borderId="39" xfId="62" applyFont="1" applyFill="1" applyBorder="1" applyAlignment="1">
      <alignment horizontal="right"/>
      <protection/>
    </xf>
    <xf numFmtId="0" fontId="2" fillId="0" borderId="68" xfId="62" applyFont="1" applyBorder="1" applyAlignment="1">
      <alignment horizontal="left"/>
      <protection/>
    </xf>
    <xf numFmtId="0" fontId="0" fillId="0" borderId="69" xfId="62" applyFont="1" applyBorder="1">
      <alignment/>
      <protection/>
    </xf>
    <xf numFmtId="0" fontId="0" fillId="0" borderId="61" xfId="62" applyFont="1" applyBorder="1" applyAlignment="1">
      <alignment horizontal="center"/>
      <protection/>
    </xf>
    <xf numFmtId="4" fontId="0" fillId="0" borderId="69" xfId="46" applyNumberFormat="1" applyBorder="1" applyAlignment="1" applyProtection="1">
      <alignment/>
      <protection locked="0"/>
    </xf>
    <xf numFmtId="0" fontId="25" fillId="33" borderId="70" xfId="62" applyFont="1" applyFill="1" applyBorder="1">
      <alignment/>
      <protection/>
    </xf>
    <xf numFmtId="0" fontId="2" fillId="33" borderId="71" xfId="62" applyFont="1" applyFill="1" applyBorder="1" applyAlignment="1">
      <alignment horizontal="center"/>
      <protection/>
    </xf>
    <xf numFmtId="0" fontId="2" fillId="0" borderId="72" xfId="62" applyFont="1" applyBorder="1">
      <alignment/>
      <protection/>
    </xf>
    <xf numFmtId="0" fontId="0" fillId="0" borderId="73" xfId="62" applyFont="1" applyFill="1" applyBorder="1">
      <alignment/>
      <protection/>
    </xf>
    <xf numFmtId="0" fontId="0" fillId="0" borderId="74" xfId="62" applyFont="1" applyFill="1" applyBorder="1" applyAlignment="1">
      <alignment horizontal="center"/>
      <protection/>
    </xf>
    <xf numFmtId="0" fontId="2" fillId="0" borderId="39" xfId="62" applyFont="1" applyFill="1" applyBorder="1">
      <alignment/>
      <protection/>
    </xf>
    <xf numFmtId="0" fontId="0" fillId="0" borderId="58" xfId="62" applyFont="1" applyFill="1" applyBorder="1">
      <alignment/>
      <protection/>
    </xf>
    <xf numFmtId="0" fontId="0" fillId="0" borderId="59" xfId="62" applyFont="1" applyFill="1" applyBorder="1" applyAlignment="1">
      <alignment horizontal="center"/>
      <protection/>
    </xf>
    <xf numFmtId="0" fontId="0" fillId="0" borderId="59" xfId="62" applyFont="1" applyFill="1" applyBorder="1" applyAlignment="1">
      <alignment horizontal="center"/>
      <protection/>
    </xf>
    <xf numFmtId="0" fontId="0" fillId="0" borderId="59" xfId="62" applyFill="1" applyBorder="1" applyAlignment="1">
      <alignment horizontal="center"/>
      <protection/>
    </xf>
    <xf numFmtId="0" fontId="2" fillId="0" borderId="55" xfId="62" applyFont="1" applyBorder="1">
      <alignment/>
      <protection/>
    </xf>
    <xf numFmtId="0" fontId="2" fillId="36" borderId="51" xfId="62" applyFont="1" applyFill="1" applyBorder="1">
      <alignment/>
      <protection/>
    </xf>
    <xf numFmtId="0" fontId="0" fillId="36" borderId="50" xfId="0" applyFont="1" applyFill="1" applyBorder="1" applyAlignment="1">
      <alignment/>
    </xf>
    <xf numFmtId="0" fontId="0" fillId="36" borderId="50" xfId="62" applyFont="1" applyFill="1" applyBorder="1" applyAlignment="1">
      <alignment horizontal="center"/>
      <protection/>
    </xf>
    <xf numFmtId="4" fontId="2" fillId="36" borderId="50" xfId="46" applyNumberFormat="1" applyFont="1" applyFill="1" applyBorder="1" applyAlignment="1" applyProtection="1">
      <alignment/>
      <protection locked="0"/>
    </xf>
    <xf numFmtId="0" fontId="2" fillId="33" borderId="51" xfId="62" applyFont="1" applyFill="1" applyBorder="1">
      <alignment/>
      <protection/>
    </xf>
    <xf numFmtId="1" fontId="0" fillId="33" borderId="50" xfId="61" applyNumberFormat="1" applyFont="1" applyFill="1" applyBorder="1">
      <alignment/>
      <protection/>
    </xf>
    <xf numFmtId="0" fontId="2" fillId="0" borderId="52" xfId="62" applyFont="1" applyBorder="1">
      <alignment/>
      <protection/>
    </xf>
    <xf numFmtId="0" fontId="0" fillId="0" borderId="54" xfId="62" applyBorder="1" applyAlignment="1">
      <alignment horizontal="center"/>
      <protection/>
    </xf>
    <xf numFmtId="0" fontId="0" fillId="0" borderId="59" xfId="62" applyBorder="1" applyAlignment="1">
      <alignment horizontal="center"/>
      <protection/>
    </xf>
    <xf numFmtId="179" fontId="2" fillId="0" borderId="39" xfId="62" applyNumberFormat="1" applyFont="1" applyBorder="1">
      <alignment/>
      <protection/>
    </xf>
    <xf numFmtId="179" fontId="2" fillId="0" borderId="55" xfId="62" applyNumberFormat="1" applyFont="1" applyBorder="1">
      <alignment/>
      <protection/>
    </xf>
    <xf numFmtId="0" fontId="0" fillId="0" borderId="57" xfId="62" applyBorder="1" applyAlignment="1">
      <alignment horizontal="center"/>
      <protection/>
    </xf>
    <xf numFmtId="179" fontId="2" fillId="33" borderId="51" xfId="62" applyNumberFormat="1" applyFont="1" applyFill="1" applyBorder="1">
      <alignment/>
      <protection/>
    </xf>
    <xf numFmtId="0" fontId="2" fillId="33" borderId="50" xfId="62" applyFont="1" applyFill="1" applyBorder="1">
      <alignment/>
      <protection/>
    </xf>
    <xf numFmtId="179" fontId="2" fillId="0" borderId="52" xfId="62" applyNumberFormat="1" applyFont="1" applyBorder="1">
      <alignment/>
      <protection/>
    </xf>
    <xf numFmtId="176" fontId="0" fillId="0" borderId="38" xfId="46" applyNumberFormat="1" applyBorder="1" applyAlignment="1" applyProtection="1">
      <alignment/>
      <protection locked="0"/>
    </xf>
    <xf numFmtId="176" fontId="0" fillId="0" borderId="41" xfId="46" applyNumberFormat="1" applyBorder="1" applyAlignment="1" applyProtection="1">
      <alignment/>
      <protection locked="0"/>
    </xf>
    <xf numFmtId="179" fontId="2" fillId="33" borderId="51" xfId="62" applyNumberFormat="1" applyFont="1" applyFill="1" applyBorder="1">
      <alignment/>
      <protection/>
    </xf>
    <xf numFmtId="1" fontId="25" fillId="33" borderId="50" xfId="45" applyNumberFormat="1" applyFont="1" applyFill="1" applyBorder="1" applyAlignment="1">
      <alignment/>
    </xf>
    <xf numFmtId="4" fontId="2" fillId="33" borderId="50" xfId="46" applyNumberFormat="1" applyFont="1" applyFill="1" applyBorder="1" applyAlignment="1" applyProtection="1">
      <alignment/>
      <protection locked="0"/>
    </xf>
    <xf numFmtId="179" fontId="2" fillId="0" borderId="68" xfId="62" applyNumberFormat="1" applyFont="1" applyBorder="1">
      <alignment/>
      <protection/>
    </xf>
    <xf numFmtId="1" fontId="25" fillId="0" borderId="46" xfId="45" applyNumberFormat="1" applyFont="1" applyFill="1" applyBorder="1" applyAlignment="1">
      <alignment/>
    </xf>
    <xf numFmtId="176" fontId="0" fillId="0" borderId="75" xfId="46" applyNumberFormat="1" applyBorder="1" applyAlignment="1" applyProtection="1">
      <alignment/>
      <protection locked="0"/>
    </xf>
    <xf numFmtId="179" fontId="10" fillId="33" borderId="76" xfId="62" applyNumberFormat="1" applyFont="1" applyFill="1" applyBorder="1">
      <alignment/>
      <protection/>
    </xf>
    <xf numFmtId="0" fontId="9" fillId="33" borderId="77" xfId="62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3" fontId="2" fillId="0" borderId="34" xfId="0" applyNumberFormat="1" applyFont="1" applyBorder="1" applyAlignment="1">
      <alignment/>
    </xf>
    <xf numFmtId="49" fontId="37" fillId="38" borderId="78" xfId="0" applyNumberFormat="1" applyFont="1" applyFill="1" applyBorder="1" applyAlignment="1">
      <alignment/>
    </xf>
    <xf numFmtId="49" fontId="37" fillId="38" borderId="79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49" fontId="37" fillId="38" borderId="80" xfId="0" applyNumberFormat="1" applyFont="1" applyFill="1" applyBorder="1" applyAlignment="1">
      <alignment/>
    </xf>
    <xf numFmtId="49" fontId="37" fillId="38" borderId="81" xfId="0" applyNumberFormat="1" applyFont="1" applyFill="1" applyBorder="1" applyAlignment="1">
      <alignment horizontal="center"/>
    </xf>
    <xf numFmtId="49" fontId="37" fillId="38" borderId="82" xfId="0" applyNumberFormat="1" applyFont="1" applyFill="1" applyBorder="1" applyAlignment="1">
      <alignment/>
    </xf>
    <xf numFmtId="49" fontId="37" fillId="38" borderId="83" xfId="0" applyNumberFormat="1" applyFont="1" applyFill="1" applyBorder="1" applyAlignment="1">
      <alignment horizontal="center"/>
    </xf>
    <xf numFmtId="0" fontId="39" fillId="33" borderId="84" xfId="0" applyFont="1" applyFill="1" applyBorder="1" applyAlignment="1">
      <alignment/>
    </xf>
    <xf numFmtId="0" fontId="39" fillId="33" borderId="85" xfId="0" applyFont="1" applyFill="1" applyBorder="1" applyAlignment="1">
      <alignment/>
    </xf>
    <xf numFmtId="0" fontId="40" fillId="0" borderId="0" xfId="0" applyFont="1" applyAlignment="1">
      <alignment/>
    </xf>
    <xf numFmtId="0" fontId="41" fillId="33" borderId="84" xfId="0" applyFont="1" applyFill="1" applyBorder="1" applyAlignment="1">
      <alignment/>
    </xf>
    <xf numFmtId="0" fontId="42" fillId="33" borderId="86" xfId="0" applyFont="1" applyFill="1" applyBorder="1" applyAlignment="1">
      <alignment/>
    </xf>
    <xf numFmtId="0" fontId="42" fillId="33" borderId="85" xfId="0" applyFont="1" applyFill="1" applyBorder="1" applyAlignment="1">
      <alignment/>
    </xf>
    <xf numFmtId="0" fontId="42" fillId="0" borderId="0" xfId="0" applyFont="1" applyAlignment="1">
      <alignment/>
    </xf>
    <xf numFmtId="0" fontId="39" fillId="33" borderId="87" xfId="0" applyFont="1" applyFill="1" applyBorder="1" applyAlignment="1">
      <alignment/>
    </xf>
    <xf numFmtId="0" fontId="39" fillId="33" borderId="88" xfId="0" applyFont="1" applyFill="1" applyBorder="1" applyAlignment="1">
      <alignment/>
    </xf>
    <xf numFmtId="0" fontId="40" fillId="0" borderId="0" xfId="0" applyFont="1" applyBorder="1" applyAlignment="1">
      <alignment/>
    </xf>
    <xf numFmtId="0" fontId="41" fillId="33" borderId="87" xfId="0" applyFont="1" applyFill="1" applyBorder="1" applyAlignment="1">
      <alignment/>
    </xf>
    <xf numFmtId="0" fontId="42" fillId="33" borderId="89" xfId="0" applyFont="1" applyFill="1" applyBorder="1" applyAlignment="1">
      <alignment/>
    </xf>
    <xf numFmtId="0" fontId="42" fillId="33" borderId="88" xfId="0" applyFont="1" applyFill="1" applyBorder="1" applyAlignment="1">
      <alignment/>
    </xf>
    <xf numFmtId="0" fontId="42" fillId="0" borderId="0" xfId="0" applyFont="1" applyBorder="1" applyAlignment="1">
      <alignment/>
    </xf>
    <xf numFmtId="0" fontId="39" fillId="33" borderId="87" xfId="0" applyFont="1" applyFill="1" applyBorder="1" applyAlignment="1">
      <alignment horizontal="center"/>
    </xf>
    <xf numFmtId="0" fontId="39" fillId="33" borderId="87" xfId="0" applyFont="1" applyFill="1" applyBorder="1" applyAlignment="1">
      <alignment horizontal="left"/>
    </xf>
    <xf numFmtId="0" fontId="39" fillId="33" borderId="88" xfId="0" applyFont="1" applyFill="1" applyBorder="1" applyAlignment="1">
      <alignment horizontal="left"/>
    </xf>
    <xf numFmtId="0" fontId="43" fillId="0" borderId="87" xfId="0" applyFont="1" applyBorder="1" applyAlignment="1">
      <alignment/>
    </xf>
    <xf numFmtId="0" fontId="43" fillId="0" borderId="88" xfId="0" applyFont="1" applyBorder="1" applyAlignment="1">
      <alignment/>
    </xf>
    <xf numFmtId="0" fontId="39" fillId="33" borderId="90" xfId="0" applyFont="1" applyFill="1" applyBorder="1" applyAlignment="1">
      <alignment horizontal="left"/>
    </xf>
    <xf numFmtId="0" fontId="39" fillId="33" borderId="91" xfId="0" applyFont="1" applyFill="1" applyBorder="1" applyAlignment="1">
      <alignment horizontal="left"/>
    </xf>
    <xf numFmtId="0" fontId="37" fillId="33" borderId="90" xfId="0" applyFont="1" applyFill="1" applyBorder="1" applyAlignment="1">
      <alignment/>
    </xf>
    <xf numFmtId="0" fontId="40" fillId="33" borderId="92" xfId="0" applyFont="1" applyFill="1" applyBorder="1" applyAlignment="1">
      <alignment/>
    </xf>
    <xf numFmtId="0" fontId="40" fillId="33" borderId="91" xfId="0" applyFont="1" applyFill="1" applyBorder="1" applyAlignment="1">
      <alignment/>
    </xf>
    <xf numFmtId="0" fontId="44" fillId="0" borderId="0" xfId="0" applyFont="1" applyAlignment="1">
      <alignment/>
    </xf>
    <xf numFmtId="0" fontId="38" fillId="0" borderId="0" xfId="0" applyFont="1" applyBorder="1" applyAlignment="1">
      <alignment/>
    </xf>
    <xf numFmtId="40" fontId="25" fillId="0" borderId="40" xfId="42" applyNumberFormat="1" applyFont="1" applyBorder="1" applyAlignment="1">
      <alignment/>
    </xf>
    <xf numFmtId="4" fontId="25" fillId="0" borderId="40" xfId="42" applyNumberFormat="1" applyFont="1" applyBorder="1" applyAlignment="1">
      <alignment/>
    </xf>
    <xf numFmtId="0" fontId="25" fillId="0" borderId="41" xfId="0" applyFont="1" applyBorder="1" applyAlignment="1">
      <alignment horizontal="center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4" xfId="0" applyNumberFormat="1" applyFont="1" applyBorder="1" applyAlignment="1">
      <alignment horizontal="center"/>
    </xf>
    <xf numFmtId="0" fontId="2" fillId="0" borderId="95" xfId="0" applyNumberFormat="1" applyFont="1" applyBorder="1" applyAlignment="1">
      <alignment horizontal="center"/>
    </xf>
    <xf numFmtId="0" fontId="45" fillId="36" borderId="96" xfId="0" applyFont="1" applyFill="1" applyBorder="1" applyAlignment="1">
      <alignment/>
    </xf>
    <xf numFmtId="0" fontId="45" fillId="36" borderId="97" xfId="0" applyFont="1" applyFill="1" applyBorder="1" applyAlignment="1">
      <alignment/>
    </xf>
    <xf numFmtId="0" fontId="45" fillId="36" borderId="98" xfId="0" applyFont="1" applyFill="1" applyBorder="1" applyAlignment="1">
      <alignment/>
    </xf>
    <xf numFmtId="187" fontId="45" fillId="36" borderId="97" xfId="42" applyNumberFormat="1" applyFont="1" applyFill="1" applyBorder="1" applyAlignment="1">
      <alignment/>
    </xf>
    <xf numFmtId="43" fontId="25" fillId="0" borderId="40" xfId="45" applyFont="1" applyFill="1" applyBorder="1" applyAlignment="1">
      <alignment/>
    </xf>
    <xf numFmtId="43" fontId="25" fillId="0" borderId="41" xfId="45" applyFont="1" applyFill="1" applyBorder="1" applyAlignment="1">
      <alignment/>
    </xf>
    <xf numFmtId="40" fontId="25" fillId="0" borderId="35" xfId="45" applyNumberFormat="1" applyFont="1" applyFill="1" applyBorder="1" applyAlignment="1">
      <alignment/>
    </xf>
    <xf numFmtId="0" fontId="25" fillId="0" borderId="96" xfId="0" applyFont="1" applyBorder="1" applyAlignment="1">
      <alignment/>
    </xf>
    <xf numFmtId="0" fontId="25" fillId="0" borderId="36" xfId="0" applyFont="1" applyBorder="1" applyAlignment="1">
      <alignment horizontal="center"/>
    </xf>
    <xf numFmtId="43" fontId="25" fillId="0" borderId="36" xfId="45" applyFont="1" applyFill="1" applyBorder="1" applyAlignment="1">
      <alignment/>
    </xf>
    <xf numFmtId="0" fontId="25" fillId="0" borderId="55" xfId="0" applyFont="1" applyBorder="1" applyAlignment="1">
      <alignment/>
    </xf>
    <xf numFmtId="0" fontId="25" fillId="0" borderId="65" xfId="0" applyFont="1" applyBorder="1" applyAlignment="1">
      <alignment horizontal="center"/>
    </xf>
    <xf numFmtId="40" fontId="26" fillId="0" borderId="65" xfId="45" applyNumberFormat="1" applyFont="1" applyFill="1" applyBorder="1" applyAlignment="1">
      <alignment/>
    </xf>
    <xf numFmtId="0" fontId="25" fillId="0" borderId="52" xfId="0" applyFont="1" applyBorder="1" applyAlignment="1">
      <alignment/>
    </xf>
    <xf numFmtId="0" fontId="25" fillId="0" borderId="38" xfId="0" applyFont="1" applyBorder="1" applyAlignment="1">
      <alignment horizontal="center"/>
    </xf>
    <xf numFmtId="40" fontId="26" fillId="0" borderId="41" xfId="45" applyNumberFormat="1" applyFont="1" applyFill="1" applyBorder="1" applyAlignment="1">
      <alignment/>
    </xf>
    <xf numFmtId="40" fontId="26" fillId="0" borderId="47" xfId="45" applyNumberFormat="1" applyFont="1" applyFill="1" applyBorder="1" applyAlignment="1">
      <alignment/>
    </xf>
    <xf numFmtId="40" fontId="26" fillId="0" borderId="40" xfId="45" applyNumberFormat="1" applyFont="1" applyFill="1" applyBorder="1" applyAlignment="1">
      <alignment/>
    </xf>
    <xf numFmtId="40" fontId="26" fillId="0" borderId="44" xfId="45" applyNumberFormat="1" applyFont="1" applyFill="1" applyBorder="1" applyAlignment="1">
      <alignment/>
    </xf>
    <xf numFmtId="40" fontId="26" fillId="0" borderId="35" xfId="45" applyNumberFormat="1" applyFont="1" applyFill="1" applyBorder="1" applyAlignment="1">
      <alignment/>
    </xf>
    <xf numFmtId="0" fontId="25" fillId="37" borderId="45" xfId="0" applyFont="1" applyFill="1" applyBorder="1" applyAlignment="1">
      <alignment/>
    </xf>
    <xf numFmtId="171" fontId="0" fillId="0" borderId="0" xfId="42" applyFont="1" applyAlignment="1">
      <alignment/>
    </xf>
    <xf numFmtId="0" fontId="25" fillId="0" borderId="44" xfId="0" applyFont="1" applyBorder="1" applyAlignment="1">
      <alignment horizontal="center"/>
    </xf>
    <xf numFmtId="40" fontId="25" fillId="37" borderId="43" xfId="0" applyNumberFormat="1" applyFont="1" applyFill="1" applyBorder="1" applyAlignment="1">
      <alignment/>
    </xf>
    <xf numFmtId="0" fontId="25" fillId="0" borderId="40" xfId="0" applyFont="1" applyBorder="1" applyAlignment="1">
      <alignment/>
    </xf>
    <xf numFmtId="0" fontId="46" fillId="0" borderId="99" xfId="0" applyFont="1" applyBorder="1" applyAlignment="1">
      <alignment/>
    </xf>
    <xf numFmtId="0" fontId="46" fillId="0" borderId="41" xfId="0" applyFont="1" applyBorder="1" applyAlignment="1">
      <alignment/>
    </xf>
    <xf numFmtId="0" fontId="25" fillId="0" borderId="40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5" fillId="37" borderId="35" xfId="0" applyFont="1" applyFill="1" applyBorder="1" applyAlignment="1">
      <alignment/>
    </xf>
    <xf numFmtId="0" fontId="31" fillId="37" borderId="35" xfId="0" applyFont="1" applyFill="1" applyBorder="1" applyAlignment="1">
      <alignment/>
    </xf>
    <xf numFmtId="0" fontId="33" fillId="37" borderId="45" xfId="0" applyFont="1" applyFill="1" applyBorder="1" applyAlignment="1">
      <alignment/>
    </xf>
    <xf numFmtId="40" fontId="25" fillId="0" borderId="40" xfId="45" applyNumberFormat="1" applyFont="1" applyFill="1" applyBorder="1" applyAlignment="1">
      <alignment/>
    </xf>
    <xf numFmtId="40" fontId="25" fillId="0" borderId="41" xfId="45" applyNumberFormat="1" applyFont="1" applyFill="1" applyBorder="1" applyAlignment="1">
      <alignment/>
    </xf>
    <xf numFmtId="40" fontId="25" fillId="0" borderId="38" xfId="45" applyNumberFormat="1" applyFont="1" applyFill="1" applyBorder="1" applyAlignment="1">
      <alignment/>
    </xf>
    <xf numFmtId="40" fontId="0" fillId="0" borderId="0" xfId="0" applyNumberFormat="1" applyAlignment="1">
      <alignment/>
    </xf>
    <xf numFmtId="0" fontId="25" fillId="0" borderId="40" xfId="0" applyFont="1" applyBorder="1" applyAlignment="1">
      <alignment horizontal="justify"/>
    </xf>
    <xf numFmtId="0" fontId="0" fillId="0" borderId="53" xfId="62" applyFont="1" applyBorder="1" applyAlignment="1">
      <alignment horizontal="justify"/>
      <protection/>
    </xf>
    <xf numFmtId="0" fontId="0" fillId="0" borderId="58" xfId="62" applyFont="1" applyBorder="1" applyAlignment="1">
      <alignment horizontal="justify"/>
      <protection/>
    </xf>
    <xf numFmtId="0" fontId="0" fillId="0" borderId="58" xfId="62" applyFont="1" applyBorder="1" applyAlignment="1">
      <alignment horizontal="justify"/>
      <protection/>
    </xf>
    <xf numFmtId="1" fontId="33" fillId="33" borderId="77" xfId="45" applyNumberFormat="1" applyFont="1" applyFill="1" applyBorder="1" applyAlignment="1">
      <alignment horizontal="justify"/>
    </xf>
    <xf numFmtId="0" fontId="2" fillId="33" borderId="50" xfId="0" applyFont="1" applyFill="1" applyBorder="1" applyAlignment="1">
      <alignment horizontal="justify"/>
    </xf>
    <xf numFmtId="0" fontId="0" fillId="33" borderId="50" xfId="62" applyFont="1" applyFill="1" applyBorder="1" applyAlignment="1">
      <alignment horizontal="justify"/>
      <protection/>
    </xf>
    <xf numFmtId="0" fontId="30" fillId="33" borderId="70" xfId="62" applyFont="1" applyFill="1" applyBorder="1" applyAlignment="1">
      <alignment horizontal="justify"/>
      <protection/>
    </xf>
    <xf numFmtId="0" fontId="25" fillId="0" borderId="60" xfId="0" applyFont="1" applyFill="1" applyBorder="1" applyAlignment="1">
      <alignment/>
    </xf>
    <xf numFmtId="40" fontId="25" fillId="36" borderId="35" xfId="0" applyNumberFormat="1" applyFont="1" applyFill="1" applyBorder="1" applyAlignment="1">
      <alignment/>
    </xf>
    <xf numFmtId="0" fontId="20" fillId="0" borderId="19" xfId="0" applyFont="1" applyBorder="1" applyAlignment="1">
      <alignment horizontal="justify"/>
    </xf>
    <xf numFmtId="4" fontId="0" fillId="0" borderId="47" xfId="0" applyNumberFormat="1" applyBorder="1" applyAlignment="1">
      <alignment/>
    </xf>
    <xf numFmtId="0" fontId="21" fillId="0" borderId="0" xfId="0" applyFont="1" applyAlignment="1">
      <alignment/>
    </xf>
    <xf numFmtId="39" fontId="2" fillId="33" borderId="50" xfId="46" applyNumberFormat="1" applyFont="1" applyFill="1" applyBorder="1" applyAlignment="1">
      <alignment/>
    </xf>
    <xf numFmtId="40" fontId="35" fillId="0" borderId="67" xfId="46" applyNumberFormat="1" applyFont="1" applyBorder="1" applyAlignment="1" applyProtection="1">
      <alignment/>
      <protection locked="0"/>
    </xf>
    <xf numFmtId="171" fontId="2" fillId="0" borderId="32" xfId="42" applyFont="1" applyBorder="1" applyAlignment="1">
      <alignment/>
    </xf>
    <xf numFmtId="3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0" fillId="0" borderId="32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2" fillId="0" borderId="100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3" fontId="2" fillId="0" borderId="32" xfId="0" applyNumberFormat="1" applyFont="1" applyBorder="1" applyAlignment="1">
      <alignment vertical="center"/>
    </xf>
    <xf numFmtId="0" fontId="0" fillId="0" borderId="100" xfId="0" applyFont="1" applyBorder="1" applyAlignment="1">
      <alignment horizontal="center" vertical="center"/>
    </xf>
    <xf numFmtId="0" fontId="26" fillId="0" borderId="33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38" fontId="25" fillId="0" borderId="35" xfId="45" applyNumberFormat="1" applyFont="1" applyFill="1" applyBorder="1" applyAlignment="1">
      <alignment/>
    </xf>
    <xf numFmtId="38" fontId="25" fillId="0" borderId="41" xfId="45" applyNumberFormat="1" applyFont="1" applyFill="1" applyBorder="1" applyAlignment="1">
      <alignment/>
    </xf>
    <xf numFmtId="38" fontId="26" fillId="0" borderId="41" xfId="45" applyNumberFormat="1" applyFont="1" applyFill="1" applyBorder="1" applyAlignment="1">
      <alignment/>
    </xf>
    <xf numFmtId="38" fontId="25" fillId="37" borderId="43" xfId="42" applyNumberFormat="1" applyFont="1" applyFill="1" applyBorder="1" applyAlignment="1">
      <alignment/>
    </xf>
    <xf numFmtId="38" fontId="25" fillId="37" borderId="43" xfId="0" applyNumberFormat="1" applyFont="1" applyFill="1" applyBorder="1" applyAlignment="1">
      <alignment/>
    </xf>
    <xf numFmtId="38" fontId="25" fillId="36" borderId="35" xfId="0" applyNumberFormat="1" applyFont="1" applyFill="1" applyBorder="1" applyAlignment="1">
      <alignment/>
    </xf>
    <xf numFmtId="38" fontId="25" fillId="0" borderId="40" xfId="45" applyNumberFormat="1" applyFont="1" applyFill="1" applyBorder="1" applyAlignment="1">
      <alignment/>
    </xf>
    <xf numFmtId="38" fontId="25" fillId="37" borderId="35" xfId="0" applyNumberFormat="1" applyFont="1" applyFill="1" applyBorder="1" applyAlignment="1">
      <alignment/>
    </xf>
    <xf numFmtId="38" fontId="33" fillId="37" borderId="43" xfId="0" applyNumberFormat="1" applyFont="1" applyFill="1" applyBorder="1" applyAlignment="1">
      <alignment/>
    </xf>
    <xf numFmtId="176" fontId="2" fillId="36" borderId="38" xfId="45" applyNumberFormat="1" applyFont="1" applyFill="1" applyBorder="1" applyAlignment="1">
      <alignment/>
    </xf>
    <xf numFmtId="184" fontId="25" fillId="0" borderId="35" xfId="42" applyNumberFormat="1" applyFont="1" applyBorder="1" applyAlignment="1">
      <alignment/>
    </xf>
    <xf numFmtId="3" fontId="25" fillId="0" borderId="35" xfId="42" applyNumberFormat="1" applyFont="1" applyBorder="1" applyAlignment="1">
      <alignment/>
    </xf>
    <xf numFmtId="3" fontId="25" fillId="0" borderId="40" xfId="42" applyNumberFormat="1" applyFont="1" applyBorder="1" applyAlignment="1">
      <alignment horizontal="right"/>
    </xf>
    <xf numFmtId="3" fontId="26" fillId="0" borderId="40" xfId="42" applyNumberFormat="1" applyFont="1" applyBorder="1" applyAlignment="1">
      <alignment horizontal="right"/>
    </xf>
    <xf numFmtId="3" fontId="25" fillId="0" borderId="40" xfId="42" applyNumberFormat="1" applyFont="1" applyBorder="1" applyAlignment="1">
      <alignment/>
    </xf>
    <xf numFmtId="3" fontId="26" fillId="0" borderId="40" xfId="42" applyNumberFormat="1" applyFont="1" applyBorder="1" applyAlignment="1">
      <alignment/>
    </xf>
    <xf numFmtId="3" fontId="25" fillId="0" borderId="43" xfId="42" applyNumberFormat="1" applyFont="1" applyBorder="1" applyAlignment="1">
      <alignment/>
    </xf>
    <xf numFmtId="3" fontId="25" fillId="0" borderId="36" xfId="42" applyNumberFormat="1" applyFont="1" applyBorder="1" applyAlignment="1">
      <alignment/>
    </xf>
    <xf numFmtId="3" fontId="25" fillId="0" borderId="101" xfId="42" applyNumberFormat="1" applyFont="1" applyBorder="1" applyAlignment="1">
      <alignment/>
    </xf>
    <xf numFmtId="3" fontId="25" fillId="37" borderId="43" xfId="42" applyNumberFormat="1" applyFont="1" applyFill="1" applyBorder="1" applyAlignment="1">
      <alignment/>
    </xf>
    <xf numFmtId="3" fontId="25" fillId="36" borderId="36" xfId="42" applyNumberFormat="1" applyFont="1" applyFill="1" applyBorder="1" applyAlignment="1">
      <alignment/>
    </xf>
    <xf numFmtId="38" fontId="33" fillId="37" borderId="43" xfId="42" applyNumberFormat="1" applyFont="1" applyFill="1" applyBorder="1" applyAlignment="1">
      <alignment/>
    </xf>
    <xf numFmtId="3" fontId="10" fillId="0" borderId="32" xfId="0" applyNumberFormat="1" applyFont="1" applyBorder="1" applyAlignment="1">
      <alignment vertical="center"/>
    </xf>
    <xf numFmtId="3" fontId="10" fillId="33" borderId="77" xfId="46" applyNumberFormat="1" applyFont="1" applyFill="1" applyBorder="1" applyAlignment="1" applyProtection="1">
      <alignment/>
      <protection locked="0"/>
    </xf>
    <xf numFmtId="178" fontId="2" fillId="0" borderId="32" xfId="42" applyNumberFormat="1" applyFont="1" applyBorder="1" applyAlignment="1">
      <alignment/>
    </xf>
    <xf numFmtId="3" fontId="0" fillId="0" borderId="32" xfId="0" applyNumberFormat="1" applyFill="1" applyBorder="1" applyAlignment="1">
      <alignment vertical="center"/>
    </xf>
    <xf numFmtId="193" fontId="0" fillId="0" borderId="0" xfId="66" applyNumberFormat="1" applyFont="1" applyBorder="1" applyAlignment="1">
      <alignment vertical="center"/>
    </xf>
    <xf numFmtId="171" fontId="2" fillId="0" borderId="0" xfId="42" applyFont="1" applyAlignment="1">
      <alignment/>
    </xf>
    <xf numFmtId="0" fontId="48" fillId="0" borderId="0" xfId="0" applyFont="1" applyBorder="1" applyAlignment="1">
      <alignment horizontal="center"/>
    </xf>
    <xf numFmtId="0" fontId="2" fillId="0" borderId="102" xfId="0" applyFont="1" applyBorder="1" applyAlignment="1">
      <alignment/>
    </xf>
    <xf numFmtId="0" fontId="2" fillId="0" borderId="103" xfId="0" applyFont="1" applyBorder="1" applyAlignment="1">
      <alignment/>
    </xf>
    <xf numFmtId="0" fontId="2" fillId="0" borderId="104" xfId="0" applyFont="1" applyBorder="1" applyAlignment="1">
      <alignment/>
    </xf>
    <xf numFmtId="0" fontId="2" fillId="0" borderId="105" xfId="0" applyFont="1" applyBorder="1" applyAlignment="1">
      <alignment/>
    </xf>
    <xf numFmtId="0" fontId="2" fillId="0" borderId="10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6" xfId="0" applyFont="1" applyBorder="1" applyAlignment="1">
      <alignment/>
    </xf>
    <xf numFmtId="176" fontId="2" fillId="0" borderId="19" xfId="42" applyNumberFormat="1" applyFont="1" applyBorder="1" applyAlignment="1">
      <alignment/>
    </xf>
    <xf numFmtId="176" fontId="2" fillId="0" borderId="107" xfId="42" applyNumberFormat="1" applyFont="1" applyBorder="1" applyAlignment="1">
      <alignment/>
    </xf>
    <xf numFmtId="0" fontId="0" fillId="0" borderId="106" xfId="0" applyFont="1" applyBorder="1" applyAlignment="1">
      <alignment vertical="center" wrapText="1"/>
    </xf>
    <xf numFmtId="176" fontId="0" fillId="0" borderId="19" xfId="42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6" xfId="0" applyFont="1" applyBorder="1" applyAlignment="1">
      <alignment/>
    </xf>
    <xf numFmtId="176" fontId="0" fillId="0" borderId="19" xfId="42" applyNumberFormat="1" applyFont="1" applyBorder="1" applyAlignment="1">
      <alignment/>
    </xf>
    <xf numFmtId="0" fontId="0" fillId="0" borderId="106" xfId="0" applyFont="1" applyBorder="1" applyAlignment="1">
      <alignment horizontal="left" vertical="center" wrapText="1"/>
    </xf>
    <xf numFmtId="0" fontId="2" fillId="0" borderId="108" xfId="0" applyFont="1" applyBorder="1" applyAlignment="1">
      <alignment vertical="center" wrapText="1"/>
    </xf>
    <xf numFmtId="176" fontId="2" fillId="0" borderId="109" xfId="42" applyNumberFormat="1" applyFont="1" applyBorder="1" applyAlignment="1">
      <alignment vertical="center" wrapText="1"/>
    </xf>
    <xf numFmtId="176" fontId="2" fillId="0" borderId="110" xfId="42" applyNumberFormat="1" applyFont="1" applyBorder="1" applyAlignment="1">
      <alignment vertical="center" wrapText="1"/>
    </xf>
    <xf numFmtId="178" fontId="0" fillId="0" borderId="0" xfId="42" applyNumberFormat="1" applyFont="1" applyAlignment="1">
      <alignment/>
    </xf>
    <xf numFmtId="0" fontId="4" fillId="0" borderId="13" xfId="0" applyFont="1" applyBorder="1" applyAlignment="1">
      <alignment/>
    </xf>
    <xf numFmtId="0" fontId="49" fillId="0" borderId="111" xfId="0" applyFont="1" applyBorder="1" applyAlignment="1">
      <alignment horizontal="center"/>
    </xf>
    <xf numFmtId="0" fontId="4" fillId="0" borderId="112" xfId="0" applyFont="1" applyBorder="1" applyAlignment="1">
      <alignment/>
    </xf>
    <xf numFmtId="0" fontId="4" fillId="0" borderId="112" xfId="0" applyFont="1" applyBorder="1" applyAlignment="1">
      <alignment/>
    </xf>
    <xf numFmtId="0" fontId="4" fillId="0" borderId="1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6" xfId="0" applyFont="1" applyBorder="1" applyAlignment="1">
      <alignment/>
    </xf>
    <xf numFmtId="0" fontId="4" fillId="0" borderId="117" xfId="0" applyFont="1" applyBorder="1" applyAlignment="1">
      <alignment/>
    </xf>
    <xf numFmtId="0" fontId="4" fillId="0" borderId="1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8" fillId="0" borderId="0" xfId="0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0" fontId="0" fillId="0" borderId="0" xfId="0" applyNumberFormat="1" applyFill="1" applyAlignment="1">
      <alignment/>
    </xf>
    <xf numFmtId="171" fontId="0" fillId="0" borderId="0" xfId="42" applyFont="1" applyFill="1" applyAlignment="1">
      <alignment/>
    </xf>
    <xf numFmtId="0" fontId="4" fillId="0" borderId="32" xfId="60" applyFont="1" applyBorder="1" applyAlignment="1">
      <alignment horizontal="left"/>
      <protection/>
    </xf>
    <xf numFmtId="0" fontId="23" fillId="0" borderId="32" xfId="60" applyFont="1" applyBorder="1" applyAlignment="1">
      <alignment horizontal="left" wrapText="1"/>
      <protection/>
    </xf>
    <xf numFmtId="3" fontId="0" fillId="0" borderId="18" xfId="0" applyNumberFormat="1" applyFill="1" applyBorder="1" applyAlignment="1">
      <alignment horizontal="center"/>
    </xf>
    <xf numFmtId="3" fontId="2" fillId="0" borderId="119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178" fontId="0" fillId="0" borderId="32" xfId="42" applyNumberFormat="1" applyFont="1" applyBorder="1" applyAlignment="1">
      <alignment/>
    </xf>
    <xf numFmtId="178" fontId="2" fillId="0" borderId="32" xfId="42" applyNumberFormat="1" applyFont="1" applyBorder="1" applyAlignment="1">
      <alignment/>
    </xf>
    <xf numFmtId="176" fontId="0" fillId="0" borderId="32" xfId="42" applyNumberFormat="1" applyFont="1" applyBorder="1" applyAlignment="1">
      <alignment/>
    </xf>
    <xf numFmtId="0" fontId="0" fillId="0" borderId="32" xfId="0" applyBorder="1" applyAlignment="1">
      <alignment horizontal="center"/>
    </xf>
    <xf numFmtId="178" fontId="2" fillId="0" borderId="32" xfId="42" applyNumberFormat="1" applyFont="1" applyBorder="1" applyAlignment="1">
      <alignment horizontal="center"/>
    </xf>
    <xf numFmtId="0" fontId="0" fillId="0" borderId="32" xfId="0" applyBorder="1" applyAlignment="1">
      <alignment/>
    </xf>
    <xf numFmtId="178" fontId="2" fillId="0" borderId="32" xfId="42" applyNumberFormat="1" applyFont="1" applyFill="1" applyBorder="1" applyAlignment="1">
      <alignment/>
    </xf>
    <xf numFmtId="176" fontId="0" fillId="0" borderId="27" xfId="0" applyNumberFormat="1" applyBorder="1" applyAlignment="1">
      <alignment/>
    </xf>
    <xf numFmtId="176" fontId="2" fillId="33" borderId="24" xfId="0" applyNumberFormat="1" applyFont="1" applyFill="1" applyBorder="1" applyAlignment="1">
      <alignment/>
    </xf>
    <xf numFmtId="0" fontId="0" fillId="0" borderId="24" xfId="0" applyBorder="1" applyAlignment="1">
      <alignment/>
    </xf>
    <xf numFmtId="176" fontId="2" fillId="0" borderId="32" xfId="42" applyNumberFormat="1" applyFont="1" applyBorder="1" applyAlignment="1">
      <alignment/>
    </xf>
    <xf numFmtId="0" fontId="2" fillId="0" borderId="32" xfId="0" applyFont="1" applyBorder="1" applyAlignment="1">
      <alignment/>
    </xf>
    <xf numFmtId="176" fontId="0" fillId="0" borderId="32" xfId="0" applyNumberFormat="1" applyBorder="1" applyAlignment="1">
      <alignment/>
    </xf>
    <xf numFmtId="3" fontId="0" fillId="0" borderId="32" xfId="0" applyNumberFormat="1" applyBorder="1" applyAlignment="1">
      <alignment/>
    </xf>
    <xf numFmtId="178" fontId="0" fillId="0" borderId="32" xfId="42" applyNumberFormat="1" applyFont="1" applyBorder="1" applyAlignment="1">
      <alignment/>
    </xf>
    <xf numFmtId="178" fontId="0" fillId="0" borderId="32" xfId="42" applyNumberFormat="1" applyFont="1" applyBorder="1" applyAlignment="1">
      <alignment horizontal="center"/>
    </xf>
    <xf numFmtId="178" fontId="0" fillId="0" borderId="32" xfId="42" applyNumberFormat="1" applyFont="1" applyFill="1" applyBorder="1" applyAlignment="1">
      <alignment horizontal="center"/>
    </xf>
    <xf numFmtId="178" fontId="0" fillId="0" borderId="27" xfId="42" applyNumberFormat="1" applyFont="1" applyBorder="1" applyAlignment="1">
      <alignment horizontal="center"/>
    </xf>
    <xf numFmtId="178" fontId="2" fillId="33" borderId="24" xfId="42" applyNumberFormat="1" applyFont="1" applyFill="1" applyBorder="1" applyAlignment="1">
      <alignment horizontal="center"/>
    </xf>
    <xf numFmtId="178" fontId="0" fillId="0" borderId="24" xfId="42" applyNumberFormat="1" applyFont="1" applyBorder="1" applyAlignment="1">
      <alignment horizontal="center"/>
    </xf>
    <xf numFmtId="178" fontId="2" fillId="33" borderId="32" xfId="42" applyNumberFormat="1" applyFont="1" applyFill="1" applyBorder="1" applyAlignment="1">
      <alignment horizontal="center"/>
    </xf>
    <xf numFmtId="178" fontId="10" fillId="0" borderId="21" xfId="42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0" fillId="0" borderId="27" xfId="0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3" fontId="0" fillId="0" borderId="32" xfId="44" applyNumberForma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0" fillId="0" borderId="27" xfId="44" applyNumberFormat="1" applyBorder="1" applyAlignment="1">
      <alignment/>
    </xf>
    <xf numFmtId="0" fontId="0" fillId="0" borderId="120" xfId="0" applyFont="1" applyBorder="1" applyAlignment="1">
      <alignment vertical="center"/>
    </xf>
    <xf numFmtId="0" fontId="26" fillId="0" borderId="121" xfId="0" applyFont="1" applyBorder="1" applyAlignment="1">
      <alignment vertical="center"/>
    </xf>
    <xf numFmtId="0" fontId="26" fillId="0" borderId="121" xfId="0" applyFont="1" applyBorder="1" applyAlignment="1">
      <alignment horizontal="center" vertical="center"/>
    </xf>
    <xf numFmtId="3" fontId="26" fillId="0" borderId="121" xfId="44" applyNumberFormat="1" applyFont="1" applyBorder="1" applyAlignment="1">
      <alignment vertical="center"/>
    </xf>
    <xf numFmtId="3" fontId="26" fillId="0" borderId="122" xfId="44" applyNumberFormat="1" applyFont="1" applyBorder="1" applyAlignment="1">
      <alignment vertical="center"/>
    </xf>
    <xf numFmtId="207" fontId="0" fillId="0" borderId="0" xfId="0" applyNumberFormat="1" applyAlignment="1">
      <alignment/>
    </xf>
    <xf numFmtId="1" fontId="0" fillId="0" borderId="32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44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2" fontId="51" fillId="0" borderId="0" xfId="60" applyNumberFormat="1" applyFont="1" applyBorder="1" applyAlignment="1">
      <alignment wrapText="1"/>
      <protection/>
    </xf>
    <xf numFmtId="0" fontId="2" fillId="0" borderId="27" xfId="60" applyFont="1" applyBorder="1" applyAlignment="1">
      <alignment horizontal="center"/>
      <protection/>
    </xf>
    <xf numFmtId="2" fontId="27" fillId="0" borderId="14" xfId="60" applyNumberFormat="1" applyFont="1" applyBorder="1" applyAlignment="1">
      <alignment horizontal="center" wrapText="1"/>
      <protection/>
    </xf>
    <xf numFmtId="0" fontId="23" fillId="0" borderId="23" xfId="60" applyFont="1" applyBorder="1" applyAlignment="1">
      <alignment horizontal="center" vertical="center" wrapText="1"/>
      <protection/>
    </xf>
    <xf numFmtId="0" fontId="2" fillId="0" borderId="123" xfId="60" applyFont="1" applyBorder="1" applyAlignment="1">
      <alignment horizontal="center"/>
      <protection/>
    </xf>
    <xf numFmtId="0" fontId="2" fillId="0" borderId="124" xfId="60" applyFont="1" applyBorder="1" applyAlignment="1">
      <alignment horizontal="left" wrapText="1"/>
      <protection/>
    </xf>
    <xf numFmtId="176" fontId="2" fillId="0" borderId="124" xfId="42" applyNumberFormat="1" applyFont="1" applyBorder="1" applyAlignment="1">
      <alignment horizontal="left"/>
    </xf>
    <xf numFmtId="0" fontId="0" fillId="0" borderId="125" xfId="60" applyFont="1" applyBorder="1" applyAlignment="1">
      <alignment horizontal="center"/>
      <protection/>
    </xf>
    <xf numFmtId="0" fontId="0" fillId="0" borderId="33" xfId="60" applyFont="1" applyBorder="1" applyAlignment="1">
      <alignment horizontal="left" wrapText="1"/>
      <protection/>
    </xf>
    <xf numFmtId="176" fontId="2" fillId="0" borderId="32" xfId="42" applyNumberFormat="1" applyFont="1" applyBorder="1" applyAlignment="1">
      <alignment horizontal="left"/>
    </xf>
    <xf numFmtId="0" fontId="0" fillId="0" borderId="126" xfId="60" applyFont="1" applyBorder="1" applyAlignment="1">
      <alignment horizontal="center"/>
      <protection/>
    </xf>
    <xf numFmtId="0" fontId="26" fillId="0" borderId="33" xfId="60" applyFont="1" applyBorder="1" applyAlignment="1">
      <alignment horizontal="left" wrapText="1"/>
      <protection/>
    </xf>
    <xf numFmtId="0" fontId="2" fillId="0" borderId="127" xfId="60" applyFont="1" applyBorder="1" applyAlignment="1">
      <alignment horizontal="center"/>
      <protection/>
    </xf>
    <xf numFmtId="0" fontId="2" fillId="0" borderId="33" xfId="60" applyFont="1" applyBorder="1" applyAlignment="1">
      <alignment horizontal="left" wrapText="1"/>
      <protection/>
    </xf>
    <xf numFmtId="0" fontId="0" fillId="0" borderId="24" xfId="60" applyFont="1" applyBorder="1" applyAlignment="1">
      <alignment horizontal="left" wrapText="1"/>
      <protection/>
    </xf>
    <xf numFmtId="0" fontId="0" fillId="0" borderId="128" xfId="60" applyFont="1" applyBorder="1" applyAlignment="1">
      <alignment horizontal="center"/>
      <protection/>
    </xf>
    <xf numFmtId="0" fontId="0" fillId="0" borderId="17" xfId="60" applyFont="1" applyBorder="1" applyAlignment="1">
      <alignment horizontal="left" wrapText="1"/>
      <protection/>
    </xf>
    <xf numFmtId="0" fontId="2" fillId="0" borderId="127" xfId="60" applyFont="1" applyBorder="1" applyAlignment="1">
      <alignment horizontal="center" vertical="center"/>
      <protection/>
    </xf>
    <xf numFmtId="0" fontId="2" fillId="0" borderId="126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 wrapText="1"/>
      <protection/>
    </xf>
    <xf numFmtId="0" fontId="2" fillId="0" borderId="125" xfId="60" applyFont="1" applyBorder="1" applyAlignment="1">
      <alignment horizontal="center"/>
      <protection/>
    </xf>
    <xf numFmtId="0" fontId="25" fillId="0" borderId="32" xfId="60" applyFont="1" applyBorder="1" applyAlignment="1">
      <alignment horizontal="left" wrapText="1"/>
      <protection/>
    </xf>
    <xf numFmtId="0" fontId="2" fillId="0" borderId="32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2" fillId="0" borderId="126" xfId="60" applyFont="1" applyBorder="1" applyAlignment="1">
      <alignment horizontal="center"/>
      <protection/>
    </xf>
    <xf numFmtId="0" fontId="2" fillId="0" borderId="32" xfId="60" applyFont="1" applyBorder="1" applyAlignment="1">
      <alignment horizontal="left" wrapText="1"/>
      <protection/>
    </xf>
    <xf numFmtId="0" fontId="2" fillId="0" borderId="128" xfId="60" applyFont="1" applyBorder="1" applyAlignment="1">
      <alignment horizontal="center"/>
      <protection/>
    </xf>
    <xf numFmtId="0" fontId="2" fillId="0" borderId="24" xfId="60" applyFont="1" applyBorder="1" applyAlignment="1">
      <alignment horizontal="left" wrapText="1"/>
      <protection/>
    </xf>
    <xf numFmtId="0" fontId="2" fillId="0" borderId="129" xfId="60" applyFont="1" applyBorder="1" applyAlignment="1">
      <alignment horizontal="center"/>
      <protection/>
    </xf>
    <xf numFmtId="0" fontId="2" fillId="0" borderId="130" xfId="60" applyFont="1" applyBorder="1" applyAlignment="1">
      <alignment horizontal="left" wrapText="1"/>
      <protection/>
    </xf>
    <xf numFmtId="176" fontId="2" fillId="0" borderId="130" xfId="42" applyNumberFormat="1" applyFont="1" applyBorder="1" applyAlignment="1">
      <alignment horizontal="left"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Border="1" applyAlignment="1">
      <alignment horizontal="left" wrapText="1"/>
      <protection/>
    </xf>
    <xf numFmtId="0" fontId="2" fillId="0" borderId="0" xfId="60" applyFont="1" applyBorder="1" applyAlignment="1">
      <alignment horizontal="left"/>
      <protection/>
    </xf>
    <xf numFmtId="0" fontId="4" fillId="0" borderId="27" xfId="60" applyFont="1" applyBorder="1">
      <alignment/>
      <protection/>
    </xf>
    <xf numFmtId="2" fontId="27" fillId="0" borderId="27" xfId="60" applyNumberFormat="1" applyFont="1" applyBorder="1" applyAlignment="1">
      <alignment horizontal="center" wrapText="1"/>
      <protection/>
    </xf>
    <xf numFmtId="0" fontId="23" fillId="0" borderId="27" xfId="60" applyFont="1" applyBorder="1" applyAlignment="1">
      <alignment horizontal="center" vertical="center" wrapText="1"/>
      <protection/>
    </xf>
    <xf numFmtId="0" fontId="23" fillId="0" borderId="131" xfId="60" applyFont="1" applyBorder="1" applyAlignment="1">
      <alignment horizontal="center"/>
      <protection/>
    </xf>
    <xf numFmtId="0" fontId="23" fillId="0" borderId="124" xfId="60" applyFont="1" applyBorder="1" applyAlignment="1">
      <alignment horizontal="left" wrapText="1"/>
      <protection/>
    </xf>
    <xf numFmtId="176" fontId="23" fillId="0" borderId="124" xfId="42" applyNumberFormat="1" applyFont="1" applyBorder="1" applyAlignment="1">
      <alignment horizontal="left"/>
    </xf>
    <xf numFmtId="0" fontId="4" fillId="0" borderId="127" xfId="60" applyFont="1" applyBorder="1" applyAlignment="1">
      <alignment horizontal="left"/>
      <protection/>
    </xf>
    <xf numFmtId="0" fontId="4" fillId="0" borderId="32" xfId="63" applyFont="1" applyFill="1" applyBorder="1" applyAlignment="1">
      <alignment horizontal="left" wrapText="1"/>
      <protection/>
    </xf>
    <xf numFmtId="176" fontId="23" fillId="0" borderId="32" xfId="42" applyNumberFormat="1" applyFont="1" applyBorder="1" applyAlignment="1">
      <alignment horizontal="left"/>
    </xf>
    <xf numFmtId="176" fontId="23" fillId="0" borderId="132" xfId="42" applyNumberFormat="1" applyFont="1" applyBorder="1" applyAlignment="1">
      <alignment horizontal="left"/>
    </xf>
    <xf numFmtId="0" fontId="4" fillId="0" borderId="32" xfId="60" applyFont="1" applyBorder="1" applyAlignment="1">
      <alignment horizontal="left" wrapText="1"/>
      <protection/>
    </xf>
    <xf numFmtId="0" fontId="23" fillId="0" borderId="127" xfId="60" applyFont="1" applyBorder="1" applyAlignment="1">
      <alignment horizontal="center"/>
      <protection/>
    </xf>
    <xf numFmtId="0" fontId="4" fillId="0" borderId="127" xfId="60" applyFont="1" applyBorder="1" applyAlignment="1">
      <alignment horizontal="center"/>
      <protection/>
    </xf>
    <xf numFmtId="176" fontId="23" fillId="0" borderId="32" xfId="42" applyNumberFormat="1" applyFont="1" applyBorder="1" applyAlignment="1">
      <alignment horizontal="left" wrapText="1"/>
    </xf>
    <xf numFmtId="176" fontId="23" fillId="0" borderId="132" xfId="42" applyNumberFormat="1" applyFont="1" applyBorder="1" applyAlignment="1">
      <alignment horizontal="left" wrapText="1"/>
    </xf>
    <xf numFmtId="0" fontId="4" fillId="0" borderId="127" xfId="60" applyFont="1" applyFill="1" applyBorder="1" applyAlignment="1">
      <alignment horizontal="center"/>
      <protection/>
    </xf>
    <xf numFmtId="0" fontId="23" fillId="0" borderId="32" xfId="60" applyFont="1" applyBorder="1" applyAlignment="1">
      <alignment horizontal="left"/>
      <protection/>
    </xf>
    <xf numFmtId="0" fontId="4" fillId="0" borderId="64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3" fillId="0" borderId="24" xfId="60" applyFont="1" applyBorder="1" applyAlignment="1">
      <alignment horizontal="center" vertical="center" wrapText="1"/>
      <protection/>
    </xf>
    <xf numFmtId="0" fontId="23" fillId="0" borderId="133" xfId="60" applyFont="1" applyBorder="1" applyAlignment="1">
      <alignment horizontal="center" vertical="center" wrapText="1"/>
      <protection/>
    </xf>
    <xf numFmtId="0" fontId="23" fillId="0" borderId="127" xfId="60" applyFont="1" applyBorder="1">
      <alignment/>
      <protection/>
    </xf>
    <xf numFmtId="0" fontId="23" fillId="0" borderId="32" xfId="60" applyFont="1" applyBorder="1" applyAlignment="1">
      <alignment horizontal="center"/>
      <protection/>
    </xf>
    <xf numFmtId="0" fontId="23" fillId="0" borderId="132" xfId="60" applyFont="1" applyBorder="1" applyAlignment="1">
      <alignment horizontal="left"/>
      <protection/>
    </xf>
    <xf numFmtId="176" fontId="23" fillId="0" borderId="32" xfId="60" applyNumberFormat="1" applyFont="1" applyBorder="1" applyAlignment="1">
      <alignment horizontal="left"/>
      <protection/>
    </xf>
    <xf numFmtId="0" fontId="4" fillId="0" borderId="127" xfId="0" applyFont="1" applyBorder="1" applyAlignment="1">
      <alignment/>
    </xf>
    <xf numFmtId="0" fontId="4" fillId="0" borderId="127" xfId="60" applyFont="1" applyBorder="1">
      <alignment/>
      <protection/>
    </xf>
    <xf numFmtId="0" fontId="4" fillId="0" borderId="129" xfId="60" applyFont="1" applyBorder="1">
      <alignment/>
      <protection/>
    </xf>
    <xf numFmtId="0" fontId="23" fillId="0" borderId="130" xfId="60" applyFont="1" applyBorder="1" applyAlignment="1">
      <alignment horizontal="left"/>
      <protection/>
    </xf>
    <xf numFmtId="0" fontId="4" fillId="0" borderId="130" xfId="60" applyFont="1" applyBorder="1" applyAlignment="1">
      <alignment horizontal="left"/>
      <protection/>
    </xf>
    <xf numFmtId="0" fontId="23" fillId="0" borderId="134" xfId="60" applyFont="1" applyBorder="1" applyAlignment="1">
      <alignment horizontal="left"/>
      <protection/>
    </xf>
    <xf numFmtId="0" fontId="23" fillId="0" borderId="0" xfId="60" applyFont="1" applyBorder="1" applyAlignment="1">
      <alignment horizontal="left"/>
      <protection/>
    </xf>
    <xf numFmtId="0" fontId="10" fillId="0" borderId="0" xfId="60" applyFont="1" applyBorder="1" applyAlignment="1">
      <alignment horizontal="left"/>
      <protection/>
    </xf>
    <xf numFmtId="0" fontId="0" fillId="0" borderId="0" xfId="60" applyFont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8" fontId="0" fillId="0" borderId="32" xfId="42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7" xfId="0" applyFont="1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203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1" fontId="7" fillId="38" borderId="0" xfId="42" applyFont="1" applyFill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1" fontId="7" fillId="0" borderId="0" xfId="4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35" xfId="62" applyFont="1" applyBorder="1" applyAlignment="1">
      <alignment horizontal="center" vertical="center" wrapText="1"/>
      <protection/>
    </xf>
    <xf numFmtId="0" fontId="2" fillId="0" borderId="51" xfId="62" applyFont="1" applyBorder="1" applyAlignment="1">
      <alignment horizontal="center" vertical="center" wrapText="1"/>
      <protection/>
    </xf>
    <xf numFmtId="0" fontId="2" fillId="0" borderId="136" xfId="62" applyFont="1" applyBorder="1" applyAlignment="1">
      <alignment horizontal="center" vertical="center" wrapText="1"/>
      <protection/>
    </xf>
    <xf numFmtId="0" fontId="2" fillId="0" borderId="50" xfId="62" applyFont="1" applyBorder="1" applyAlignment="1">
      <alignment horizontal="center" vertical="center" wrapText="1"/>
      <protection/>
    </xf>
    <xf numFmtId="0" fontId="2" fillId="0" borderId="49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137" xfId="0" applyNumberFormat="1" applyFont="1" applyBorder="1" applyAlignment="1">
      <alignment horizontal="center"/>
    </xf>
    <xf numFmtId="0" fontId="2" fillId="0" borderId="138" xfId="0" applyNumberFormat="1" applyFont="1" applyBorder="1" applyAlignment="1">
      <alignment horizontal="center"/>
    </xf>
    <xf numFmtId="170" fontId="0" fillId="0" borderId="32" xfId="47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43" fontId="7" fillId="0" borderId="0" xfId="0" applyNumberFormat="1" applyFont="1" applyFill="1" applyAlignment="1">
      <alignment horizontal="center"/>
    </xf>
    <xf numFmtId="170" fontId="2" fillId="0" borderId="30" xfId="47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31" xfId="60" applyNumberFormat="1" applyFont="1" applyBorder="1" applyAlignment="1">
      <alignment horizontal="center" wrapText="1"/>
      <protection/>
    </xf>
    <xf numFmtId="2" fontId="2" fillId="0" borderId="100" xfId="60" applyNumberFormat="1" applyFont="1" applyBorder="1" applyAlignment="1">
      <alignment horizontal="center" wrapText="1"/>
      <protection/>
    </xf>
    <xf numFmtId="2" fontId="2" fillId="0" borderId="33" xfId="60" applyNumberFormat="1" applyFont="1" applyBorder="1" applyAlignment="1">
      <alignment horizontal="center" wrapText="1"/>
      <protection/>
    </xf>
    <xf numFmtId="2" fontId="27" fillId="0" borderId="0" xfId="60" applyNumberFormat="1" applyFont="1" applyBorder="1" applyAlignment="1">
      <alignment horizontal="center" wrapText="1"/>
      <protection/>
    </xf>
    <xf numFmtId="2" fontId="27" fillId="0" borderId="14" xfId="60" applyNumberFormat="1" applyFont="1" applyBorder="1" applyAlignment="1">
      <alignment horizontal="center" wrapText="1"/>
      <protection/>
    </xf>
    <xf numFmtId="0" fontId="2" fillId="0" borderId="139" xfId="60" applyFont="1" applyBorder="1" applyAlignment="1">
      <alignment horizontal="left" wrapText="1"/>
      <protection/>
    </xf>
    <xf numFmtId="0" fontId="2" fillId="0" borderId="124" xfId="60" applyFont="1" applyBorder="1" applyAlignment="1">
      <alignment horizontal="left" wrapText="1"/>
      <protection/>
    </xf>
    <xf numFmtId="0" fontId="0" fillId="0" borderId="100" xfId="60" applyFont="1" applyBorder="1" applyAlignment="1">
      <alignment horizontal="left" wrapText="1"/>
      <protection/>
    </xf>
    <xf numFmtId="0" fontId="0" fillId="0" borderId="33" xfId="60" applyFont="1" applyBorder="1" applyAlignment="1">
      <alignment horizontal="left" wrapText="1"/>
      <protection/>
    </xf>
    <xf numFmtId="0" fontId="2" fillId="0" borderId="100" xfId="60" applyFont="1" applyBorder="1" applyAlignment="1">
      <alignment horizontal="left" wrapText="1"/>
      <protection/>
    </xf>
    <xf numFmtId="0" fontId="2" fillId="0" borderId="33" xfId="60" applyFont="1" applyBorder="1" applyAlignment="1">
      <alignment horizontal="left" wrapText="1"/>
      <protection/>
    </xf>
    <xf numFmtId="0" fontId="0" fillId="0" borderId="100" xfId="60" applyFont="1" applyBorder="1" applyAlignment="1">
      <alignment horizontal="center" wrapText="1"/>
      <protection/>
    </xf>
    <xf numFmtId="0" fontId="0" fillId="0" borderId="33" xfId="60" applyFont="1" applyBorder="1" applyAlignment="1">
      <alignment horizontal="center" wrapText="1"/>
      <protection/>
    </xf>
    <xf numFmtId="0" fontId="26" fillId="0" borderId="33" xfId="60" applyFont="1" applyBorder="1" applyAlignment="1">
      <alignment horizontal="left" wrapText="1"/>
      <protection/>
    </xf>
    <xf numFmtId="0" fontId="26" fillId="0" borderId="32" xfId="60" applyFont="1" applyBorder="1" applyAlignment="1">
      <alignment horizontal="left" wrapText="1"/>
      <protection/>
    </xf>
    <xf numFmtId="0" fontId="2" fillId="0" borderId="32" xfId="60" applyFont="1" applyBorder="1" applyAlignment="1">
      <alignment horizontal="left" wrapText="1"/>
      <protection/>
    </xf>
    <xf numFmtId="0" fontId="2" fillId="0" borderId="130" xfId="60" applyFont="1" applyBorder="1" applyAlignment="1">
      <alignment horizontal="left" wrapText="1"/>
      <protection/>
    </xf>
    <xf numFmtId="0" fontId="27" fillId="0" borderId="10" xfId="60" applyFont="1" applyBorder="1" applyAlignment="1">
      <alignment horizontal="center" wrapText="1"/>
      <protection/>
    </xf>
    <xf numFmtId="0" fontId="27" fillId="0" borderId="11" xfId="60" applyFont="1" applyBorder="1" applyAlignment="1">
      <alignment horizontal="center" wrapText="1"/>
      <protection/>
    </xf>
    <xf numFmtId="0" fontId="27" fillId="0" borderId="12" xfId="60" applyFont="1" applyBorder="1" applyAlignment="1">
      <alignment horizontal="center" wrapText="1"/>
      <protection/>
    </xf>
    <xf numFmtId="0" fontId="23" fillId="0" borderId="139" xfId="60" applyFont="1" applyBorder="1" applyAlignment="1">
      <alignment horizontal="left" wrapText="1"/>
      <protection/>
    </xf>
    <xf numFmtId="0" fontId="23" fillId="0" borderId="124" xfId="60" applyFont="1" applyBorder="1" applyAlignment="1">
      <alignment horizontal="left" wrapText="1"/>
      <protection/>
    </xf>
    <xf numFmtId="0" fontId="4" fillId="0" borderId="32" xfId="63" applyFont="1" applyFill="1" applyBorder="1" applyAlignment="1">
      <alignment horizontal="left" wrapText="1"/>
      <protection/>
    </xf>
    <xf numFmtId="0" fontId="23" fillId="0" borderId="32" xfId="63" applyFont="1" applyFill="1" applyBorder="1" applyAlignment="1">
      <alignment horizontal="left" wrapText="1"/>
      <protection/>
    </xf>
    <xf numFmtId="0" fontId="23" fillId="0" borderId="32" xfId="60" applyFont="1" applyBorder="1" applyAlignment="1">
      <alignment horizontal="left" wrapText="1"/>
      <protection/>
    </xf>
    <xf numFmtId="0" fontId="4" fillId="0" borderId="32" xfId="60" applyFont="1" applyBorder="1" applyAlignment="1">
      <alignment horizontal="left" wrapText="1"/>
      <protection/>
    </xf>
    <xf numFmtId="0" fontId="4" fillId="0" borderId="32" xfId="60" applyFont="1" applyBorder="1" applyAlignment="1">
      <alignment horizontal="left"/>
      <protection/>
    </xf>
    <xf numFmtId="0" fontId="52" fillId="0" borderId="32" xfId="63" applyFont="1" applyFill="1" applyBorder="1" applyAlignment="1">
      <alignment horizontal="left" wrapText="1"/>
      <protection/>
    </xf>
    <xf numFmtId="0" fontId="23" fillId="0" borderId="32" xfId="60" applyFont="1" applyBorder="1" applyAlignment="1">
      <alignment horizontal="left"/>
      <protection/>
    </xf>
    <xf numFmtId="0" fontId="52" fillId="0" borderId="32" xfId="60" applyFont="1" applyBorder="1" applyAlignment="1">
      <alignment horizontal="left"/>
      <protection/>
    </xf>
    <xf numFmtId="0" fontId="52" fillId="0" borderId="130" xfId="60" applyFont="1" applyBorder="1" applyAlignment="1">
      <alignment horizontal="left"/>
      <protection/>
    </xf>
    <xf numFmtId="0" fontId="47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omma_Bilanci Albavia" xfId="45"/>
    <cellStyle name="Comma_Profit &amp; Loss acc. Albavia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sn_2009 Propozimet" xfId="60"/>
    <cellStyle name="Normal_Fletë1" xfId="61"/>
    <cellStyle name="Normal_Profit &amp; Loss acc. Albavia" xfId="62"/>
    <cellStyle name="Normal_Sheet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2">
      <pane xSplit="11" ySplit="6" topLeftCell="L8" activePane="bottomRight" state="frozen"/>
      <selection pane="topLeft" activeCell="A2" sqref="A2"/>
      <selection pane="topRight" activeCell="L2" sqref="L2"/>
      <selection pane="bottomLeft" activeCell="A8" sqref="A8"/>
      <selection pane="bottomRight" activeCell="C15" sqref="C15"/>
    </sheetView>
  </sheetViews>
  <sheetFormatPr defaultColWidth="9.140625" defaultRowHeight="12.75"/>
  <cols>
    <col min="1" max="1" width="3.140625" style="1" customWidth="1"/>
    <col min="2" max="2" width="5.140625" style="1" customWidth="1"/>
    <col min="3" max="3" width="4.421875" style="1" customWidth="1"/>
    <col min="4" max="5" width="9.140625" style="1" customWidth="1"/>
    <col min="6" max="6" width="15.00390625" style="1" customWidth="1"/>
    <col min="7" max="7" width="13.7109375" style="1" customWidth="1"/>
    <col min="8" max="8" width="8.28125" style="1" customWidth="1"/>
    <col min="9" max="9" width="9.57421875" style="1" customWidth="1"/>
    <col min="10" max="10" width="3.421875" style="1" customWidth="1"/>
    <col min="11" max="11" width="8.28125" style="1" customWidth="1"/>
    <col min="12" max="13" width="9.140625" style="1" customWidth="1"/>
    <col min="14" max="14" width="15.00390625" style="1" customWidth="1"/>
    <col min="15" max="16384" width="9.140625" style="1" customWidth="1"/>
  </cols>
  <sheetData>
    <row r="2" spans="2:11" ht="14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4.25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ht="18">
      <c r="B4" s="6"/>
      <c r="C4" s="79" t="s">
        <v>643</v>
      </c>
      <c r="D4" s="7"/>
      <c r="E4" s="7"/>
      <c r="F4" s="7"/>
      <c r="G4" s="87" t="s">
        <v>86</v>
      </c>
      <c r="H4" s="7"/>
      <c r="I4" s="7"/>
      <c r="J4" s="7"/>
      <c r="K4" s="8"/>
    </row>
    <row r="5" spans="2:11" ht="18">
      <c r="B5" s="6"/>
      <c r="C5" s="7"/>
      <c r="D5" s="7"/>
      <c r="E5" s="7"/>
      <c r="F5" s="7"/>
      <c r="G5" s="87"/>
      <c r="H5" s="78"/>
      <c r="I5" s="7"/>
      <c r="J5" s="7"/>
      <c r="K5" s="8"/>
    </row>
    <row r="6" spans="2:11" ht="18">
      <c r="B6" s="6"/>
      <c r="C6" s="7"/>
      <c r="D6" s="7"/>
      <c r="E6" s="7"/>
      <c r="F6" s="7"/>
      <c r="H6" s="78"/>
      <c r="I6" s="7"/>
      <c r="J6" s="7"/>
      <c r="K6" s="8"/>
    </row>
    <row r="7" spans="2:11" ht="18">
      <c r="B7" s="6"/>
      <c r="C7" s="7"/>
      <c r="D7" s="7"/>
      <c r="E7" s="7"/>
      <c r="F7" s="7"/>
      <c r="G7" s="87" t="s">
        <v>53</v>
      </c>
      <c r="H7" s="87"/>
      <c r="I7" s="7"/>
      <c r="J7" s="7"/>
      <c r="K7" s="8"/>
    </row>
    <row r="8" spans="2:11" ht="14.25">
      <c r="B8" s="6"/>
      <c r="C8" s="7"/>
      <c r="D8" s="7"/>
      <c r="E8" s="7"/>
      <c r="F8" s="7"/>
      <c r="G8" s="7"/>
      <c r="H8" s="7"/>
      <c r="I8" s="7"/>
      <c r="J8" s="7"/>
      <c r="K8" s="8"/>
    </row>
    <row r="9" spans="2:11" ht="14.25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1" ht="14.25"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2:11" ht="14.2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ht="20.25">
      <c r="B12" s="6"/>
      <c r="C12" s="79" t="s">
        <v>87</v>
      </c>
      <c r="D12" s="7"/>
      <c r="E12" s="7"/>
      <c r="F12" s="122"/>
      <c r="G12" s="88"/>
      <c r="H12" s="7"/>
      <c r="I12" s="7"/>
      <c r="J12" s="7"/>
      <c r="K12" s="8"/>
    </row>
    <row r="13" spans="2:11" ht="15">
      <c r="B13" s="6"/>
      <c r="C13" s="7"/>
      <c r="D13" s="7"/>
      <c r="E13" s="7"/>
      <c r="F13" s="72"/>
      <c r="G13" s="7"/>
      <c r="H13" s="7"/>
      <c r="I13" s="7"/>
      <c r="J13" s="7"/>
      <c r="K13" s="8"/>
    </row>
    <row r="14" spans="1:14" ht="20.25">
      <c r="A14" s="2"/>
      <c r="B14" s="6"/>
      <c r="C14" s="80"/>
      <c r="D14" s="7"/>
      <c r="E14" s="7"/>
      <c r="F14" s="73"/>
      <c r="G14" s="89"/>
      <c r="H14" s="7"/>
      <c r="I14" s="7"/>
      <c r="J14" s="7"/>
      <c r="K14" s="8"/>
      <c r="N14" s="81"/>
    </row>
    <row r="15" spans="2:11" ht="15">
      <c r="B15" s="9"/>
      <c r="C15" s="72" t="s">
        <v>88</v>
      </c>
      <c r="D15" s="7"/>
      <c r="E15" s="7"/>
      <c r="F15" s="72"/>
      <c r="G15" s="72"/>
      <c r="H15" s="7"/>
      <c r="I15" s="7"/>
      <c r="J15" s="7"/>
      <c r="K15" s="8"/>
    </row>
    <row r="16" spans="2:11" ht="14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ht="14.2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14.25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8">
      <c r="B19" s="6"/>
      <c r="C19" s="7" t="s">
        <v>513</v>
      </c>
      <c r="D19" s="7"/>
      <c r="E19" s="7"/>
      <c r="F19" s="87" t="s">
        <v>512</v>
      </c>
      <c r="G19" s="78"/>
      <c r="H19" s="78"/>
      <c r="I19" s="78"/>
      <c r="J19" s="7"/>
      <c r="K19" s="8"/>
    </row>
    <row r="20" spans="2:11" ht="14.2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14.2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8">
      <c r="B22" s="6"/>
      <c r="C22" s="7" t="s">
        <v>89</v>
      </c>
      <c r="D22" s="7"/>
      <c r="E22" s="7"/>
      <c r="F22" s="7"/>
      <c r="G22" s="72"/>
      <c r="H22" s="7"/>
      <c r="I22" s="7"/>
      <c r="J22" s="7"/>
      <c r="K22" s="8"/>
    </row>
    <row r="23" spans="2:11" ht="15">
      <c r="B23" s="6"/>
      <c r="C23" s="7"/>
      <c r="D23" s="7"/>
      <c r="E23" s="7"/>
      <c r="F23" s="72"/>
      <c r="G23" s="72"/>
      <c r="H23" s="7"/>
      <c r="I23" s="7"/>
      <c r="J23" s="7"/>
      <c r="K23" s="8"/>
    </row>
    <row r="24" spans="2:11" ht="15">
      <c r="B24" s="6"/>
      <c r="C24" s="7"/>
      <c r="D24" s="7"/>
      <c r="E24" s="7"/>
      <c r="F24" s="7"/>
      <c r="G24" s="72"/>
      <c r="H24" s="7"/>
      <c r="I24" s="7"/>
      <c r="J24" s="7"/>
      <c r="K24" s="8"/>
    </row>
    <row r="25" spans="2:11" ht="14.25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1" ht="14.25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1" ht="14.25">
      <c r="B27" s="6"/>
      <c r="C27" s="7"/>
      <c r="D27" s="7"/>
      <c r="E27" s="7"/>
      <c r="F27" s="7"/>
      <c r="G27" s="7"/>
      <c r="H27" s="7"/>
      <c r="I27" s="7"/>
      <c r="J27" s="7"/>
      <c r="K27" s="8"/>
    </row>
    <row r="28" spans="2:11" ht="14.25">
      <c r="B28" s="6"/>
      <c r="C28" s="7"/>
      <c r="D28" s="3"/>
      <c r="E28" s="4"/>
      <c r="F28" s="4"/>
      <c r="G28" s="4"/>
      <c r="H28" s="4"/>
      <c r="I28" s="4"/>
      <c r="J28" s="5"/>
      <c r="K28" s="8"/>
    </row>
    <row r="29" spans="2:11" ht="14.25">
      <c r="B29" s="6"/>
      <c r="C29" s="7"/>
      <c r="D29" s="6"/>
      <c r="E29" s="7" t="s">
        <v>453</v>
      </c>
      <c r="F29" s="7"/>
      <c r="G29" s="7"/>
      <c r="H29" s="7"/>
      <c r="I29" s="7"/>
      <c r="J29" s="8"/>
      <c r="K29" s="8"/>
    </row>
    <row r="30" spans="2:11" ht="14.25">
      <c r="B30" s="6"/>
      <c r="C30" s="7"/>
      <c r="D30" s="6"/>
      <c r="E30" s="7"/>
      <c r="F30" s="7"/>
      <c r="G30" s="7"/>
      <c r="H30" s="7"/>
      <c r="I30" s="7"/>
      <c r="J30" s="8"/>
      <c r="K30" s="8"/>
    </row>
    <row r="31" spans="2:11" ht="14.25">
      <c r="B31" s="6"/>
      <c r="C31" s="7"/>
      <c r="D31" s="6"/>
      <c r="E31" s="7" t="s">
        <v>454</v>
      </c>
      <c r="F31" s="7"/>
      <c r="G31" s="7"/>
      <c r="H31" s="7"/>
      <c r="I31" s="7"/>
      <c r="J31" s="8"/>
      <c r="K31" s="8"/>
    </row>
    <row r="32" spans="2:11" ht="14.25">
      <c r="B32" s="6"/>
      <c r="C32" s="7"/>
      <c r="D32" s="6"/>
      <c r="E32" s="7"/>
      <c r="F32" s="7"/>
      <c r="G32" s="7"/>
      <c r="H32" s="7"/>
      <c r="I32" s="7"/>
      <c r="J32" s="8"/>
      <c r="K32" s="8"/>
    </row>
    <row r="33" spans="2:11" ht="18">
      <c r="B33" s="6"/>
      <c r="C33" s="7"/>
      <c r="D33" s="6" t="s">
        <v>724</v>
      </c>
      <c r="E33" s="7"/>
      <c r="F33" s="7"/>
      <c r="G33" s="7"/>
      <c r="H33" s="7"/>
      <c r="I33" s="7"/>
      <c r="J33" s="8"/>
      <c r="K33" s="8"/>
    </row>
    <row r="34" spans="2:11" ht="14.25">
      <c r="B34" s="6"/>
      <c r="C34" s="7"/>
      <c r="D34" s="6"/>
      <c r="E34" s="7"/>
      <c r="F34" s="7"/>
      <c r="G34" s="7"/>
      <c r="H34" s="7"/>
      <c r="I34" s="7"/>
      <c r="J34" s="8"/>
      <c r="K34" s="8"/>
    </row>
    <row r="35" spans="2:11" ht="14.25">
      <c r="B35" s="6"/>
      <c r="C35" s="7"/>
      <c r="D35" s="6" t="s">
        <v>514</v>
      </c>
      <c r="E35" s="7"/>
      <c r="F35" s="7"/>
      <c r="G35" s="123">
        <v>40632</v>
      </c>
      <c r="H35" s="7"/>
      <c r="I35" s="7"/>
      <c r="J35" s="8"/>
      <c r="K35" s="8"/>
    </row>
    <row r="36" spans="2:11" ht="14.25">
      <c r="B36" s="6"/>
      <c r="C36" s="7"/>
      <c r="D36" s="6"/>
      <c r="E36" s="7"/>
      <c r="F36" s="7"/>
      <c r="G36" s="7"/>
      <c r="H36" s="7"/>
      <c r="I36" s="7"/>
      <c r="J36" s="8"/>
      <c r="K36" s="8"/>
    </row>
    <row r="37" spans="2:11" ht="14.25">
      <c r="B37" s="6"/>
      <c r="C37" s="13"/>
      <c r="D37" s="9" t="s">
        <v>455</v>
      </c>
      <c r="E37" s="7"/>
      <c r="F37" s="7" t="s">
        <v>126</v>
      </c>
      <c r="G37" s="7"/>
      <c r="H37" s="7"/>
      <c r="I37" s="7"/>
      <c r="J37" s="8"/>
      <c r="K37" s="8"/>
    </row>
    <row r="38" spans="2:11" ht="14.25">
      <c r="B38" s="6"/>
      <c r="C38" s="7"/>
      <c r="D38" s="6"/>
      <c r="E38" s="7"/>
      <c r="F38" s="7"/>
      <c r="G38" s="7"/>
      <c r="H38" s="7"/>
      <c r="I38" s="7"/>
      <c r="J38" s="8"/>
      <c r="K38" s="8"/>
    </row>
    <row r="39" spans="2:11" ht="14.25">
      <c r="B39" s="6"/>
      <c r="C39" s="7"/>
      <c r="D39" s="6"/>
      <c r="E39" s="7"/>
      <c r="F39" s="7" t="s">
        <v>127</v>
      </c>
      <c r="G39" s="123">
        <v>40633</v>
      </c>
      <c r="H39" s="7"/>
      <c r="I39" s="7"/>
      <c r="J39" s="8"/>
      <c r="K39" s="8"/>
    </row>
    <row r="40" spans="2:11" ht="14.25">
      <c r="B40" s="6"/>
      <c r="C40" s="7"/>
      <c r="D40" s="6"/>
      <c r="E40" s="7"/>
      <c r="F40" s="7"/>
      <c r="G40" s="7"/>
      <c r="H40" s="7"/>
      <c r="I40" s="7"/>
      <c r="J40" s="8"/>
      <c r="K40" s="8"/>
    </row>
    <row r="41" spans="2:11" ht="14.25">
      <c r="B41" s="6"/>
      <c r="C41" s="7"/>
      <c r="D41" s="6"/>
      <c r="E41" s="7"/>
      <c r="F41" s="7"/>
      <c r="G41" s="7"/>
      <c r="H41" s="7"/>
      <c r="I41" s="7"/>
      <c r="J41" s="8"/>
      <c r="K41" s="8"/>
    </row>
    <row r="42" spans="2:11" ht="14.25">
      <c r="B42" s="6"/>
      <c r="C42" s="7"/>
      <c r="D42" s="6" t="s">
        <v>456</v>
      </c>
      <c r="E42" s="7"/>
      <c r="F42" s="7"/>
      <c r="G42" s="7"/>
      <c r="H42" s="7"/>
      <c r="I42" s="7"/>
      <c r="J42" s="8"/>
      <c r="K42" s="8"/>
    </row>
    <row r="43" spans="2:11" ht="14.25">
      <c r="B43" s="6"/>
      <c r="C43" s="7"/>
      <c r="D43" s="6"/>
      <c r="E43" s="7"/>
      <c r="F43" s="7"/>
      <c r="G43" s="7"/>
      <c r="H43" s="7"/>
      <c r="I43" s="7"/>
      <c r="J43" s="8"/>
      <c r="K43" s="8"/>
    </row>
    <row r="44" spans="2:11" ht="14.25">
      <c r="B44" s="10"/>
      <c r="C44" s="11"/>
      <c r="D44" s="10"/>
      <c r="E44" s="11"/>
      <c r="F44" s="11"/>
      <c r="G44" s="11"/>
      <c r="H44" s="11"/>
      <c r="I44" s="11"/>
      <c r="J44" s="12"/>
      <c r="K44" s="12"/>
    </row>
  </sheetData>
  <sheetProtection/>
  <printOptions/>
  <pageMargins left="0.59" right="0.75" top="0.87" bottom="1" header="0.5" footer="0.5"/>
  <pageSetup horizontalDpi="600" verticalDpi="600" orientation="portrait" paperSize="9" r:id="rId1"/>
  <headerFooter alignWithMargins="0">
    <oddFooter>&amp;CFaqe  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D69"/>
  <sheetViews>
    <sheetView zoomScalePageLayoutView="0" workbookViewId="0" topLeftCell="A34">
      <selection activeCell="E72" sqref="E72"/>
    </sheetView>
  </sheetViews>
  <sheetFormatPr defaultColWidth="9.140625" defaultRowHeight="12.75"/>
  <cols>
    <col min="1" max="1" width="3.00390625" style="0" customWidth="1"/>
    <col min="2" max="2" width="60.28125" style="0" customWidth="1"/>
    <col min="3" max="3" width="17.00390625" style="0" customWidth="1"/>
    <col min="4" max="4" width="17.421875" style="0" customWidth="1"/>
  </cols>
  <sheetData>
    <row r="2" spans="1:4" ht="13.5" thickBot="1">
      <c r="A2" s="97"/>
      <c r="B2" s="669" t="s">
        <v>527</v>
      </c>
      <c r="C2" s="669"/>
      <c r="D2" s="669"/>
    </row>
    <row r="3" ht="13.5" thickTop="1"/>
    <row r="4" spans="1:4" ht="12.75">
      <c r="A4" s="665" t="s">
        <v>669</v>
      </c>
      <c r="B4" s="666" t="s">
        <v>39</v>
      </c>
      <c r="C4" s="101" t="s">
        <v>40</v>
      </c>
      <c r="D4" s="102" t="s">
        <v>42</v>
      </c>
    </row>
    <row r="5" spans="1:4" ht="12.75">
      <c r="A5" s="665"/>
      <c r="B5" s="667"/>
      <c r="C5" s="99" t="s">
        <v>41</v>
      </c>
      <c r="D5" s="102" t="s">
        <v>43</v>
      </c>
    </row>
    <row r="6" spans="1:4" ht="12.75">
      <c r="A6" s="102"/>
      <c r="B6" s="106"/>
      <c r="C6" s="102"/>
      <c r="D6" s="102"/>
    </row>
    <row r="7" spans="1:4" ht="12.75">
      <c r="A7" s="103" t="s">
        <v>460</v>
      </c>
      <c r="B7" s="103" t="s">
        <v>44</v>
      </c>
      <c r="C7" s="104"/>
      <c r="D7" s="524"/>
    </row>
    <row r="8" spans="1:4" ht="12.75">
      <c r="A8" s="103"/>
      <c r="B8" s="103"/>
      <c r="C8" s="514"/>
      <c r="D8" s="524"/>
    </row>
    <row r="9" spans="1:4" ht="12.75">
      <c r="A9" s="104" t="s">
        <v>656</v>
      </c>
      <c r="B9" s="104" t="s">
        <v>528</v>
      </c>
      <c r="C9" s="434">
        <v>6668622.980000021</v>
      </c>
      <c r="D9" s="513">
        <v>2963914.196000002</v>
      </c>
    </row>
    <row r="10" spans="1:4" ht="12.75">
      <c r="A10" s="104" t="s">
        <v>657</v>
      </c>
      <c r="B10" s="104" t="s">
        <v>540</v>
      </c>
      <c r="C10" s="434">
        <f>SUM(C11:C14)</f>
        <v>1180751</v>
      </c>
      <c r="D10" s="513">
        <v>534220</v>
      </c>
    </row>
    <row r="11" spans="1:4" ht="12.75">
      <c r="A11" s="104"/>
      <c r="B11" s="104" t="s">
        <v>541</v>
      </c>
      <c r="C11" s="509">
        <v>1180751</v>
      </c>
      <c r="D11" s="513">
        <v>534220</v>
      </c>
    </row>
    <row r="12" spans="1:4" ht="12.75">
      <c r="A12" s="104"/>
      <c r="B12" s="104" t="s">
        <v>544</v>
      </c>
      <c r="C12" s="434"/>
      <c r="D12" s="524"/>
    </row>
    <row r="13" spans="1:4" ht="12.75">
      <c r="A13" s="104"/>
      <c r="B13" s="104" t="s">
        <v>545</v>
      </c>
      <c r="C13" s="434"/>
      <c r="D13" s="524"/>
    </row>
    <row r="14" spans="1:4" ht="12.75">
      <c r="A14" s="104"/>
      <c r="B14" s="104" t="s">
        <v>546</v>
      </c>
      <c r="C14" s="434"/>
      <c r="D14" s="524"/>
    </row>
    <row r="15" spans="1:4" ht="12.75">
      <c r="A15" s="104"/>
      <c r="B15" s="503"/>
      <c r="C15" s="515"/>
      <c r="D15" s="525"/>
    </row>
    <row r="16" spans="1:4" ht="12.75">
      <c r="A16" s="100" t="s">
        <v>658</v>
      </c>
      <c r="B16" s="98" t="s">
        <v>529</v>
      </c>
      <c r="C16" s="509">
        <v>-44831064.51</v>
      </c>
      <c r="D16" s="513">
        <v>-4256028.72</v>
      </c>
    </row>
    <row r="17" spans="1:4" ht="12.75">
      <c r="A17" s="107"/>
      <c r="B17" s="108" t="s">
        <v>530</v>
      </c>
      <c r="C17" s="509"/>
      <c r="D17" s="513"/>
    </row>
    <row r="18" spans="1:4" ht="12.75">
      <c r="A18" s="84" t="s">
        <v>659</v>
      </c>
      <c r="B18" s="105" t="s">
        <v>531</v>
      </c>
      <c r="C18" s="509"/>
      <c r="D18" s="513"/>
    </row>
    <row r="19" spans="1:4" ht="12.75">
      <c r="A19" s="104" t="s">
        <v>660</v>
      </c>
      <c r="B19" s="104" t="s">
        <v>532</v>
      </c>
      <c r="C19" s="509">
        <v>27959531.17</v>
      </c>
      <c r="D19" s="513">
        <v>11782716.47</v>
      </c>
    </row>
    <row r="20" spans="1:4" ht="12.75">
      <c r="A20" s="44" t="s">
        <v>702</v>
      </c>
      <c r="B20" s="109" t="s">
        <v>703</v>
      </c>
      <c r="C20" s="383"/>
      <c r="D20" s="513"/>
    </row>
    <row r="21" spans="1:4" ht="12.75">
      <c r="A21" s="44"/>
      <c r="B21" s="110" t="s">
        <v>533</v>
      </c>
      <c r="C21" s="516"/>
      <c r="D21" s="526"/>
    </row>
    <row r="22" spans="1:4" ht="12.75">
      <c r="A22" s="45"/>
      <c r="B22" s="111" t="s">
        <v>534</v>
      </c>
      <c r="C22" s="517">
        <f>C9+C10+C16+C18+C19</f>
        <v>-9022159.359999977</v>
      </c>
      <c r="D22" s="527">
        <v>11024821.946000002</v>
      </c>
    </row>
    <row r="23" spans="1:4" ht="12.75">
      <c r="A23" s="45"/>
      <c r="B23" s="45"/>
      <c r="C23" s="518"/>
      <c r="D23" s="528"/>
    </row>
    <row r="24" spans="1:4" ht="12.75">
      <c r="A24" s="104" t="s">
        <v>463</v>
      </c>
      <c r="B24" s="103" t="s">
        <v>45</v>
      </c>
      <c r="C24" s="383"/>
      <c r="D24" s="513"/>
    </row>
    <row r="25" spans="1:4" ht="12.75">
      <c r="A25" s="104"/>
      <c r="B25" s="103"/>
      <c r="C25" s="383"/>
      <c r="D25" s="513"/>
    </row>
    <row r="26" spans="1:4" ht="12.75">
      <c r="A26" s="104" t="s">
        <v>656</v>
      </c>
      <c r="B26" s="105" t="s">
        <v>535</v>
      </c>
      <c r="C26" s="383"/>
      <c r="D26" s="513"/>
    </row>
    <row r="27" spans="1:4" ht="12.75">
      <c r="A27" s="104" t="s">
        <v>657</v>
      </c>
      <c r="B27" s="105" t="s">
        <v>49</v>
      </c>
      <c r="C27" s="509">
        <v>-1606155.86</v>
      </c>
      <c r="D27" s="513">
        <v>-4651200</v>
      </c>
    </row>
    <row r="28" spans="1:4" ht="12.75">
      <c r="A28" s="104" t="s">
        <v>658</v>
      </c>
      <c r="B28" s="105" t="s">
        <v>536</v>
      </c>
      <c r="C28" s="383"/>
      <c r="D28" s="524"/>
    </row>
    <row r="29" spans="1:4" ht="12.75">
      <c r="A29" s="104" t="s">
        <v>659</v>
      </c>
      <c r="B29" s="105" t="s">
        <v>537</v>
      </c>
      <c r="C29" s="383"/>
      <c r="D29" s="524"/>
    </row>
    <row r="30" spans="1:4" ht="12.75">
      <c r="A30" s="104" t="s">
        <v>660</v>
      </c>
      <c r="B30" s="105" t="s">
        <v>517</v>
      </c>
      <c r="C30" s="514"/>
      <c r="D30" s="524"/>
    </row>
    <row r="31" spans="1:4" ht="12.75">
      <c r="A31" s="104"/>
      <c r="B31" s="103"/>
      <c r="C31" s="514"/>
      <c r="D31" s="524"/>
    </row>
    <row r="32" spans="1:4" ht="12.75">
      <c r="A32" s="104"/>
      <c r="B32" s="103" t="s">
        <v>542</v>
      </c>
      <c r="C32" s="517">
        <f>C26+C27+C28+C29+C30</f>
        <v>-1606155.86</v>
      </c>
      <c r="D32" s="527">
        <v>-4651200</v>
      </c>
    </row>
    <row r="33" spans="1:4" ht="12.75">
      <c r="A33" s="104"/>
      <c r="B33" s="104"/>
      <c r="C33" s="519"/>
      <c r="D33" s="524"/>
    </row>
    <row r="34" spans="1:4" ht="12.75">
      <c r="A34" s="103" t="s">
        <v>461</v>
      </c>
      <c r="B34" s="103" t="s">
        <v>518</v>
      </c>
      <c r="C34" s="519"/>
      <c r="D34" s="524"/>
    </row>
    <row r="35" spans="1:4" ht="12.75">
      <c r="A35" s="104"/>
      <c r="B35" s="104"/>
      <c r="C35" s="519"/>
      <c r="D35" s="524"/>
    </row>
    <row r="36" spans="1:4" ht="12.75">
      <c r="A36" s="104" t="s">
        <v>656</v>
      </c>
      <c r="B36" s="104" t="s">
        <v>519</v>
      </c>
      <c r="C36" s="519"/>
      <c r="D36" s="524"/>
    </row>
    <row r="37" spans="1:4" ht="12.75">
      <c r="A37" s="104" t="s">
        <v>657</v>
      </c>
      <c r="B37" s="104" t="s">
        <v>520</v>
      </c>
      <c r="C37" s="511">
        <v>6564244</v>
      </c>
      <c r="D37" s="524"/>
    </row>
    <row r="38" spans="1:4" ht="12.75">
      <c r="A38" s="104" t="s">
        <v>658</v>
      </c>
      <c r="B38" s="104" t="s">
        <v>521</v>
      </c>
      <c r="C38" s="519"/>
      <c r="D38" s="524"/>
    </row>
    <row r="39" spans="1:4" ht="12.75">
      <c r="A39" s="104" t="s">
        <v>659</v>
      </c>
      <c r="B39" s="104" t="s">
        <v>522</v>
      </c>
      <c r="C39" s="383"/>
      <c r="D39" s="524"/>
    </row>
    <row r="40" spans="1:4" ht="12.75">
      <c r="A40" s="104"/>
      <c r="B40" s="104"/>
      <c r="C40" s="520"/>
      <c r="D40" s="524"/>
    </row>
    <row r="41" spans="1:4" ht="12.75">
      <c r="A41" s="104"/>
      <c r="B41" s="103" t="s">
        <v>543</v>
      </c>
      <c r="C41" s="517">
        <f>C36+C37+C38+C39</f>
        <v>6564244</v>
      </c>
      <c r="D41" s="529">
        <v>0</v>
      </c>
    </row>
    <row r="42" spans="1:4" ht="12.75">
      <c r="A42" s="104"/>
      <c r="B42" s="104"/>
      <c r="C42" s="519"/>
      <c r="D42" s="524"/>
    </row>
    <row r="43" spans="1:4" ht="15.75">
      <c r="A43" s="103" t="s">
        <v>523</v>
      </c>
      <c r="B43" s="103" t="s">
        <v>525</v>
      </c>
      <c r="C43" s="519">
        <f>C22+C32+C41</f>
        <v>-4064071.2199999765</v>
      </c>
      <c r="D43" s="530">
        <v>6373621.946000002</v>
      </c>
    </row>
    <row r="44" spans="1:4" ht="12.75">
      <c r="A44" s="103"/>
      <c r="B44" s="103"/>
      <c r="C44" s="519"/>
      <c r="D44" s="525"/>
    </row>
    <row r="45" spans="1:4" ht="15.75">
      <c r="A45" s="103" t="s">
        <v>524</v>
      </c>
      <c r="B45" s="103" t="s">
        <v>538</v>
      </c>
      <c r="C45" s="519">
        <v>6473621.29</v>
      </c>
      <c r="D45" s="530">
        <v>0</v>
      </c>
    </row>
    <row r="46" spans="1:4" ht="12.75">
      <c r="A46" s="104"/>
      <c r="B46" s="104"/>
      <c r="C46" s="519"/>
      <c r="D46" s="525"/>
    </row>
    <row r="47" spans="1:4" ht="15.75">
      <c r="A47" s="103" t="s">
        <v>526</v>
      </c>
      <c r="B47" s="103" t="s">
        <v>539</v>
      </c>
      <c r="C47" s="519">
        <v>2409550.57</v>
      </c>
      <c r="D47" s="530">
        <v>6473621.29</v>
      </c>
    </row>
    <row r="48" spans="1:4" ht="12.75">
      <c r="A48" s="103"/>
      <c r="B48" s="103"/>
      <c r="C48" s="521"/>
      <c r="D48" s="525"/>
    </row>
    <row r="49" spans="1:4" ht="12.75">
      <c r="A49" s="104"/>
      <c r="B49" s="104"/>
      <c r="C49" s="522"/>
      <c r="D49" s="524"/>
    </row>
    <row r="50" spans="3:4" ht="12.75">
      <c r="C50" s="75"/>
      <c r="D50" s="75"/>
    </row>
    <row r="51" spans="2:4" ht="15.75" customHeight="1">
      <c r="B51" s="668"/>
      <c r="C51" s="656"/>
      <c r="D51" s="505"/>
    </row>
    <row r="52" spans="2:4" ht="18" hidden="1">
      <c r="B52" s="656"/>
      <c r="C52" s="656"/>
      <c r="D52" s="507"/>
    </row>
    <row r="53" spans="2:4" ht="18" hidden="1">
      <c r="B53" s="479"/>
      <c r="C53" s="655"/>
      <c r="D53" s="655"/>
    </row>
    <row r="54" spans="2:4" ht="18" hidden="1">
      <c r="B54" s="479"/>
      <c r="C54" s="655"/>
      <c r="D54" s="655"/>
    </row>
    <row r="55" spans="2:4" ht="12.75" hidden="1">
      <c r="B55" s="479"/>
      <c r="C55" s="479"/>
      <c r="D55" s="479"/>
    </row>
    <row r="56" spans="2:4" ht="12.75" hidden="1">
      <c r="B56" s="479"/>
      <c r="C56" s="506">
        <f>C47-C45</f>
        <v>-4064070.72</v>
      </c>
      <c r="D56" s="506">
        <f>D47-D45</f>
        <v>6473621.29</v>
      </c>
    </row>
    <row r="57" spans="2:4" ht="12.75" hidden="1">
      <c r="B57" s="479"/>
      <c r="C57" s="479"/>
      <c r="D57" s="479"/>
    </row>
    <row r="58" spans="2:4" ht="12.75" hidden="1">
      <c r="B58" s="479"/>
      <c r="C58" s="506">
        <f>C56-C43</f>
        <v>0.49999997625127435</v>
      </c>
      <c r="D58" s="506">
        <f>D56-D43</f>
        <v>99999.34399999771</v>
      </c>
    </row>
    <row r="59" spans="2:4" ht="12.75" hidden="1">
      <c r="B59" s="479"/>
      <c r="C59" s="479"/>
      <c r="D59" s="479"/>
    </row>
    <row r="60" spans="2:4" ht="12.75" hidden="1">
      <c r="B60" s="479"/>
      <c r="C60" s="479"/>
      <c r="D60" s="479"/>
    </row>
    <row r="61" spans="2:4" ht="12.75" hidden="1">
      <c r="B61" s="479"/>
      <c r="C61" s="479"/>
      <c r="D61" s="479"/>
    </row>
    <row r="62" spans="2:4" ht="12.75" hidden="1">
      <c r="B62" s="479"/>
      <c r="C62" s="479"/>
      <c r="D62" s="479"/>
    </row>
    <row r="63" spans="2:4" ht="12.75">
      <c r="B63" s="479"/>
      <c r="C63" s="479"/>
      <c r="D63" s="479"/>
    </row>
    <row r="64" spans="2:4" ht="18">
      <c r="B64" s="479"/>
      <c r="C64" s="655" t="s">
        <v>55</v>
      </c>
      <c r="D64" s="655"/>
    </row>
    <row r="65" spans="2:4" ht="18">
      <c r="B65" s="479"/>
      <c r="C65" s="655" t="s">
        <v>93</v>
      </c>
      <c r="D65" s="655"/>
    </row>
    <row r="66" spans="2:4" ht="12.75">
      <c r="B66" s="479"/>
      <c r="C66" s="508"/>
      <c r="D66" s="479"/>
    </row>
    <row r="67" spans="2:4" ht="12.75">
      <c r="B67" s="479"/>
      <c r="C67" s="508"/>
      <c r="D67" s="479"/>
    </row>
    <row r="68" spans="2:4" ht="12.75">
      <c r="B68" s="479"/>
      <c r="C68" s="508"/>
      <c r="D68" s="479"/>
    </row>
    <row r="69" spans="2:4" ht="12.75">
      <c r="B69" s="479"/>
      <c r="C69" s="479"/>
      <c r="D69" s="479"/>
    </row>
  </sheetData>
  <sheetProtection/>
  <mergeCells count="9">
    <mergeCell ref="C65:D65"/>
    <mergeCell ref="C54:D54"/>
    <mergeCell ref="B2:D2"/>
    <mergeCell ref="A4:A5"/>
    <mergeCell ref="B4:B5"/>
    <mergeCell ref="B51:C51"/>
    <mergeCell ref="C53:D53"/>
    <mergeCell ref="B52:C52"/>
    <mergeCell ref="C64:D64"/>
  </mergeCells>
  <printOptions/>
  <pageMargins left="0.9" right="0.48" top="1" bottom="0.6" header="0.64" footer="0.5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G58" sqref="G58:G60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9" width="10.7109375" style="0" bestFit="1" customWidth="1"/>
    <col min="10" max="10" width="19.00390625" style="0" bestFit="1" customWidth="1"/>
    <col min="13" max="13" width="12.28125" style="0" customWidth="1"/>
  </cols>
  <sheetData>
    <row r="1" spans="1:6" ht="12.75">
      <c r="A1" s="672" t="s">
        <v>750</v>
      </c>
      <c r="B1" s="672"/>
      <c r="C1" s="531"/>
      <c r="D1" s="531"/>
      <c r="E1" s="533"/>
      <c r="F1" s="479"/>
    </row>
    <row r="2" spans="1:6" ht="12.75">
      <c r="A2" s="672" t="s">
        <v>751</v>
      </c>
      <c r="B2" s="672"/>
      <c r="C2" s="531"/>
      <c r="D2" s="531"/>
      <c r="E2" s="533"/>
      <c r="F2" s="479"/>
    </row>
    <row r="3" spans="1:6" ht="12.75">
      <c r="A3" s="672" t="s">
        <v>734</v>
      </c>
      <c r="B3" s="672"/>
      <c r="C3" s="531"/>
      <c r="D3" s="531"/>
      <c r="E3" s="533"/>
      <c r="F3" s="479"/>
    </row>
    <row r="4" spans="2:7" ht="15.75">
      <c r="B4" s="673" t="s">
        <v>735</v>
      </c>
      <c r="C4" s="673"/>
      <c r="D4" s="673"/>
      <c r="E4" s="673"/>
      <c r="F4" s="673"/>
      <c r="G4" s="673"/>
    </row>
    <row r="6" spans="1:7" ht="12.75">
      <c r="A6" s="670" t="s">
        <v>457</v>
      </c>
      <c r="B6" s="674" t="s">
        <v>736</v>
      </c>
      <c r="C6" s="670" t="s">
        <v>737</v>
      </c>
      <c r="D6" s="539" t="s">
        <v>738</v>
      </c>
      <c r="E6" s="670" t="s">
        <v>739</v>
      </c>
      <c r="F6" s="670" t="s">
        <v>740</v>
      </c>
      <c r="G6" s="539" t="s">
        <v>738</v>
      </c>
    </row>
    <row r="7" spans="1:9" ht="12.75">
      <c r="A7" s="671"/>
      <c r="B7" s="675"/>
      <c r="C7" s="671"/>
      <c r="D7" s="540">
        <v>40179</v>
      </c>
      <c r="E7" s="671"/>
      <c r="F7" s="671"/>
      <c r="G7" s="540">
        <v>40543</v>
      </c>
      <c r="H7" s="14"/>
      <c r="I7" s="14"/>
    </row>
    <row r="8" spans="1:9" ht="12.75">
      <c r="A8" s="512">
        <v>1</v>
      </c>
      <c r="B8" s="541" t="s">
        <v>698</v>
      </c>
      <c r="C8" s="512"/>
      <c r="D8" s="542"/>
      <c r="E8" s="542"/>
      <c r="F8" s="542"/>
      <c r="G8" s="542">
        <f aca="true" t="shared" si="0" ref="G8:G16">D8+E8-F8</f>
        <v>0</v>
      </c>
      <c r="H8" s="14"/>
      <c r="I8" s="14"/>
    </row>
    <row r="9" spans="1:9" ht="12.75">
      <c r="A9" s="512">
        <v>2</v>
      </c>
      <c r="B9" s="543" t="s">
        <v>741</v>
      </c>
      <c r="C9" s="512"/>
      <c r="D9" s="542"/>
      <c r="E9" s="542"/>
      <c r="F9" s="542"/>
      <c r="G9" s="542">
        <f t="shared" si="0"/>
        <v>0</v>
      </c>
      <c r="H9" s="544"/>
      <c r="I9" s="74"/>
    </row>
    <row r="10" spans="1:9" ht="12.75">
      <c r="A10" s="512">
        <v>3</v>
      </c>
      <c r="B10" s="541" t="s">
        <v>742</v>
      </c>
      <c r="C10" s="512"/>
      <c r="D10" s="542">
        <v>1550144.05</v>
      </c>
      <c r="E10" s="542"/>
      <c r="F10" s="542"/>
      <c r="G10" s="542">
        <f t="shared" si="0"/>
        <v>1550144.05</v>
      </c>
      <c r="H10" s="544"/>
      <c r="I10" s="74"/>
    </row>
    <row r="11" spans="1:9" ht="12.75">
      <c r="A11" s="512">
        <v>4</v>
      </c>
      <c r="B11" s="541" t="s">
        <v>743</v>
      </c>
      <c r="C11" s="512"/>
      <c r="D11" s="542"/>
      <c r="E11" s="542">
        <v>860989</v>
      </c>
      <c r="F11" s="542"/>
      <c r="G11" s="542">
        <f t="shared" si="0"/>
        <v>860989</v>
      </c>
      <c r="H11" s="544"/>
      <c r="I11" s="74"/>
    </row>
    <row r="12" spans="1:9" ht="12.75">
      <c r="A12" s="512">
        <v>5</v>
      </c>
      <c r="B12" s="541" t="s">
        <v>744</v>
      </c>
      <c r="C12" s="512"/>
      <c r="D12" s="542">
        <v>3101056.85</v>
      </c>
      <c r="E12" s="103">
        <v>607833.86</v>
      </c>
      <c r="F12" s="542"/>
      <c r="G12" s="542">
        <f t="shared" si="0"/>
        <v>3708890.71</v>
      </c>
      <c r="H12" s="544"/>
      <c r="I12" s="74"/>
    </row>
    <row r="13" spans="1:10" ht="12.75">
      <c r="A13" s="512">
        <v>1</v>
      </c>
      <c r="B13" s="541" t="s">
        <v>745</v>
      </c>
      <c r="C13" s="512"/>
      <c r="D13" s="542"/>
      <c r="E13" s="542">
        <v>137333</v>
      </c>
      <c r="F13" s="542"/>
      <c r="G13" s="542">
        <f t="shared" si="0"/>
        <v>137333</v>
      </c>
      <c r="H13" s="544"/>
      <c r="I13" s="74"/>
      <c r="J13" s="367"/>
    </row>
    <row r="14" spans="1:9" ht="12.75">
      <c r="A14" s="512">
        <v>2</v>
      </c>
      <c r="B14" s="104"/>
      <c r="C14" s="512"/>
      <c r="D14" s="542"/>
      <c r="E14" s="542"/>
      <c r="F14" s="542"/>
      <c r="G14" s="542">
        <f t="shared" si="0"/>
        <v>0</v>
      </c>
      <c r="H14" s="14"/>
      <c r="I14" s="14"/>
    </row>
    <row r="15" spans="1:9" ht="12.75">
      <c r="A15" s="512">
        <v>3</v>
      </c>
      <c r="B15" s="104"/>
      <c r="C15" s="512"/>
      <c r="D15" s="542"/>
      <c r="E15" s="542"/>
      <c r="F15" s="542"/>
      <c r="G15" s="542">
        <f t="shared" si="0"/>
        <v>0</v>
      </c>
      <c r="H15" s="14"/>
      <c r="I15" s="14"/>
    </row>
    <row r="16" spans="1:9" ht="13.5" thickBot="1">
      <c r="A16" s="48">
        <v>4</v>
      </c>
      <c r="B16" s="44"/>
      <c r="C16" s="48"/>
      <c r="D16" s="545"/>
      <c r="E16" s="545"/>
      <c r="F16" s="545"/>
      <c r="G16" s="545">
        <f t="shared" si="0"/>
        <v>0</v>
      </c>
      <c r="H16" s="14"/>
      <c r="I16" s="14"/>
    </row>
    <row r="17" spans="1:10" ht="13.5" thickBot="1">
      <c r="A17" s="546"/>
      <c r="B17" s="547" t="s">
        <v>746</v>
      </c>
      <c r="C17" s="548"/>
      <c r="D17" s="549">
        <f>SUM(D8:D16)</f>
        <v>4651200.9</v>
      </c>
      <c r="E17" s="549">
        <f>SUM(E8:E16)</f>
        <v>1606155.8599999999</v>
      </c>
      <c r="F17" s="549">
        <f>SUM(F8:F16)</f>
        <v>0</v>
      </c>
      <c r="G17" s="550">
        <f>SUM(G8:G16)</f>
        <v>6257356.76</v>
      </c>
      <c r="I17" s="75"/>
      <c r="J17" s="551"/>
    </row>
    <row r="20" spans="2:9" ht="15.75">
      <c r="B20" s="673" t="s">
        <v>747</v>
      </c>
      <c r="C20" s="673"/>
      <c r="D20" s="673"/>
      <c r="E20" s="673"/>
      <c r="F20" s="673"/>
      <c r="G20" s="673"/>
      <c r="I20" s="75"/>
    </row>
    <row r="22" spans="1:7" ht="12.75">
      <c r="A22" s="670" t="s">
        <v>457</v>
      </c>
      <c r="B22" s="674" t="s">
        <v>736</v>
      </c>
      <c r="C22" s="670" t="s">
        <v>737</v>
      </c>
      <c r="D22" s="539" t="s">
        <v>738</v>
      </c>
      <c r="E22" s="670" t="s">
        <v>739</v>
      </c>
      <c r="F22" s="670" t="s">
        <v>740</v>
      </c>
      <c r="G22" s="539" t="s">
        <v>738</v>
      </c>
    </row>
    <row r="23" spans="1:7" ht="12.75">
      <c r="A23" s="671"/>
      <c r="B23" s="675"/>
      <c r="C23" s="671"/>
      <c r="D23" s="540">
        <v>40179</v>
      </c>
      <c r="E23" s="671"/>
      <c r="F23" s="671"/>
      <c r="G23" s="540">
        <v>40543</v>
      </c>
    </row>
    <row r="24" spans="1:7" ht="12.75">
      <c r="A24" s="512">
        <v>1</v>
      </c>
      <c r="B24" s="541" t="s">
        <v>698</v>
      </c>
      <c r="C24" s="512"/>
      <c r="D24" s="542">
        <v>0</v>
      </c>
      <c r="E24" s="542">
        <v>0</v>
      </c>
      <c r="F24" s="542"/>
      <c r="G24" s="542">
        <f aca="true" t="shared" si="1" ref="G24:G29">D24+E24</f>
        <v>0</v>
      </c>
    </row>
    <row r="25" spans="1:7" ht="12.75">
      <c r="A25" s="512">
        <v>2</v>
      </c>
      <c r="B25" s="541" t="s">
        <v>741</v>
      </c>
      <c r="C25" s="512"/>
      <c r="D25" s="542"/>
      <c r="E25" s="542"/>
      <c r="F25" s="542"/>
      <c r="G25" s="542">
        <f t="shared" si="1"/>
        <v>0</v>
      </c>
    </row>
    <row r="26" spans="1:7" ht="12.75">
      <c r="A26" s="512">
        <v>3</v>
      </c>
      <c r="B26" s="541" t="s">
        <v>748</v>
      </c>
      <c r="C26" s="512"/>
      <c r="D26" s="542"/>
      <c r="E26" s="552">
        <v>310028.81</v>
      </c>
      <c r="F26" s="542"/>
      <c r="G26" s="542">
        <f t="shared" si="1"/>
        <v>310028.81</v>
      </c>
    </row>
    <row r="27" spans="1:7" ht="12.75">
      <c r="A27" s="512">
        <v>4</v>
      </c>
      <c r="B27" s="541" t="s">
        <v>743</v>
      </c>
      <c r="C27" s="512"/>
      <c r="D27" s="542"/>
      <c r="E27" s="542">
        <v>86098.9</v>
      </c>
      <c r="F27" s="542"/>
      <c r="G27" s="542">
        <f t="shared" si="1"/>
        <v>86098.9</v>
      </c>
    </row>
    <row r="28" spans="1:7" ht="12.75">
      <c r="A28" s="512">
        <v>5</v>
      </c>
      <c r="B28" s="541" t="s">
        <v>744</v>
      </c>
      <c r="C28" s="512"/>
      <c r="D28" s="542">
        <v>534220</v>
      </c>
      <c r="E28" s="552">
        <v>771012.4554166667</v>
      </c>
      <c r="F28" s="542"/>
      <c r="G28" s="542">
        <f t="shared" si="1"/>
        <v>1305232.4554166668</v>
      </c>
    </row>
    <row r="29" spans="1:7" ht="12.75">
      <c r="A29" s="512">
        <v>1</v>
      </c>
      <c r="B29" s="541" t="s">
        <v>745</v>
      </c>
      <c r="C29" s="512"/>
      <c r="D29" s="542"/>
      <c r="E29" s="542">
        <v>13611.066666666666</v>
      </c>
      <c r="F29" s="542"/>
      <c r="G29" s="542">
        <f t="shared" si="1"/>
        <v>13611.066666666666</v>
      </c>
    </row>
    <row r="30" spans="1:7" ht="12.75">
      <c r="A30" s="512">
        <v>2</v>
      </c>
      <c r="B30" s="104"/>
      <c r="C30" s="512"/>
      <c r="D30" s="542"/>
      <c r="E30" s="542"/>
      <c r="F30" s="542"/>
      <c r="G30" s="542">
        <f>D30+E30-F30</f>
        <v>0</v>
      </c>
    </row>
    <row r="31" spans="1:7" ht="12.75">
      <c r="A31" s="512">
        <v>3</v>
      </c>
      <c r="B31" s="104"/>
      <c r="C31" s="512"/>
      <c r="D31" s="542"/>
      <c r="E31" s="542"/>
      <c r="F31" s="542"/>
      <c r="G31" s="542">
        <f>D31+E31-F31</f>
        <v>0</v>
      </c>
    </row>
    <row r="32" spans="1:7" ht="13.5" thickBot="1">
      <c r="A32" s="48">
        <v>4</v>
      </c>
      <c r="B32" s="44"/>
      <c r="C32" s="48"/>
      <c r="D32" s="545"/>
      <c r="E32" s="545"/>
      <c r="F32" s="545"/>
      <c r="G32" s="545">
        <f>D32+E32-F32</f>
        <v>0</v>
      </c>
    </row>
    <row r="33" spans="1:10" ht="13.5" thickBot="1">
      <c r="A33" s="546"/>
      <c r="B33" s="547" t="s">
        <v>746</v>
      </c>
      <c r="C33" s="548"/>
      <c r="D33" s="549">
        <f>SUM(D24:D32)</f>
        <v>534220</v>
      </c>
      <c r="E33" s="549">
        <f>SUM(E24:E32)</f>
        <v>1180751.2320833334</v>
      </c>
      <c r="F33" s="549">
        <f>SUM(F24:F32)</f>
        <v>0</v>
      </c>
      <c r="G33" s="550">
        <f>SUM(G24:G32)</f>
        <v>1714971.2320833334</v>
      </c>
      <c r="H33" s="553"/>
      <c r="I33" s="75"/>
      <c r="J33" s="75"/>
    </row>
    <row r="34" ht="12.75">
      <c r="G34" s="553"/>
    </row>
    <row r="36" spans="2:7" ht="15.75">
      <c r="B36" s="673" t="s">
        <v>749</v>
      </c>
      <c r="C36" s="673"/>
      <c r="D36" s="673"/>
      <c r="E36" s="673"/>
      <c r="F36" s="673"/>
      <c r="G36" s="673"/>
    </row>
    <row r="38" spans="1:7" ht="12.75">
      <c r="A38" s="670" t="s">
        <v>457</v>
      </c>
      <c r="B38" s="674" t="s">
        <v>736</v>
      </c>
      <c r="C38" s="670" t="s">
        <v>737</v>
      </c>
      <c r="D38" s="539" t="s">
        <v>738</v>
      </c>
      <c r="E38" s="670" t="s">
        <v>739</v>
      </c>
      <c r="F38" s="670" t="s">
        <v>740</v>
      </c>
      <c r="G38" s="539" t="s">
        <v>738</v>
      </c>
    </row>
    <row r="39" spans="1:7" ht="12.75">
      <c r="A39" s="671"/>
      <c r="B39" s="675"/>
      <c r="C39" s="671"/>
      <c r="D39" s="540">
        <v>40179</v>
      </c>
      <c r="E39" s="671"/>
      <c r="F39" s="671"/>
      <c r="G39" s="540">
        <v>40543</v>
      </c>
    </row>
    <row r="40" spans="1:7" ht="12.75">
      <c r="A40" s="512">
        <v>1</v>
      </c>
      <c r="B40" s="543" t="s">
        <v>698</v>
      </c>
      <c r="C40" s="512"/>
      <c r="D40" s="542">
        <f>+D8-D24</f>
        <v>0</v>
      </c>
      <c r="E40" s="542">
        <f>+E8-E24</f>
        <v>0</v>
      </c>
      <c r="F40" s="542">
        <f>+F8-F24</f>
        <v>0</v>
      </c>
      <c r="G40" s="542">
        <f aca="true" t="shared" si="2" ref="G40:G48">D40+E40-F40</f>
        <v>0</v>
      </c>
    </row>
    <row r="41" spans="1:14" ht="12.75">
      <c r="A41" s="512">
        <v>2</v>
      </c>
      <c r="B41" s="541" t="s">
        <v>741</v>
      </c>
      <c r="C41" s="512"/>
      <c r="D41" s="542">
        <f aca="true" t="shared" si="3" ref="D41:F48">+D9-D25</f>
        <v>0</v>
      </c>
      <c r="E41" s="542">
        <f t="shared" si="3"/>
        <v>0</v>
      </c>
      <c r="F41" s="542">
        <f t="shared" si="3"/>
        <v>0</v>
      </c>
      <c r="G41" s="542">
        <f t="shared" si="2"/>
        <v>0</v>
      </c>
      <c r="M41" s="14"/>
      <c r="N41" s="14"/>
    </row>
    <row r="42" spans="1:14" ht="12.75">
      <c r="A42" s="512">
        <v>3</v>
      </c>
      <c r="B42" s="541" t="s">
        <v>748</v>
      </c>
      <c r="C42" s="512"/>
      <c r="D42" s="542">
        <f t="shared" si="3"/>
        <v>1550144.05</v>
      </c>
      <c r="E42" s="542">
        <f t="shared" si="3"/>
        <v>-310028.81</v>
      </c>
      <c r="F42" s="542">
        <f t="shared" si="3"/>
        <v>0</v>
      </c>
      <c r="G42" s="542">
        <f t="shared" si="2"/>
        <v>1240115.24</v>
      </c>
      <c r="M42" s="14"/>
      <c r="N42" s="14"/>
    </row>
    <row r="43" spans="1:14" ht="12.75">
      <c r="A43" s="512">
        <v>4</v>
      </c>
      <c r="B43" s="541" t="s">
        <v>743</v>
      </c>
      <c r="C43" s="512"/>
      <c r="D43" s="542">
        <f t="shared" si="3"/>
        <v>0</v>
      </c>
      <c r="E43" s="542">
        <f t="shared" si="3"/>
        <v>774890.1</v>
      </c>
      <c r="F43" s="542">
        <f t="shared" si="3"/>
        <v>0</v>
      </c>
      <c r="G43" s="542">
        <f t="shared" si="2"/>
        <v>774890.1</v>
      </c>
      <c r="M43" s="14"/>
      <c r="N43" s="14"/>
    </row>
    <row r="44" spans="1:14" ht="12.75">
      <c r="A44" s="512">
        <v>5</v>
      </c>
      <c r="B44" s="541" t="s">
        <v>744</v>
      </c>
      <c r="C44" s="512"/>
      <c r="D44" s="542">
        <f t="shared" si="3"/>
        <v>2566836.85</v>
      </c>
      <c r="E44" s="542">
        <f t="shared" si="3"/>
        <v>-163178.5954166667</v>
      </c>
      <c r="F44" s="542">
        <f t="shared" si="3"/>
        <v>0</v>
      </c>
      <c r="G44" s="542">
        <f t="shared" si="2"/>
        <v>2403658.2545833336</v>
      </c>
      <c r="M44" s="14"/>
      <c r="N44" s="14"/>
    </row>
    <row r="45" spans="1:14" ht="12.75">
      <c r="A45" s="512">
        <v>1</v>
      </c>
      <c r="B45" s="541" t="s">
        <v>745</v>
      </c>
      <c r="C45" s="512"/>
      <c r="D45" s="542">
        <f t="shared" si="3"/>
        <v>0</v>
      </c>
      <c r="E45" s="542">
        <f t="shared" si="3"/>
        <v>123721.93333333333</v>
      </c>
      <c r="F45" s="542">
        <f t="shared" si="3"/>
        <v>0</v>
      </c>
      <c r="G45" s="542">
        <f t="shared" si="2"/>
        <v>123721.93333333333</v>
      </c>
      <c r="M45" s="14"/>
      <c r="N45" s="14"/>
    </row>
    <row r="46" spans="1:14" ht="12.75">
      <c r="A46" s="512">
        <v>2</v>
      </c>
      <c r="B46" s="541"/>
      <c r="C46" s="512"/>
      <c r="D46" s="542">
        <f t="shared" si="3"/>
        <v>0</v>
      </c>
      <c r="E46" s="542">
        <f t="shared" si="3"/>
        <v>0</v>
      </c>
      <c r="F46" s="542">
        <f t="shared" si="3"/>
        <v>0</v>
      </c>
      <c r="G46" s="542">
        <f t="shared" si="2"/>
        <v>0</v>
      </c>
      <c r="M46" s="14"/>
      <c r="N46" s="14"/>
    </row>
    <row r="47" spans="1:14" ht="12.75">
      <c r="A47" s="512">
        <v>3</v>
      </c>
      <c r="B47" s="104"/>
      <c r="C47" s="512"/>
      <c r="D47" s="542">
        <f t="shared" si="3"/>
        <v>0</v>
      </c>
      <c r="E47" s="542">
        <f t="shared" si="3"/>
        <v>0</v>
      </c>
      <c r="F47" s="542">
        <f t="shared" si="3"/>
        <v>0</v>
      </c>
      <c r="G47" s="542">
        <f t="shared" si="2"/>
        <v>0</v>
      </c>
      <c r="M47" s="14"/>
      <c r="N47" s="14"/>
    </row>
    <row r="48" spans="1:14" ht="13.5" thickBot="1">
      <c r="A48" s="48">
        <v>4</v>
      </c>
      <c r="B48" s="44"/>
      <c r="C48" s="48"/>
      <c r="D48" s="542">
        <f t="shared" si="3"/>
        <v>0</v>
      </c>
      <c r="E48" s="542">
        <f t="shared" si="3"/>
        <v>0</v>
      </c>
      <c r="F48" s="542">
        <f t="shared" si="3"/>
        <v>0</v>
      </c>
      <c r="G48" s="545">
        <f t="shared" si="2"/>
        <v>0</v>
      </c>
      <c r="M48" s="14"/>
      <c r="N48" s="14"/>
    </row>
    <row r="49" spans="1:14" ht="13.5" thickBot="1">
      <c r="A49" s="546"/>
      <c r="B49" s="547" t="s">
        <v>746</v>
      </c>
      <c r="C49" s="548"/>
      <c r="D49" s="549">
        <f>SUM(D40:D48)</f>
        <v>4116980.9000000004</v>
      </c>
      <c r="E49" s="549">
        <f>SUM(E40:E48)</f>
        <v>425404.6279166666</v>
      </c>
      <c r="F49" s="549">
        <f>SUM(F40:F48)</f>
        <v>0</v>
      </c>
      <c r="G49" s="550">
        <f>SUM(G40:G48)</f>
        <v>4542385.527916667</v>
      </c>
      <c r="I49" s="553"/>
      <c r="J49" s="75"/>
      <c r="M49" s="16"/>
      <c r="N49" s="14"/>
    </row>
    <row r="50" spans="6:10" s="14" customFormat="1" ht="12.75">
      <c r="F50" s="74"/>
      <c r="G50" s="554"/>
      <c r="I50" s="74"/>
      <c r="J50" s="74"/>
    </row>
    <row r="51" spans="5:14" ht="15.75">
      <c r="E51" s="676" t="s">
        <v>55</v>
      </c>
      <c r="F51" s="676"/>
      <c r="G51" s="676"/>
      <c r="M51" s="14"/>
      <c r="N51" s="14"/>
    </row>
    <row r="52" spans="5:7" ht="12.75">
      <c r="E52" s="677" t="s">
        <v>93</v>
      </c>
      <c r="F52" s="677"/>
      <c r="G52" s="677"/>
    </row>
    <row r="59" ht="12.75">
      <c r="G59" s="75"/>
    </row>
  </sheetData>
  <sheetProtection/>
  <mergeCells count="23">
    <mergeCell ref="E51:G51"/>
    <mergeCell ref="E52:G52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E6:E7"/>
    <mergeCell ref="A1:B1"/>
    <mergeCell ref="A2:B2"/>
    <mergeCell ref="A3:B3"/>
    <mergeCell ref="B4:G4"/>
    <mergeCell ref="F6:F7"/>
    <mergeCell ref="A6:A7"/>
    <mergeCell ref="B6:B7"/>
    <mergeCell ref="C6:C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8"/>
  <sheetViews>
    <sheetView zoomScalePageLayoutView="0" workbookViewId="0" topLeftCell="A58">
      <selection activeCell="N71" sqref="M71:N74"/>
    </sheetView>
  </sheetViews>
  <sheetFormatPr defaultColWidth="9.140625" defaultRowHeight="12.75"/>
  <cols>
    <col min="1" max="1" width="2.8515625" style="0" customWidth="1"/>
    <col min="3" max="3" width="20.28125" style="0" customWidth="1"/>
    <col min="4" max="4" width="13.7109375" style="0" customWidth="1"/>
    <col min="5" max="5" width="12.7109375" style="0" hidden="1" customWidth="1"/>
    <col min="6" max="6" width="9.57421875" style="0" hidden="1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  <col min="11" max="11" width="4.7109375" style="0" customWidth="1"/>
    <col min="13" max="13" width="11.7109375" style="0" bestFit="1" customWidth="1"/>
    <col min="16" max="16" width="53.421875" style="0" customWidth="1"/>
  </cols>
  <sheetData>
    <row r="1" spans="2:3" ht="12.75">
      <c r="B1" s="672" t="s">
        <v>750</v>
      </c>
      <c r="C1" s="672"/>
    </row>
    <row r="2" spans="2:3" ht="12.75">
      <c r="B2" s="672" t="s">
        <v>751</v>
      </c>
      <c r="C2" s="672"/>
    </row>
    <row r="3" spans="2:3" ht="12.75">
      <c r="B3" s="672" t="s">
        <v>734</v>
      </c>
      <c r="C3" s="672"/>
    </row>
    <row r="4" spans="1:16" ht="12.75">
      <c r="A4" s="83"/>
      <c r="B4" s="83"/>
      <c r="C4" s="83"/>
      <c r="D4" s="83"/>
      <c r="E4" s="83"/>
      <c r="F4" s="83"/>
      <c r="G4" s="83"/>
      <c r="H4" s="83"/>
      <c r="I4" s="556"/>
      <c r="J4" s="557" t="s">
        <v>752</v>
      </c>
      <c r="K4" s="14"/>
      <c r="L4" s="14"/>
      <c r="M4" s="14"/>
      <c r="N4" s="14"/>
      <c r="O4" s="14"/>
      <c r="P4" s="14"/>
    </row>
    <row r="5" spans="1:16" ht="15.75" customHeight="1">
      <c r="A5" s="678" t="s">
        <v>753</v>
      </c>
      <c r="B5" s="679"/>
      <c r="C5" s="679"/>
      <c r="D5" s="679"/>
      <c r="E5" s="679"/>
      <c r="F5" s="679"/>
      <c r="G5" s="679"/>
      <c r="H5" s="679"/>
      <c r="I5" s="679"/>
      <c r="J5" s="680"/>
      <c r="K5" s="558"/>
      <c r="L5" s="558"/>
      <c r="M5" s="558"/>
      <c r="N5" s="558"/>
      <c r="O5" s="558"/>
      <c r="P5" s="558"/>
    </row>
    <row r="6" spans="1:10" ht="26.25" customHeight="1" thickBot="1">
      <c r="A6" s="559"/>
      <c r="B6" s="681" t="s">
        <v>754</v>
      </c>
      <c r="C6" s="681"/>
      <c r="D6" s="681"/>
      <c r="E6" s="681"/>
      <c r="F6" s="682"/>
      <c r="G6" s="560" t="s">
        <v>755</v>
      </c>
      <c r="H6" s="560" t="s">
        <v>756</v>
      </c>
      <c r="I6" s="561" t="s">
        <v>757</v>
      </c>
      <c r="J6" s="561" t="s">
        <v>758</v>
      </c>
    </row>
    <row r="7" spans="1:10" ht="16.5" customHeight="1">
      <c r="A7" s="562">
        <v>1</v>
      </c>
      <c r="B7" s="683" t="s">
        <v>759</v>
      </c>
      <c r="C7" s="684"/>
      <c r="D7" s="684"/>
      <c r="E7" s="684"/>
      <c r="F7" s="684"/>
      <c r="G7" s="563">
        <v>70</v>
      </c>
      <c r="H7" s="563">
        <v>11100</v>
      </c>
      <c r="I7" s="564">
        <f>SUM(I8:I10)</f>
        <v>162582</v>
      </c>
      <c r="J7" s="564">
        <f>SUM(J8:J10)</f>
        <v>20653</v>
      </c>
    </row>
    <row r="8" spans="1:10" ht="16.5" customHeight="1">
      <c r="A8" s="565" t="s">
        <v>760</v>
      </c>
      <c r="B8" s="685" t="s">
        <v>761</v>
      </c>
      <c r="C8" s="685"/>
      <c r="D8" s="685"/>
      <c r="E8" s="685"/>
      <c r="F8" s="686"/>
      <c r="G8" s="566" t="s">
        <v>762</v>
      </c>
      <c r="H8" s="566">
        <v>11101</v>
      </c>
      <c r="I8" s="567"/>
      <c r="J8" s="567"/>
    </row>
    <row r="9" spans="1:10" ht="16.5" customHeight="1">
      <c r="A9" s="568" t="s">
        <v>763</v>
      </c>
      <c r="B9" s="685" t="s">
        <v>764</v>
      </c>
      <c r="C9" s="685"/>
      <c r="D9" s="685"/>
      <c r="E9" s="685"/>
      <c r="F9" s="686"/>
      <c r="G9" s="566">
        <v>704</v>
      </c>
      <c r="H9" s="566">
        <v>11102</v>
      </c>
      <c r="I9" s="567">
        <v>162582</v>
      </c>
      <c r="J9" s="567">
        <v>20653</v>
      </c>
    </row>
    <row r="10" spans="1:10" ht="16.5" customHeight="1">
      <c r="A10" s="568" t="s">
        <v>765</v>
      </c>
      <c r="B10" s="685" t="s">
        <v>766</v>
      </c>
      <c r="C10" s="685"/>
      <c r="D10" s="685"/>
      <c r="E10" s="685"/>
      <c r="F10" s="686"/>
      <c r="G10" s="569">
        <v>705</v>
      </c>
      <c r="H10" s="566">
        <v>11103</v>
      </c>
      <c r="I10" s="567"/>
      <c r="J10" s="567"/>
    </row>
    <row r="11" spans="1:10" ht="16.5" customHeight="1">
      <c r="A11" s="570">
        <v>2</v>
      </c>
      <c r="B11" s="687" t="s">
        <v>767</v>
      </c>
      <c r="C11" s="687"/>
      <c r="D11" s="687"/>
      <c r="E11" s="687"/>
      <c r="F11" s="688"/>
      <c r="G11" s="571">
        <v>708</v>
      </c>
      <c r="H11" s="572">
        <v>11104</v>
      </c>
      <c r="I11" s="567">
        <f>SUM(I12:I14)</f>
        <v>0</v>
      </c>
      <c r="J11" s="567">
        <f>SUM(J12:J14)</f>
        <v>0</v>
      </c>
    </row>
    <row r="12" spans="1:10" ht="16.5" customHeight="1">
      <c r="A12" s="573" t="s">
        <v>760</v>
      </c>
      <c r="B12" s="685" t="s">
        <v>768</v>
      </c>
      <c r="C12" s="685"/>
      <c r="D12" s="685"/>
      <c r="E12" s="685"/>
      <c r="F12" s="686"/>
      <c r="G12" s="566">
        <v>7081</v>
      </c>
      <c r="H12" s="574">
        <v>111041</v>
      </c>
      <c r="I12" s="567"/>
      <c r="J12" s="567"/>
    </row>
    <row r="13" spans="1:10" ht="16.5" customHeight="1">
      <c r="A13" s="573" t="s">
        <v>769</v>
      </c>
      <c r="B13" s="685" t="s">
        <v>770</v>
      </c>
      <c r="C13" s="685"/>
      <c r="D13" s="685"/>
      <c r="E13" s="685"/>
      <c r="F13" s="686"/>
      <c r="G13" s="566">
        <v>7082</v>
      </c>
      <c r="H13" s="574">
        <v>111042</v>
      </c>
      <c r="I13" s="567"/>
      <c r="J13" s="567"/>
    </row>
    <row r="14" spans="1:10" ht="16.5" customHeight="1">
      <c r="A14" s="573" t="s">
        <v>771</v>
      </c>
      <c r="B14" s="685" t="s">
        <v>772</v>
      </c>
      <c r="C14" s="685"/>
      <c r="D14" s="685"/>
      <c r="E14" s="685"/>
      <c r="F14" s="686"/>
      <c r="G14" s="566">
        <v>7083</v>
      </c>
      <c r="H14" s="574">
        <v>111043</v>
      </c>
      <c r="I14" s="567"/>
      <c r="J14" s="567"/>
    </row>
    <row r="15" spans="1:10" ht="29.25" customHeight="1">
      <c r="A15" s="575">
        <v>3</v>
      </c>
      <c r="B15" s="687" t="s">
        <v>773</v>
      </c>
      <c r="C15" s="687"/>
      <c r="D15" s="687"/>
      <c r="E15" s="687"/>
      <c r="F15" s="688"/>
      <c r="G15" s="571">
        <v>71</v>
      </c>
      <c r="H15" s="572">
        <v>11201</v>
      </c>
      <c r="I15" s="567">
        <f>SUM(I16:I17)</f>
        <v>0</v>
      </c>
      <c r="J15" s="567">
        <f>SUM(J16:J17)</f>
        <v>0</v>
      </c>
    </row>
    <row r="16" spans="1:10" ht="16.5" customHeight="1">
      <c r="A16" s="576"/>
      <c r="B16" s="689" t="s">
        <v>774</v>
      </c>
      <c r="C16" s="689"/>
      <c r="D16" s="689"/>
      <c r="E16" s="689"/>
      <c r="F16" s="690"/>
      <c r="G16" s="577"/>
      <c r="H16" s="566">
        <v>112011</v>
      </c>
      <c r="I16" s="567"/>
      <c r="J16" s="567"/>
    </row>
    <row r="17" spans="1:10" ht="16.5" customHeight="1">
      <c r="A17" s="576"/>
      <c r="B17" s="689" t="s">
        <v>775</v>
      </c>
      <c r="C17" s="689"/>
      <c r="D17" s="689"/>
      <c r="E17" s="689"/>
      <c r="F17" s="690"/>
      <c r="G17" s="577"/>
      <c r="H17" s="566">
        <v>112012</v>
      </c>
      <c r="I17" s="567"/>
      <c r="J17" s="567"/>
    </row>
    <row r="18" spans="1:10" ht="16.5" customHeight="1">
      <c r="A18" s="578">
        <v>4</v>
      </c>
      <c r="B18" s="687" t="s">
        <v>776</v>
      </c>
      <c r="C18" s="687"/>
      <c r="D18" s="687"/>
      <c r="E18" s="687"/>
      <c r="F18" s="688"/>
      <c r="G18" s="579">
        <v>72</v>
      </c>
      <c r="H18" s="580">
        <v>11300</v>
      </c>
      <c r="I18" s="567">
        <f>SUM(I19)</f>
        <v>0</v>
      </c>
      <c r="J18" s="567">
        <f>SUM(J19)</f>
        <v>0</v>
      </c>
    </row>
    <row r="19" spans="1:10" ht="16.5" customHeight="1">
      <c r="A19" s="568"/>
      <c r="B19" s="691" t="s">
        <v>777</v>
      </c>
      <c r="C19" s="692"/>
      <c r="D19" s="692"/>
      <c r="E19" s="692"/>
      <c r="F19" s="692"/>
      <c r="G19" s="103"/>
      <c r="H19" s="581">
        <v>11301</v>
      </c>
      <c r="I19" s="567"/>
      <c r="J19" s="567"/>
    </row>
    <row r="20" spans="1:10" ht="16.5" customHeight="1">
      <c r="A20" s="582">
        <v>5</v>
      </c>
      <c r="B20" s="688" t="s">
        <v>778</v>
      </c>
      <c r="C20" s="693"/>
      <c r="D20" s="693"/>
      <c r="E20" s="693"/>
      <c r="F20" s="693"/>
      <c r="G20" s="583">
        <v>73</v>
      </c>
      <c r="H20" s="583">
        <v>11400</v>
      </c>
      <c r="I20" s="567"/>
      <c r="J20" s="567"/>
    </row>
    <row r="21" spans="1:10" ht="16.5" customHeight="1">
      <c r="A21" s="584">
        <v>6</v>
      </c>
      <c r="B21" s="688" t="s">
        <v>779</v>
      </c>
      <c r="C21" s="693"/>
      <c r="D21" s="693"/>
      <c r="E21" s="693"/>
      <c r="F21" s="693"/>
      <c r="G21" s="583">
        <v>75</v>
      </c>
      <c r="H21" s="585">
        <v>11500</v>
      </c>
      <c r="I21" s="567"/>
      <c r="J21" s="567"/>
    </row>
    <row r="22" spans="1:10" ht="16.5" customHeight="1">
      <c r="A22" s="582">
        <v>7</v>
      </c>
      <c r="B22" s="687" t="s">
        <v>780</v>
      </c>
      <c r="C22" s="687"/>
      <c r="D22" s="687"/>
      <c r="E22" s="687"/>
      <c r="F22" s="688"/>
      <c r="G22" s="571">
        <v>77</v>
      </c>
      <c r="H22" s="571">
        <v>11600</v>
      </c>
      <c r="I22" s="567"/>
      <c r="J22" s="567"/>
    </row>
    <row r="23" spans="1:10" ht="16.5" customHeight="1" thickBot="1">
      <c r="A23" s="586" t="s">
        <v>781</v>
      </c>
      <c r="B23" s="694" t="s">
        <v>782</v>
      </c>
      <c r="C23" s="694"/>
      <c r="D23" s="694"/>
      <c r="E23" s="694"/>
      <c r="F23" s="694"/>
      <c r="G23" s="587"/>
      <c r="H23" s="587">
        <v>11800</v>
      </c>
      <c r="I23" s="588">
        <f>+I7+I11+I15+I18+I20+I21+I22</f>
        <v>162582</v>
      </c>
      <c r="J23" s="588">
        <f>+J7+J11+J15+J18+J20+J21+J22</f>
        <v>20653</v>
      </c>
    </row>
    <row r="24" spans="1:10" ht="16.5" customHeight="1">
      <c r="A24" s="589"/>
      <c r="B24" s="590"/>
      <c r="C24" s="590"/>
      <c r="D24" s="590"/>
      <c r="E24" s="590"/>
      <c r="F24" s="590"/>
      <c r="G24" s="590"/>
      <c r="H24" s="590"/>
      <c r="I24" s="591"/>
      <c r="J24" s="591"/>
    </row>
    <row r="25" spans="1:11" ht="16.5" customHeight="1">
      <c r="A25" s="589"/>
      <c r="B25" s="590"/>
      <c r="C25" s="590"/>
      <c r="D25" s="590"/>
      <c r="E25" s="590"/>
      <c r="F25" s="590"/>
      <c r="G25" s="590"/>
      <c r="H25" s="590"/>
      <c r="I25" s="676" t="s">
        <v>55</v>
      </c>
      <c r="J25" s="676"/>
      <c r="K25" s="676"/>
    </row>
    <row r="26" spans="1:11" ht="16.5" customHeight="1">
      <c r="A26" s="589"/>
      <c r="B26" s="590"/>
      <c r="C26" s="590"/>
      <c r="D26" s="590"/>
      <c r="E26" s="590"/>
      <c r="F26" s="590"/>
      <c r="G26" s="590"/>
      <c r="H26" s="590"/>
      <c r="I26" s="677" t="s">
        <v>93</v>
      </c>
      <c r="J26" s="677"/>
      <c r="K26" s="677"/>
    </row>
    <row r="27" spans="1:10" ht="16.5" customHeight="1">
      <c r="A27" s="589"/>
      <c r="B27" s="590"/>
      <c r="C27" s="590"/>
      <c r="D27" s="590"/>
      <c r="E27" s="590"/>
      <c r="F27" s="590"/>
      <c r="G27" s="590"/>
      <c r="H27" s="590"/>
      <c r="J27" s="591"/>
    </row>
    <row r="28" spans="1:10" ht="16.5" customHeight="1">
      <c r="A28" s="589"/>
      <c r="B28" s="590"/>
      <c r="C28" s="590"/>
      <c r="D28" s="590"/>
      <c r="E28" s="590"/>
      <c r="F28" s="590"/>
      <c r="G28" s="590"/>
      <c r="H28" s="590"/>
      <c r="I28" s="591"/>
      <c r="J28" s="591"/>
    </row>
    <row r="29" spans="1:10" ht="16.5" customHeight="1">
      <c r="A29" s="589"/>
      <c r="B29" s="590"/>
      <c r="C29" s="590"/>
      <c r="D29" s="590"/>
      <c r="E29" s="590"/>
      <c r="F29" s="590"/>
      <c r="G29" s="590"/>
      <c r="H29" s="590"/>
      <c r="I29" s="591"/>
      <c r="J29" s="591"/>
    </row>
    <row r="30" spans="1:10" ht="16.5" customHeight="1">
      <c r="A30" s="589"/>
      <c r="C30" s="672" t="s">
        <v>750</v>
      </c>
      <c r="D30" s="672"/>
      <c r="E30" s="590"/>
      <c r="F30" s="590"/>
      <c r="G30" s="590"/>
      <c r="H30" s="590"/>
      <c r="I30" s="591"/>
      <c r="J30" s="591"/>
    </row>
    <row r="31" spans="1:10" ht="12.75">
      <c r="A31" s="67"/>
      <c r="C31" s="672" t="s">
        <v>751</v>
      </c>
      <c r="D31" s="672"/>
      <c r="E31" s="67"/>
      <c r="F31" s="67"/>
      <c r="G31" s="67"/>
      <c r="H31" s="67"/>
      <c r="I31" s="67"/>
      <c r="J31" s="67"/>
    </row>
    <row r="32" spans="1:10" ht="12.75">
      <c r="A32" s="67"/>
      <c r="C32" s="672" t="s">
        <v>734</v>
      </c>
      <c r="D32" s="672"/>
      <c r="E32" s="67"/>
      <c r="F32" s="67"/>
      <c r="G32" s="67"/>
      <c r="H32" s="67"/>
      <c r="I32" s="67"/>
      <c r="J32" s="67"/>
    </row>
    <row r="33" spans="1:10" ht="12.75">
      <c r="A33" s="67"/>
      <c r="B33" s="83"/>
      <c r="C33" s="83"/>
      <c r="D33" s="83"/>
      <c r="E33" s="67"/>
      <c r="F33" s="67"/>
      <c r="G33" s="67"/>
      <c r="H33" s="67"/>
      <c r="I33" s="15" t="s">
        <v>783</v>
      </c>
      <c r="J33" s="67"/>
    </row>
    <row r="34" spans="1:16" ht="12.75" customHeight="1">
      <c r="A34" s="83"/>
      <c r="B34" s="83"/>
      <c r="C34" s="83"/>
      <c r="D34" s="83"/>
      <c r="E34" s="83"/>
      <c r="F34" s="83"/>
      <c r="G34" s="83"/>
      <c r="H34" s="83"/>
      <c r="I34" s="556"/>
      <c r="J34" s="557" t="s">
        <v>752</v>
      </c>
      <c r="K34" s="14"/>
      <c r="L34" s="14"/>
      <c r="M34" s="14"/>
      <c r="N34" s="14"/>
      <c r="O34" s="14"/>
      <c r="P34" s="14"/>
    </row>
    <row r="35" spans="1:10" ht="12.75">
      <c r="A35" s="678" t="s">
        <v>753</v>
      </c>
      <c r="B35" s="679"/>
      <c r="C35" s="679"/>
      <c r="D35" s="679"/>
      <c r="E35" s="679"/>
      <c r="F35" s="679"/>
      <c r="G35" s="679"/>
      <c r="H35" s="679"/>
      <c r="I35" s="679"/>
      <c r="J35" s="680"/>
    </row>
    <row r="36" spans="1:10" ht="24.75" customHeight="1" thickBot="1">
      <c r="A36" s="592"/>
      <c r="B36" s="695" t="s">
        <v>784</v>
      </c>
      <c r="C36" s="696"/>
      <c r="D36" s="696"/>
      <c r="E36" s="696"/>
      <c r="F36" s="697"/>
      <c r="G36" s="593" t="s">
        <v>755</v>
      </c>
      <c r="H36" s="593" t="s">
        <v>756</v>
      </c>
      <c r="I36" s="594" t="s">
        <v>757</v>
      </c>
      <c r="J36" s="594" t="s">
        <v>758</v>
      </c>
    </row>
    <row r="37" spans="1:10" ht="16.5" customHeight="1">
      <c r="A37" s="595">
        <v>1</v>
      </c>
      <c r="B37" s="698" t="s">
        <v>785</v>
      </c>
      <c r="C37" s="699"/>
      <c r="D37" s="699"/>
      <c r="E37" s="699"/>
      <c r="F37" s="699"/>
      <c r="G37" s="596">
        <v>60</v>
      </c>
      <c r="H37" s="596">
        <v>12100</v>
      </c>
      <c r="I37" s="597">
        <f>SUM(I38:I42)</f>
        <v>146331</v>
      </c>
      <c r="J37" s="597">
        <f>SUM(J38:J42)</f>
        <v>14968</v>
      </c>
    </row>
    <row r="38" spans="1:10" ht="16.5" customHeight="1">
      <c r="A38" s="598" t="s">
        <v>786</v>
      </c>
      <c r="B38" s="700" t="s">
        <v>787</v>
      </c>
      <c r="C38" s="700" t="s">
        <v>788</v>
      </c>
      <c r="D38" s="700"/>
      <c r="E38" s="700"/>
      <c r="F38" s="700"/>
      <c r="G38" s="599" t="s">
        <v>789</v>
      </c>
      <c r="H38" s="599">
        <v>12101</v>
      </c>
      <c r="I38" s="600">
        <v>146168</v>
      </c>
      <c r="J38" s="601">
        <v>14968</v>
      </c>
    </row>
    <row r="39" spans="1:10" ht="12" customHeight="1">
      <c r="A39" s="598" t="s">
        <v>763</v>
      </c>
      <c r="B39" s="700" t="s">
        <v>790</v>
      </c>
      <c r="C39" s="700" t="s">
        <v>788</v>
      </c>
      <c r="D39" s="700"/>
      <c r="E39" s="700"/>
      <c r="F39" s="700"/>
      <c r="G39" s="599"/>
      <c r="H39" s="602">
        <v>12102</v>
      </c>
      <c r="I39" s="600"/>
      <c r="J39" s="601"/>
    </row>
    <row r="40" spans="1:10" ht="16.5" customHeight="1">
      <c r="A40" s="598" t="s">
        <v>765</v>
      </c>
      <c r="B40" s="700" t="s">
        <v>791</v>
      </c>
      <c r="C40" s="700" t="s">
        <v>788</v>
      </c>
      <c r="D40" s="700"/>
      <c r="E40" s="700"/>
      <c r="F40" s="700"/>
      <c r="G40" s="599" t="s">
        <v>792</v>
      </c>
      <c r="H40" s="599">
        <v>12103</v>
      </c>
      <c r="I40" s="600">
        <v>163</v>
      </c>
      <c r="J40" s="601"/>
    </row>
    <row r="41" spans="1:10" ht="16.5" customHeight="1">
      <c r="A41" s="598" t="s">
        <v>793</v>
      </c>
      <c r="B41" s="701" t="s">
        <v>794</v>
      </c>
      <c r="C41" s="700" t="s">
        <v>788</v>
      </c>
      <c r="D41" s="700"/>
      <c r="E41" s="700"/>
      <c r="F41" s="700"/>
      <c r="G41" s="599"/>
      <c r="H41" s="602">
        <v>12104</v>
      </c>
      <c r="I41" s="600"/>
      <c r="J41" s="601"/>
    </row>
    <row r="42" spans="1:10" ht="16.5" customHeight="1">
      <c r="A42" s="598" t="s">
        <v>795</v>
      </c>
      <c r="B42" s="700" t="s">
        <v>796</v>
      </c>
      <c r="C42" s="700" t="s">
        <v>788</v>
      </c>
      <c r="D42" s="700"/>
      <c r="E42" s="700"/>
      <c r="F42" s="700"/>
      <c r="G42" s="599" t="s">
        <v>797</v>
      </c>
      <c r="H42" s="602">
        <v>12105</v>
      </c>
      <c r="I42" s="600"/>
      <c r="J42" s="601"/>
    </row>
    <row r="43" spans="1:10" ht="16.5" customHeight="1">
      <c r="A43" s="603">
        <v>2</v>
      </c>
      <c r="B43" s="702" t="s">
        <v>798</v>
      </c>
      <c r="C43" s="702"/>
      <c r="D43" s="702"/>
      <c r="E43" s="702"/>
      <c r="F43" s="702"/>
      <c r="G43" s="484">
        <v>64</v>
      </c>
      <c r="H43" s="484">
        <v>12200</v>
      </c>
      <c r="I43" s="600">
        <f>SUM(I44:I45)</f>
        <v>6164</v>
      </c>
      <c r="J43" s="600">
        <f>SUM(J44:J45)</f>
        <v>560</v>
      </c>
    </row>
    <row r="44" spans="1:13" ht="16.5" customHeight="1">
      <c r="A44" s="604" t="s">
        <v>799</v>
      </c>
      <c r="B44" s="702" t="s">
        <v>800</v>
      </c>
      <c r="C44" s="703"/>
      <c r="D44" s="703"/>
      <c r="E44" s="703"/>
      <c r="F44" s="703"/>
      <c r="G44" s="602">
        <v>641</v>
      </c>
      <c r="H44" s="602">
        <v>12201</v>
      </c>
      <c r="I44" s="600">
        <v>5974</v>
      </c>
      <c r="J44" s="601">
        <v>480</v>
      </c>
      <c r="M44" s="290"/>
    </row>
    <row r="45" spans="1:10" ht="16.5" customHeight="1">
      <c r="A45" s="604" t="s">
        <v>801</v>
      </c>
      <c r="B45" s="703" t="s">
        <v>802</v>
      </c>
      <c r="C45" s="703"/>
      <c r="D45" s="703"/>
      <c r="E45" s="703"/>
      <c r="F45" s="703"/>
      <c r="G45" s="602">
        <v>644</v>
      </c>
      <c r="H45" s="602">
        <v>12202</v>
      </c>
      <c r="I45" s="600">
        <v>190</v>
      </c>
      <c r="J45" s="601">
        <v>80</v>
      </c>
    </row>
    <row r="46" spans="1:10" ht="16.5" customHeight="1">
      <c r="A46" s="603">
        <v>3</v>
      </c>
      <c r="B46" s="702" t="s">
        <v>803</v>
      </c>
      <c r="C46" s="702"/>
      <c r="D46" s="702"/>
      <c r="E46" s="702"/>
      <c r="F46" s="702"/>
      <c r="G46" s="484">
        <v>68</v>
      </c>
      <c r="H46" s="484">
        <v>12300</v>
      </c>
      <c r="I46" s="600">
        <v>1181</v>
      </c>
      <c r="J46" s="601">
        <v>534</v>
      </c>
    </row>
    <row r="47" spans="1:10" ht="16.5" customHeight="1">
      <c r="A47" s="603">
        <v>4</v>
      </c>
      <c r="B47" s="702" t="s">
        <v>804</v>
      </c>
      <c r="C47" s="702"/>
      <c r="D47" s="702"/>
      <c r="E47" s="702"/>
      <c r="F47" s="702"/>
      <c r="G47" s="484">
        <v>61</v>
      </c>
      <c r="H47" s="484">
        <v>12400</v>
      </c>
      <c r="I47" s="600">
        <f>SUM(I48:I62)</f>
        <v>1625</v>
      </c>
      <c r="J47" s="600">
        <f>SUM(J48:J62)</f>
        <v>1424</v>
      </c>
    </row>
    <row r="48" spans="1:10" ht="16.5" customHeight="1">
      <c r="A48" s="604" t="s">
        <v>760</v>
      </c>
      <c r="B48" s="704" t="s">
        <v>805</v>
      </c>
      <c r="C48" s="704"/>
      <c r="D48" s="704"/>
      <c r="E48" s="704"/>
      <c r="F48" s="704"/>
      <c r="G48" s="599"/>
      <c r="H48" s="599">
        <v>12401</v>
      </c>
      <c r="I48" s="600"/>
      <c r="J48" s="601"/>
    </row>
    <row r="49" spans="1:10" ht="16.5" customHeight="1">
      <c r="A49" s="604" t="s">
        <v>769</v>
      </c>
      <c r="B49" s="704" t="s">
        <v>806</v>
      </c>
      <c r="C49" s="704"/>
      <c r="D49" s="704"/>
      <c r="E49" s="704"/>
      <c r="F49" s="704"/>
      <c r="G49" s="483">
        <v>611</v>
      </c>
      <c r="H49" s="599">
        <v>12402</v>
      </c>
      <c r="I49" s="600"/>
      <c r="J49" s="601"/>
    </row>
    <row r="50" spans="1:10" ht="16.5" customHeight="1">
      <c r="A50" s="604" t="s">
        <v>771</v>
      </c>
      <c r="B50" s="704" t="s">
        <v>807</v>
      </c>
      <c r="C50" s="704"/>
      <c r="D50" s="704"/>
      <c r="E50" s="704"/>
      <c r="F50" s="704"/>
      <c r="G50" s="599">
        <v>613</v>
      </c>
      <c r="H50" s="599">
        <v>12403</v>
      </c>
      <c r="I50" s="600">
        <v>172</v>
      </c>
      <c r="J50" s="601"/>
    </row>
    <row r="51" spans="1:10" ht="16.5" customHeight="1">
      <c r="A51" s="604" t="s">
        <v>808</v>
      </c>
      <c r="B51" s="704" t="s">
        <v>809</v>
      </c>
      <c r="C51" s="704"/>
      <c r="D51" s="704"/>
      <c r="E51" s="704"/>
      <c r="F51" s="704"/>
      <c r="G51" s="483">
        <v>615</v>
      </c>
      <c r="H51" s="599">
        <v>12404</v>
      </c>
      <c r="I51" s="605"/>
      <c r="J51" s="606">
        <v>168</v>
      </c>
    </row>
    <row r="52" spans="1:10" ht="16.5" customHeight="1">
      <c r="A52" s="604" t="s">
        <v>810</v>
      </c>
      <c r="B52" s="704" t="s">
        <v>811</v>
      </c>
      <c r="C52" s="704"/>
      <c r="D52" s="704"/>
      <c r="E52" s="704"/>
      <c r="F52" s="704"/>
      <c r="G52" s="483">
        <v>616</v>
      </c>
      <c r="H52" s="599">
        <v>12405</v>
      </c>
      <c r="I52" s="600">
        <v>111</v>
      </c>
      <c r="J52" s="601"/>
    </row>
    <row r="53" spans="1:10" ht="16.5" customHeight="1">
      <c r="A53" s="604" t="s">
        <v>812</v>
      </c>
      <c r="B53" s="704" t="s">
        <v>813</v>
      </c>
      <c r="C53" s="704"/>
      <c r="D53" s="704"/>
      <c r="E53" s="704"/>
      <c r="F53" s="704"/>
      <c r="G53" s="483">
        <v>617</v>
      </c>
      <c r="H53" s="599">
        <v>12406</v>
      </c>
      <c r="I53" s="600"/>
      <c r="J53" s="601"/>
    </row>
    <row r="54" spans="1:10" ht="16.5" customHeight="1">
      <c r="A54" s="604" t="s">
        <v>814</v>
      </c>
      <c r="B54" s="700" t="s">
        <v>815</v>
      </c>
      <c r="C54" s="700" t="s">
        <v>788</v>
      </c>
      <c r="D54" s="700"/>
      <c r="E54" s="700"/>
      <c r="F54" s="700"/>
      <c r="G54" s="483">
        <v>618</v>
      </c>
      <c r="H54" s="599">
        <v>12407</v>
      </c>
      <c r="I54" s="600">
        <v>1200</v>
      </c>
      <c r="J54" s="601"/>
    </row>
    <row r="55" spans="1:10" ht="16.5" customHeight="1">
      <c r="A55" s="604" t="s">
        <v>816</v>
      </c>
      <c r="B55" s="700" t="s">
        <v>817</v>
      </c>
      <c r="C55" s="700"/>
      <c r="D55" s="700"/>
      <c r="E55" s="700"/>
      <c r="F55" s="700"/>
      <c r="G55" s="483">
        <v>623</v>
      </c>
      <c r="H55" s="599">
        <v>12408</v>
      </c>
      <c r="I55" s="600"/>
      <c r="J55" s="601"/>
    </row>
    <row r="56" spans="1:10" ht="16.5" customHeight="1">
      <c r="A56" s="604" t="s">
        <v>818</v>
      </c>
      <c r="B56" s="700" t="s">
        <v>819</v>
      </c>
      <c r="C56" s="700"/>
      <c r="D56" s="700"/>
      <c r="E56" s="700"/>
      <c r="F56" s="700"/>
      <c r="G56" s="483">
        <v>624</v>
      </c>
      <c r="H56" s="599">
        <v>12409</v>
      </c>
      <c r="I56" s="600"/>
      <c r="J56" s="601">
        <v>0</v>
      </c>
    </row>
    <row r="57" spans="1:10" ht="16.5" customHeight="1">
      <c r="A57" s="604" t="s">
        <v>820</v>
      </c>
      <c r="B57" s="700" t="s">
        <v>821</v>
      </c>
      <c r="C57" s="700"/>
      <c r="D57" s="700"/>
      <c r="E57" s="700"/>
      <c r="F57" s="700"/>
      <c r="G57" s="483">
        <v>625</v>
      </c>
      <c r="H57" s="599">
        <v>12410</v>
      </c>
      <c r="I57" s="600"/>
      <c r="J57" s="601"/>
    </row>
    <row r="58" spans="1:10" ht="16.5" customHeight="1">
      <c r="A58" s="604" t="s">
        <v>822</v>
      </c>
      <c r="B58" s="700" t="s">
        <v>823</v>
      </c>
      <c r="C58" s="700"/>
      <c r="D58" s="700"/>
      <c r="E58" s="700"/>
      <c r="F58" s="700"/>
      <c r="G58" s="483">
        <v>626</v>
      </c>
      <c r="H58" s="599">
        <v>12411</v>
      </c>
      <c r="I58" s="600"/>
      <c r="J58" s="601">
        <v>1189</v>
      </c>
    </row>
    <row r="59" spans="1:10" ht="16.5" customHeight="1">
      <c r="A59" s="607" t="s">
        <v>824</v>
      </c>
      <c r="B59" s="700" t="s">
        <v>825</v>
      </c>
      <c r="C59" s="700"/>
      <c r="D59" s="700"/>
      <c r="E59" s="700"/>
      <c r="F59" s="700"/>
      <c r="G59" s="483">
        <v>627</v>
      </c>
      <c r="H59" s="599">
        <v>12412</v>
      </c>
      <c r="I59" s="600"/>
      <c r="J59" s="601"/>
    </row>
    <row r="60" spans="1:10" ht="16.5" customHeight="1">
      <c r="A60" s="604"/>
      <c r="B60" s="705" t="s">
        <v>826</v>
      </c>
      <c r="C60" s="705"/>
      <c r="D60" s="705"/>
      <c r="E60" s="705"/>
      <c r="F60" s="705"/>
      <c r="G60" s="483">
        <v>6271</v>
      </c>
      <c r="H60" s="483">
        <v>124121</v>
      </c>
      <c r="I60" s="600"/>
      <c r="J60" s="601"/>
    </row>
    <row r="61" spans="1:10" ht="16.5" customHeight="1">
      <c r="A61" s="604"/>
      <c r="B61" s="705" t="s">
        <v>827</v>
      </c>
      <c r="C61" s="705"/>
      <c r="D61" s="705"/>
      <c r="E61" s="705"/>
      <c r="F61" s="705"/>
      <c r="G61" s="483">
        <v>6272</v>
      </c>
      <c r="H61" s="483">
        <v>124122</v>
      </c>
      <c r="I61" s="600"/>
      <c r="J61" s="601"/>
    </row>
    <row r="62" spans="1:10" ht="16.5" customHeight="1">
      <c r="A62" s="604" t="s">
        <v>828</v>
      </c>
      <c r="B62" s="700" t="s">
        <v>829</v>
      </c>
      <c r="C62" s="700"/>
      <c r="D62" s="700"/>
      <c r="E62" s="700"/>
      <c r="F62" s="700"/>
      <c r="G62" s="483">
        <v>628</v>
      </c>
      <c r="H62" s="483">
        <v>12413</v>
      </c>
      <c r="I62" s="600">
        <v>142</v>
      </c>
      <c r="J62" s="601">
        <v>67</v>
      </c>
    </row>
    <row r="63" spans="1:10" ht="16.5" customHeight="1">
      <c r="A63" s="603">
        <v>5</v>
      </c>
      <c r="B63" s="701" t="s">
        <v>830</v>
      </c>
      <c r="C63" s="700"/>
      <c r="D63" s="700"/>
      <c r="E63" s="700"/>
      <c r="F63" s="700"/>
      <c r="G63" s="608">
        <v>63</v>
      </c>
      <c r="H63" s="608">
        <v>12500</v>
      </c>
      <c r="I63" s="600">
        <f>SUM(I64:I67)</f>
        <v>176</v>
      </c>
      <c r="J63" s="600">
        <f>SUM(J64:J67)</f>
        <v>0</v>
      </c>
    </row>
    <row r="64" spans="1:10" ht="16.5" customHeight="1">
      <c r="A64" s="604" t="s">
        <v>760</v>
      </c>
      <c r="B64" s="700" t="s">
        <v>831</v>
      </c>
      <c r="C64" s="700"/>
      <c r="D64" s="700"/>
      <c r="E64" s="700"/>
      <c r="F64" s="700"/>
      <c r="G64" s="483">
        <v>632</v>
      </c>
      <c r="H64" s="483">
        <v>12501</v>
      </c>
      <c r="I64" s="600"/>
      <c r="J64" s="601"/>
    </row>
    <row r="65" spans="1:10" ht="16.5" customHeight="1">
      <c r="A65" s="604" t="s">
        <v>769</v>
      </c>
      <c r="B65" s="700" t="s">
        <v>832</v>
      </c>
      <c r="C65" s="700"/>
      <c r="D65" s="700"/>
      <c r="E65" s="700"/>
      <c r="F65" s="700"/>
      <c r="G65" s="483">
        <v>633</v>
      </c>
      <c r="H65" s="483">
        <v>12502</v>
      </c>
      <c r="I65" s="600">
        <v>176</v>
      </c>
      <c r="J65" s="601"/>
    </row>
    <row r="66" spans="1:10" ht="16.5" customHeight="1">
      <c r="A66" s="604" t="s">
        <v>771</v>
      </c>
      <c r="B66" s="700" t="s">
        <v>833</v>
      </c>
      <c r="C66" s="700"/>
      <c r="D66" s="700"/>
      <c r="E66" s="700"/>
      <c r="F66" s="700"/>
      <c r="G66" s="483">
        <v>634</v>
      </c>
      <c r="H66" s="483">
        <v>12503</v>
      </c>
      <c r="I66" s="600"/>
      <c r="J66" s="601"/>
    </row>
    <row r="67" spans="1:10" ht="16.5" customHeight="1">
      <c r="A67" s="604" t="s">
        <v>808</v>
      </c>
      <c r="B67" s="700" t="s">
        <v>834</v>
      </c>
      <c r="C67" s="700"/>
      <c r="D67" s="700"/>
      <c r="E67" s="700"/>
      <c r="F67" s="700"/>
      <c r="G67" s="483" t="s">
        <v>835</v>
      </c>
      <c r="H67" s="483">
        <v>12504</v>
      </c>
      <c r="I67" s="600"/>
      <c r="J67" s="601"/>
    </row>
    <row r="68" spans="1:10" ht="12.75" customHeight="1">
      <c r="A68" s="603" t="s">
        <v>836</v>
      </c>
      <c r="B68" s="702" t="s">
        <v>837</v>
      </c>
      <c r="C68" s="702"/>
      <c r="D68" s="702"/>
      <c r="E68" s="702"/>
      <c r="F68" s="702"/>
      <c r="G68" s="483"/>
      <c r="H68" s="483">
        <v>12600</v>
      </c>
      <c r="I68" s="600">
        <f>+I37+I43+I46+I47+I63</f>
        <v>155477</v>
      </c>
      <c r="J68" s="600">
        <f>+J37+J43+J46+J47+J63</f>
        <v>17486</v>
      </c>
    </row>
    <row r="69" spans="1:10" ht="16.5" customHeight="1">
      <c r="A69" s="609"/>
      <c r="B69" s="610" t="s">
        <v>838</v>
      </c>
      <c r="C69" s="611"/>
      <c r="D69" s="611"/>
      <c r="E69" s="611"/>
      <c r="F69" s="611"/>
      <c r="G69" s="611"/>
      <c r="H69" s="611"/>
      <c r="I69" s="612" t="s">
        <v>757</v>
      </c>
      <c r="J69" s="613" t="s">
        <v>758</v>
      </c>
    </row>
    <row r="70" spans="1:10" ht="16.5" customHeight="1">
      <c r="A70" s="614">
        <v>1</v>
      </c>
      <c r="B70" s="706" t="s">
        <v>839</v>
      </c>
      <c r="C70" s="706"/>
      <c r="D70" s="706"/>
      <c r="E70" s="706"/>
      <c r="F70" s="706"/>
      <c r="G70" s="608"/>
      <c r="H70" s="608">
        <v>14000</v>
      </c>
      <c r="I70" s="615">
        <v>3</v>
      </c>
      <c r="J70" s="616"/>
    </row>
    <row r="71" spans="1:10" ht="16.5" customHeight="1">
      <c r="A71" s="614">
        <v>2</v>
      </c>
      <c r="B71" s="706" t="s">
        <v>840</v>
      </c>
      <c r="C71" s="706"/>
      <c r="D71" s="706"/>
      <c r="E71" s="706"/>
      <c r="F71" s="706"/>
      <c r="G71" s="608"/>
      <c r="H71" s="608">
        <v>15000</v>
      </c>
      <c r="I71" s="617"/>
      <c r="J71" s="617">
        <f>SUM(J72:J75)</f>
        <v>0</v>
      </c>
    </row>
    <row r="72" spans="1:13" ht="16.5" customHeight="1">
      <c r="A72" s="618" t="s">
        <v>760</v>
      </c>
      <c r="B72" s="704" t="s">
        <v>841</v>
      </c>
      <c r="C72" s="704"/>
      <c r="D72" s="704"/>
      <c r="E72" s="704"/>
      <c r="F72" s="704"/>
      <c r="G72" s="608"/>
      <c r="H72" s="483">
        <v>15001</v>
      </c>
      <c r="I72" s="600">
        <v>1606</v>
      </c>
      <c r="J72" s="616"/>
      <c r="M72" s="75"/>
    </row>
    <row r="73" spans="1:10" ht="16.5" customHeight="1">
      <c r="A73" s="618"/>
      <c r="B73" s="707" t="s">
        <v>842</v>
      </c>
      <c r="C73" s="707"/>
      <c r="D73" s="707"/>
      <c r="E73" s="707"/>
      <c r="F73" s="707"/>
      <c r="G73" s="608"/>
      <c r="H73" s="483">
        <v>150011</v>
      </c>
      <c r="I73" s="608"/>
      <c r="J73" s="616"/>
    </row>
    <row r="74" spans="1:10" ht="16.5" customHeight="1">
      <c r="A74" s="619" t="s">
        <v>769</v>
      </c>
      <c r="B74" s="704" t="s">
        <v>843</v>
      </c>
      <c r="C74" s="704"/>
      <c r="D74" s="704"/>
      <c r="E74" s="704"/>
      <c r="F74" s="704"/>
      <c r="G74" s="608"/>
      <c r="H74" s="483">
        <v>15002</v>
      </c>
      <c r="I74" s="608"/>
      <c r="J74" s="616"/>
    </row>
    <row r="75" spans="1:10" ht="13.5" thickBot="1">
      <c r="A75" s="620"/>
      <c r="B75" s="708" t="s">
        <v>844</v>
      </c>
      <c r="C75" s="708"/>
      <c r="D75" s="708"/>
      <c r="E75" s="708"/>
      <c r="F75" s="708"/>
      <c r="G75" s="621"/>
      <c r="H75" s="622">
        <v>150021</v>
      </c>
      <c r="I75" s="621"/>
      <c r="J75" s="623"/>
    </row>
    <row r="76" spans="1:10" ht="12.75">
      <c r="A76" s="543"/>
      <c r="B76" s="543"/>
      <c r="C76" s="543"/>
      <c r="D76" s="543"/>
      <c r="E76" s="543"/>
      <c r="F76" s="543"/>
      <c r="G76" s="543"/>
      <c r="H76" s="543"/>
      <c r="I76" s="624"/>
      <c r="J76" s="624"/>
    </row>
    <row r="77" spans="1:10" ht="15.75">
      <c r="A77" s="67"/>
      <c r="B77" s="67"/>
      <c r="C77" s="67"/>
      <c r="D77" s="67"/>
      <c r="E77" s="67"/>
      <c r="F77" s="67"/>
      <c r="G77" s="67"/>
      <c r="H77" s="67"/>
      <c r="I77" s="625"/>
      <c r="J77" s="625"/>
    </row>
    <row r="78" spans="1:10" ht="15.75">
      <c r="A78" s="67"/>
      <c r="B78" s="67"/>
      <c r="C78" s="67"/>
      <c r="D78" s="67"/>
      <c r="E78" s="67"/>
      <c r="F78" s="67"/>
      <c r="G78" s="67"/>
      <c r="H78" s="67"/>
      <c r="I78" s="67"/>
      <c r="J78" s="625"/>
    </row>
    <row r="79" spans="1:11" ht="15.75">
      <c r="A79" s="67"/>
      <c r="B79" s="67"/>
      <c r="C79" s="67"/>
      <c r="D79" s="67"/>
      <c r="E79" s="67"/>
      <c r="F79" s="67"/>
      <c r="G79" s="67"/>
      <c r="H79" s="67"/>
      <c r="I79" s="676" t="s">
        <v>55</v>
      </c>
      <c r="J79" s="676"/>
      <c r="K79" s="676"/>
    </row>
    <row r="80" spans="1:11" ht="12.75">
      <c r="A80" s="67"/>
      <c r="B80" s="67"/>
      <c r="C80" s="67"/>
      <c r="D80" s="67"/>
      <c r="E80" s="67"/>
      <c r="F80" s="67"/>
      <c r="G80" s="67"/>
      <c r="H80" s="67"/>
      <c r="I80" s="677" t="s">
        <v>93</v>
      </c>
      <c r="J80" s="677"/>
      <c r="K80" s="677"/>
    </row>
    <row r="81" spans="1:10" ht="15.75">
      <c r="A81" s="67"/>
      <c r="B81" s="626"/>
      <c r="C81" s="67"/>
      <c r="D81" s="67"/>
      <c r="E81" s="67"/>
      <c r="F81" s="67"/>
      <c r="G81" s="67"/>
      <c r="H81" s="67"/>
      <c r="I81" s="67"/>
      <c r="J81" s="625"/>
    </row>
    <row r="82" spans="1:10" ht="12.75">
      <c r="A82" s="67"/>
      <c r="B82" s="626"/>
      <c r="C82" s="67"/>
      <c r="D82" s="67"/>
      <c r="E82" s="67"/>
      <c r="F82" s="67"/>
      <c r="G82" s="67"/>
      <c r="H82" s="67"/>
      <c r="I82" s="67"/>
      <c r="J82" s="67"/>
    </row>
    <row r="83" spans="1:10" ht="12.75">
      <c r="A83" s="67"/>
      <c r="B83" s="626"/>
      <c r="C83" s="67"/>
      <c r="D83" s="67"/>
      <c r="E83" s="67"/>
      <c r="F83" s="67"/>
      <c r="G83" s="67"/>
      <c r="H83" s="67"/>
      <c r="I83" s="67"/>
      <c r="J83" s="67"/>
    </row>
    <row r="84" spans="1:10" ht="12.75">
      <c r="A84" s="67"/>
      <c r="B84" s="626"/>
      <c r="C84" s="67"/>
      <c r="D84" s="67"/>
      <c r="E84" s="67"/>
      <c r="F84" s="67"/>
      <c r="G84" s="67"/>
      <c r="H84" s="67"/>
      <c r="I84" s="67"/>
      <c r="J84" s="67"/>
    </row>
    <row r="85" spans="1:10" ht="12.75">
      <c r="A85" s="67"/>
      <c r="B85" s="67"/>
      <c r="C85" s="67"/>
      <c r="D85" s="67"/>
      <c r="E85" s="67"/>
      <c r="F85" s="67"/>
      <c r="G85" s="67"/>
      <c r="H85" s="67"/>
      <c r="I85" s="67"/>
      <c r="J85" s="67"/>
    </row>
    <row r="86" spans="1:10" ht="12.75">
      <c r="A86" s="67"/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2.75">
      <c r="A87" s="67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2.75">
      <c r="A88" s="67"/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2.75">
      <c r="A89" s="67"/>
      <c r="B89" s="67"/>
      <c r="C89" s="67"/>
      <c r="D89" s="67"/>
      <c r="E89" s="67"/>
      <c r="F89" s="67"/>
      <c r="G89" s="67"/>
      <c r="H89" s="67"/>
      <c r="I89" s="67"/>
      <c r="J89" s="67"/>
    </row>
    <row r="90" spans="1:10" ht="12.75">
      <c r="A90" s="67"/>
      <c r="B90" s="67"/>
      <c r="C90" s="67"/>
      <c r="D90" s="67"/>
      <c r="E90" s="67"/>
      <c r="F90" s="67"/>
      <c r="G90" s="67"/>
      <c r="H90" s="67"/>
      <c r="I90" s="67"/>
      <c r="J90" s="67"/>
    </row>
    <row r="91" spans="1:10" ht="12.75">
      <c r="A91" s="67"/>
      <c r="B91" s="67"/>
      <c r="C91" s="67"/>
      <c r="D91" s="67"/>
      <c r="E91" s="67"/>
      <c r="F91" s="67"/>
      <c r="G91" s="67"/>
      <c r="H91" s="67"/>
      <c r="I91" s="67"/>
      <c r="J91" s="67"/>
    </row>
    <row r="92" spans="1:10" ht="12.75">
      <c r="A92" s="67"/>
      <c r="B92" s="67"/>
      <c r="C92" s="67"/>
      <c r="D92" s="67"/>
      <c r="E92" s="67"/>
      <c r="F92" s="67"/>
      <c r="G92" s="67"/>
      <c r="H92" s="67"/>
      <c r="I92" s="67"/>
      <c r="J92" s="67"/>
    </row>
    <row r="93" spans="1:10" ht="12.75">
      <c r="A93" s="67"/>
      <c r="B93" s="67"/>
      <c r="C93" s="67"/>
      <c r="D93" s="67"/>
      <c r="E93" s="67"/>
      <c r="F93" s="67"/>
      <c r="G93" s="67"/>
      <c r="H93" s="67"/>
      <c r="I93" s="67"/>
      <c r="J93" s="67"/>
    </row>
    <row r="94" spans="1:10" ht="12.75">
      <c r="A94" s="67"/>
      <c r="B94" s="67"/>
      <c r="C94" s="67"/>
      <c r="D94" s="67"/>
      <c r="E94" s="67"/>
      <c r="F94" s="67"/>
      <c r="G94" s="67"/>
      <c r="H94" s="67"/>
      <c r="I94" s="67"/>
      <c r="J94" s="67"/>
    </row>
    <row r="95" spans="1:10" ht="12.75">
      <c r="A95" s="67"/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2.75">
      <c r="A96" s="67"/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12.75">
      <c r="A97" s="67"/>
      <c r="B97" s="67"/>
      <c r="C97" s="67"/>
      <c r="D97" s="67"/>
      <c r="E97" s="67"/>
      <c r="F97" s="67"/>
      <c r="G97" s="67"/>
      <c r="H97" s="67"/>
      <c r="I97" s="67"/>
      <c r="J97" s="67"/>
    </row>
    <row r="98" spans="1:10" ht="12.75">
      <c r="A98" s="67"/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12.75">
      <c r="A99" s="67"/>
      <c r="B99" s="67"/>
      <c r="C99" s="67"/>
      <c r="D99" s="67"/>
      <c r="E99" s="67"/>
      <c r="F99" s="67"/>
      <c r="G99" s="67"/>
      <c r="H99" s="67"/>
      <c r="I99" s="67"/>
      <c r="J99" s="67"/>
    </row>
    <row r="100" spans="1:10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1:10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1:10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1:10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1:10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1:10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1:10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1:10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1:10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1:10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1:10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1:10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1:10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1:10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1:10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1:10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1:10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1:10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1:10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1:10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1:10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0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1:10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1:10" ht="12.75">
      <c r="A127" s="67"/>
      <c r="B127" s="67"/>
      <c r="C127" s="67"/>
      <c r="D127" s="67"/>
      <c r="E127" s="67"/>
      <c r="F127" s="67"/>
      <c r="G127" s="67"/>
      <c r="H127" s="67"/>
      <c r="I127" s="67"/>
      <c r="J127" s="67"/>
    </row>
    <row r="128" spans="1:10" ht="12.75">
      <c r="A128" s="67"/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1:10" ht="12.75">
      <c r="A129" s="67"/>
      <c r="B129" s="67"/>
      <c r="C129" s="67"/>
      <c r="D129" s="67"/>
      <c r="E129" s="67"/>
      <c r="F129" s="67"/>
      <c r="G129" s="67"/>
      <c r="H129" s="67"/>
      <c r="I129" s="67"/>
      <c r="J129" s="67"/>
    </row>
    <row r="130" spans="1:10" ht="12.75">
      <c r="A130" s="67"/>
      <c r="B130" s="67"/>
      <c r="C130" s="67"/>
      <c r="D130" s="67"/>
      <c r="E130" s="67"/>
      <c r="F130" s="67"/>
      <c r="G130" s="67"/>
      <c r="H130" s="67"/>
      <c r="I130" s="67"/>
      <c r="J130" s="67"/>
    </row>
    <row r="131" spans="1:10" ht="12.75">
      <c r="A131" s="67"/>
      <c r="B131" s="67"/>
      <c r="C131" s="67"/>
      <c r="D131" s="67"/>
      <c r="E131" s="67"/>
      <c r="F131" s="67"/>
      <c r="G131" s="67"/>
      <c r="H131" s="67"/>
      <c r="I131" s="67"/>
      <c r="J131" s="67"/>
    </row>
    <row r="132" spans="1:10" ht="12.75">
      <c r="A132" s="67"/>
      <c r="B132" s="67"/>
      <c r="C132" s="67"/>
      <c r="D132" s="67"/>
      <c r="E132" s="67"/>
      <c r="F132" s="67"/>
      <c r="G132" s="67"/>
      <c r="H132" s="67"/>
      <c r="I132" s="67"/>
      <c r="J132" s="67"/>
    </row>
    <row r="133" spans="1:10" ht="12.75">
      <c r="A133" s="67"/>
      <c r="B133" s="67"/>
      <c r="C133" s="67"/>
      <c r="D133" s="67"/>
      <c r="E133" s="67"/>
      <c r="F133" s="67"/>
      <c r="G133" s="67"/>
      <c r="H133" s="67"/>
      <c r="I133" s="67"/>
      <c r="J133" s="67"/>
    </row>
    <row r="134" spans="1:10" ht="12.75">
      <c r="A134" s="67"/>
      <c r="B134" s="67"/>
      <c r="C134" s="67"/>
      <c r="D134" s="67"/>
      <c r="E134" s="67"/>
      <c r="F134" s="67"/>
      <c r="G134" s="67"/>
      <c r="H134" s="67"/>
      <c r="I134" s="67"/>
      <c r="J134" s="67"/>
    </row>
    <row r="135" spans="1:10" ht="12.75">
      <c r="A135" s="67"/>
      <c r="B135" s="67"/>
      <c r="C135" s="67"/>
      <c r="D135" s="67"/>
      <c r="E135" s="67"/>
      <c r="F135" s="67"/>
      <c r="G135" s="67"/>
      <c r="H135" s="67"/>
      <c r="I135" s="67"/>
      <c r="J135" s="67"/>
    </row>
    <row r="136" spans="1:10" ht="12.75">
      <c r="A136" s="67"/>
      <c r="B136" s="67"/>
      <c r="C136" s="67"/>
      <c r="D136" s="67"/>
      <c r="E136" s="67"/>
      <c r="F136" s="67"/>
      <c r="G136" s="67"/>
      <c r="H136" s="67"/>
      <c r="I136" s="67"/>
      <c r="J136" s="67"/>
    </row>
    <row r="137" spans="1:10" ht="12.75">
      <c r="A137" s="67"/>
      <c r="B137" s="67"/>
      <c r="C137" s="67"/>
      <c r="D137" s="67"/>
      <c r="E137" s="67"/>
      <c r="F137" s="67"/>
      <c r="G137" s="67"/>
      <c r="H137" s="67"/>
      <c r="I137" s="67"/>
      <c r="J137" s="67"/>
    </row>
    <row r="138" spans="1:10" ht="12.75">
      <c r="A138" s="67"/>
      <c r="B138" s="67"/>
      <c r="C138" s="67"/>
      <c r="D138" s="67"/>
      <c r="E138" s="67"/>
      <c r="F138" s="67"/>
      <c r="G138" s="67"/>
      <c r="H138" s="67"/>
      <c r="I138" s="67"/>
      <c r="J138" s="67"/>
    </row>
    <row r="139" spans="1:10" ht="12.75">
      <c r="A139" s="67"/>
      <c r="B139" s="67"/>
      <c r="C139" s="67"/>
      <c r="D139" s="67"/>
      <c r="E139" s="67"/>
      <c r="F139" s="67"/>
      <c r="G139" s="67"/>
      <c r="H139" s="67"/>
      <c r="I139" s="67"/>
      <c r="J139" s="67"/>
    </row>
    <row r="140" spans="1:10" ht="12.75">
      <c r="A140" s="67"/>
      <c r="B140" s="67"/>
      <c r="C140" s="67"/>
      <c r="D140" s="67"/>
      <c r="E140" s="67"/>
      <c r="F140" s="67"/>
      <c r="G140" s="67"/>
      <c r="H140" s="67"/>
      <c r="I140" s="67"/>
      <c r="J140" s="67"/>
    </row>
    <row r="141" spans="1:10" ht="12.75">
      <c r="A141" s="67"/>
      <c r="B141" s="67"/>
      <c r="C141" s="67"/>
      <c r="D141" s="67"/>
      <c r="E141" s="67"/>
      <c r="F141" s="67"/>
      <c r="G141" s="67"/>
      <c r="H141" s="67"/>
      <c r="I141" s="67"/>
      <c r="J141" s="67"/>
    </row>
    <row r="142" spans="1:10" ht="12.75">
      <c r="A142" s="67"/>
      <c r="B142" s="67"/>
      <c r="C142" s="67"/>
      <c r="D142" s="67"/>
      <c r="E142" s="67"/>
      <c r="F142" s="67"/>
      <c r="G142" s="67"/>
      <c r="H142" s="67"/>
      <c r="I142" s="67"/>
      <c r="J142" s="67"/>
    </row>
    <row r="143" spans="1:10" ht="12.75">
      <c r="A143" s="67"/>
      <c r="B143" s="67"/>
      <c r="C143" s="67"/>
      <c r="D143" s="67"/>
      <c r="E143" s="67"/>
      <c r="F143" s="67"/>
      <c r="G143" s="67"/>
      <c r="H143" s="67"/>
      <c r="I143" s="67"/>
      <c r="J143" s="67"/>
    </row>
    <row r="144" spans="1:10" ht="12.75">
      <c r="A144" s="67"/>
      <c r="B144" s="67"/>
      <c r="C144" s="67"/>
      <c r="D144" s="67"/>
      <c r="E144" s="67"/>
      <c r="F144" s="67"/>
      <c r="G144" s="67"/>
      <c r="H144" s="67"/>
      <c r="I144" s="67"/>
      <c r="J144" s="67"/>
    </row>
    <row r="145" spans="1:10" ht="12.75">
      <c r="A145" s="67"/>
      <c r="B145" s="67"/>
      <c r="C145" s="67"/>
      <c r="D145" s="67"/>
      <c r="E145" s="67"/>
      <c r="F145" s="67"/>
      <c r="G145" s="67"/>
      <c r="H145" s="67"/>
      <c r="I145" s="67"/>
      <c r="J145" s="67"/>
    </row>
    <row r="146" spans="1:10" ht="12.75">
      <c r="A146" s="67"/>
      <c r="B146" s="67"/>
      <c r="C146" s="67"/>
      <c r="D146" s="67"/>
      <c r="E146" s="67"/>
      <c r="F146" s="67"/>
      <c r="G146" s="67"/>
      <c r="H146" s="67"/>
      <c r="I146" s="67"/>
      <c r="J146" s="67"/>
    </row>
    <row r="147" spans="1:10" ht="12.75">
      <c r="A147" s="67"/>
      <c r="B147" s="67"/>
      <c r="C147" s="67"/>
      <c r="D147" s="67"/>
      <c r="E147" s="67"/>
      <c r="F147" s="67"/>
      <c r="G147" s="67"/>
      <c r="H147" s="67"/>
      <c r="I147" s="67"/>
      <c r="J147" s="67"/>
    </row>
    <row r="148" spans="1:10" ht="12.75">
      <c r="A148" s="67"/>
      <c r="B148" s="67"/>
      <c r="C148" s="67"/>
      <c r="D148" s="67"/>
      <c r="E148" s="67"/>
      <c r="F148" s="67"/>
      <c r="G148" s="67"/>
      <c r="H148" s="67"/>
      <c r="I148" s="67"/>
      <c r="J148" s="67"/>
    </row>
    <row r="149" spans="1:10" ht="12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</row>
    <row r="150" spans="1:10" ht="12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</row>
    <row r="151" spans="1:10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</row>
    <row r="152" spans="1:10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</row>
    <row r="153" spans="1:10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</row>
    <row r="154" spans="1:10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</row>
    <row r="155" spans="1:10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</row>
    <row r="156" spans="1:10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1:10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</row>
    <row r="158" spans="1:10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</row>
    <row r="159" spans="1:10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</row>
    <row r="160" spans="1:10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</row>
    <row r="161" spans="1:10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</row>
    <row r="162" spans="1:10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</row>
    <row r="163" spans="1:10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</row>
    <row r="164" spans="1:10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</row>
    <row r="165" spans="1:10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</row>
    <row r="166" spans="1:10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</row>
    <row r="167" spans="1:10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</row>
    <row r="168" spans="1:10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</row>
  </sheetData>
  <sheetProtection/>
  <mergeCells count="69">
    <mergeCell ref="B68:F68"/>
    <mergeCell ref="B70:F70"/>
    <mergeCell ref="B71:F71"/>
    <mergeCell ref="B72:F72"/>
    <mergeCell ref="I80:K80"/>
    <mergeCell ref="B73:F73"/>
    <mergeCell ref="B74:F74"/>
    <mergeCell ref="B75:F75"/>
    <mergeCell ref="I79:K79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C30:D30"/>
    <mergeCell ref="C31:D31"/>
    <mergeCell ref="C32:D32"/>
    <mergeCell ref="A35:J35"/>
    <mergeCell ref="B36:F36"/>
    <mergeCell ref="B37:F37"/>
    <mergeCell ref="B20:F20"/>
    <mergeCell ref="B21:F21"/>
    <mergeCell ref="B22:F22"/>
    <mergeCell ref="B23:F23"/>
    <mergeCell ref="I25:K25"/>
    <mergeCell ref="I26:K26"/>
    <mergeCell ref="B14:F14"/>
    <mergeCell ref="B15:F15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B1:C1"/>
    <mergeCell ref="B2:C2"/>
    <mergeCell ref="B3:C3"/>
    <mergeCell ref="A5:J5"/>
    <mergeCell ref="B6:F6"/>
    <mergeCell ref="B7:F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68"/>
  <sheetViews>
    <sheetView zoomScalePageLayoutView="0" workbookViewId="0" topLeftCell="H1">
      <selection activeCell="K43" sqref="K43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9:10" ht="12.75">
      <c r="I1" s="672" t="s">
        <v>750</v>
      </c>
      <c r="J1" s="672"/>
    </row>
    <row r="2" spans="9:10" ht="12.75">
      <c r="I2" s="672" t="s">
        <v>751</v>
      </c>
      <c r="J2" s="672"/>
    </row>
    <row r="3" spans="9:10" ht="12.75">
      <c r="I3" s="672" t="s">
        <v>734</v>
      </c>
      <c r="J3" s="672"/>
    </row>
    <row r="4" spans="9:10" ht="12.75">
      <c r="I4" s="627"/>
      <c r="J4" s="628"/>
    </row>
    <row r="5" spans="2:11" ht="12.75">
      <c r="B5" s="15"/>
      <c r="C5" s="15"/>
      <c r="I5" s="627"/>
      <c r="K5" s="15" t="s">
        <v>845</v>
      </c>
    </row>
    <row r="6" spans="2:3" ht="12.75">
      <c r="B6" s="15"/>
      <c r="C6" s="15"/>
    </row>
    <row r="7" spans="2:11" ht="12.75">
      <c r="B7" s="67" t="s">
        <v>846</v>
      </c>
      <c r="C7" s="67" t="s">
        <v>846</v>
      </c>
      <c r="H7" s="104"/>
      <c r="I7" s="104"/>
      <c r="J7" s="103" t="s">
        <v>847</v>
      </c>
      <c r="K7" s="103" t="s">
        <v>848</v>
      </c>
    </row>
    <row r="8" spans="2:11" ht="12.75">
      <c r="B8" s="67" t="s">
        <v>849</v>
      </c>
      <c r="C8" s="67" t="s">
        <v>849</v>
      </c>
      <c r="H8" s="104">
        <v>1</v>
      </c>
      <c r="I8" s="103" t="s">
        <v>850</v>
      </c>
      <c r="J8" s="105" t="s">
        <v>846</v>
      </c>
      <c r="K8" s="629"/>
    </row>
    <row r="9" spans="2:11" ht="12.75">
      <c r="B9" s="67" t="s">
        <v>851</v>
      </c>
      <c r="C9" s="67" t="s">
        <v>851</v>
      </c>
      <c r="H9" s="104">
        <v>2</v>
      </c>
      <c r="I9" s="103" t="s">
        <v>850</v>
      </c>
      <c r="J9" s="630" t="s">
        <v>852</v>
      </c>
      <c r="K9" s="523"/>
    </row>
    <row r="10" spans="2:11" ht="12.75">
      <c r="B10" s="67" t="s">
        <v>853</v>
      </c>
      <c r="C10" s="67" t="s">
        <v>853</v>
      </c>
      <c r="H10" s="104">
        <v>3</v>
      </c>
      <c r="I10" s="103" t="s">
        <v>850</v>
      </c>
      <c r="J10" s="630" t="s">
        <v>854</v>
      </c>
      <c r="K10" s="523"/>
    </row>
    <row r="11" spans="2:11" ht="12.75">
      <c r="B11" s="67" t="s">
        <v>855</v>
      </c>
      <c r="C11" s="67" t="s">
        <v>855</v>
      </c>
      <c r="H11" s="104">
        <v>4</v>
      </c>
      <c r="I11" s="103" t="s">
        <v>850</v>
      </c>
      <c r="J11" s="105" t="s">
        <v>853</v>
      </c>
      <c r="K11" s="523"/>
    </row>
    <row r="12" spans="2:11" ht="12.75">
      <c r="B12" s="67" t="s">
        <v>856</v>
      </c>
      <c r="C12" s="67" t="s">
        <v>856</v>
      </c>
      <c r="H12" s="104">
        <v>5</v>
      </c>
      <c r="I12" s="103" t="s">
        <v>850</v>
      </c>
      <c r="J12" s="630" t="s">
        <v>855</v>
      </c>
      <c r="K12" s="523"/>
    </row>
    <row r="13" spans="2:11" ht="12.75">
      <c r="B13" s="67" t="s">
        <v>857</v>
      </c>
      <c r="C13" s="67" t="s">
        <v>857</v>
      </c>
      <c r="H13" s="104">
        <v>6</v>
      </c>
      <c r="I13" s="103" t="s">
        <v>850</v>
      </c>
      <c r="J13" s="105" t="s">
        <v>856</v>
      </c>
      <c r="K13" s="523"/>
    </row>
    <row r="14" spans="2:11" ht="12.75">
      <c r="B14" s="67" t="s">
        <v>858</v>
      </c>
      <c r="C14" s="67" t="s">
        <v>858</v>
      </c>
      <c r="H14" s="104">
        <v>7</v>
      </c>
      <c r="I14" s="103" t="s">
        <v>850</v>
      </c>
      <c r="J14" s="105" t="s">
        <v>859</v>
      </c>
      <c r="K14" s="523"/>
    </row>
    <row r="15" spans="2:11" ht="12.75">
      <c r="B15" s="15" t="s">
        <v>860</v>
      </c>
      <c r="C15" s="15" t="s">
        <v>860</v>
      </c>
      <c r="H15" s="104">
        <v>8</v>
      </c>
      <c r="I15" s="103" t="s">
        <v>850</v>
      </c>
      <c r="J15" s="105" t="s">
        <v>858</v>
      </c>
      <c r="K15" s="523"/>
    </row>
    <row r="16" spans="2:11" ht="12.75">
      <c r="B16" s="15"/>
      <c r="C16" s="15"/>
      <c r="H16" s="103" t="s">
        <v>460</v>
      </c>
      <c r="I16" s="103"/>
      <c r="J16" s="103" t="s">
        <v>861</v>
      </c>
      <c r="K16" s="510"/>
    </row>
    <row r="17" spans="2:11" ht="12.75">
      <c r="B17" s="67" t="s">
        <v>862</v>
      </c>
      <c r="C17" s="67" t="s">
        <v>862</v>
      </c>
      <c r="H17" s="104">
        <v>9</v>
      </c>
      <c r="I17" s="103" t="s">
        <v>860</v>
      </c>
      <c r="J17" s="105" t="s">
        <v>863</v>
      </c>
      <c r="K17" s="523"/>
    </row>
    <row r="18" spans="2:11" ht="12.75">
      <c r="B18" s="67" t="s">
        <v>864</v>
      </c>
      <c r="C18" s="67" t="s">
        <v>864</v>
      </c>
      <c r="H18" s="104">
        <v>10</v>
      </c>
      <c r="I18" s="103" t="s">
        <v>860</v>
      </c>
      <c r="J18" s="105" t="s">
        <v>864</v>
      </c>
      <c r="K18" s="629"/>
    </row>
    <row r="19" spans="2:11" ht="12.75">
      <c r="B19" s="67" t="s">
        <v>865</v>
      </c>
      <c r="C19" s="67" t="s">
        <v>865</v>
      </c>
      <c r="H19" s="104">
        <v>11</v>
      </c>
      <c r="I19" s="103" t="s">
        <v>860</v>
      </c>
      <c r="J19" s="105" t="s">
        <v>865</v>
      </c>
      <c r="K19" s="523"/>
    </row>
    <row r="20" spans="2:11" ht="12.75">
      <c r="B20" s="67"/>
      <c r="C20" s="67"/>
      <c r="H20" s="103" t="s">
        <v>463</v>
      </c>
      <c r="I20" s="103"/>
      <c r="J20" s="103" t="s">
        <v>866</v>
      </c>
      <c r="K20" s="510"/>
    </row>
    <row r="21" spans="2:11" ht="12.75">
      <c r="B21" s="15" t="s">
        <v>867</v>
      </c>
      <c r="C21" s="15" t="s">
        <v>867</v>
      </c>
      <c r="H21" s="104">
        <v>12</v>
      </c>
      <c r="I21" s="103" t="s">
        <v>867</v>
      </c>
      <c r="J21" s="105" t="s">
        <v>868</v>
      </c>
      <c r="K21" s="523"/>
    </row>
    <row r="22" spans="2:11" ht="12.75">
      <c r="B22" s="67" t="s">
        <v>857</v>
      </c>
      <c r="C22" s="67" t="s">
        <v>857</v>
      </c>
      <c r="H22" s="104">
        <v>13</v>
      </c>
      <c r="I22" s="103" t="s">
        <v>867</v>
      </c>
      <c r="J22" s="103" t="s">
        <v>869</v>
      </c>
      <c r="K22" s="523"/>
    </row>
    <row r="23" spans="2:11" ht="12.75">
      <c r="B23" s="67" t="s">
        <v>870</v>
      </c>
      <c r="C23" s="67" t="s">
        <v>870</v>
      </c>
      <c r="H23" s="104">
        <v>14</v>
      </c>
      <c r="I23" s="103" t="s">
        <v>867</v>
      </c>
      <c r="J23" s="105" t="s">
        <v>871</v>
      </c>
      <c r="K23" s="523"/>
    </row>
    <row r="24" spans="2:11" ht="12.75">
      <c r="B24" s="67" t="s">
        <v>871</v>
      </c>
      <c r="C24" s="67" t="s">
        <v>871</v>
      </c>
      <c r="H24" s="104">
        <v>15</v>
      </c>
      <c r="I24" s="103" t="s">
        <v>867</v>
      </c>
      <c r="J24" s="630" t="s">
        <v>872</v>
      </c>
      <c r="K24" s="523"/>
    </row>
    <row r="25" spans="2:11" ht="12.75">
      <c r="B25" s="67" t="s">
        <v>872</v>
      </c>
      <c r="C25" s="67" t="s">
        <v>872</v>
      </c>
      <c r="H25" s="104">
        <v>16</v>
      </c>
      <c r="I25" s="103" t="s">
        <v>867</v>
      </c>
      <c r="J25" s="105" t="s">
        <v>873</v>
      </c>
      <c r="K25" s="523"/>
    </row>
    <row r="26" spans="2:11" ht="12.75">
      <c r="B26" s="67" t="s">
        <v>874</v>
      </c>
      <c r="C26" s="67" t="s">
        <v>874</v>
      </c>
      <c r="H26" s="104">
        <v>17</v>
      </c>
      <c r="I26" s="103" t="s">
        <v>867</v>
      </c>
      <c r="J26" s="105" t="s">
        <v>875</v>
      </c>
      <c r="K26" s="523"/>
    </row>
    <row r="27" spans="2:11" ht="12.75">
      <c r="B27" s="67" t="s">
        <v>875</v>
      </c>
      <c r="C27" s="67" t="s">
        <v>875</v>
      </c>
      <c r="H27" s="104">
        <v>18</v>
      </c>
      <c r="I27" s="103" t="s">
        <v>867</v>
      </c>
      <c r="J27" s="630" t="s">
        <v>876</v>
      </c>
      <c r="K27" s="523"/>
    </row>
    <row r="28" spans="2:11" ht="12.75">
      <c r="B28" s="67" t="s">
        <v>877</v>
      </c>
      <c r="C28" s="67" t="s">
        <v>877</v>
      </c>
      <c r="H28" s="104">
        <v>19</v>
      </c>
      <c r="I28" s="103" t="s">
        <v>867</v>
      </c>
      <c r="J28" s="105" t="s">
        <v>878</v>
      </c>
      <c r="K28" s="523"/>
    </row>
    <row r="29" spans="2:11" ht="12.75">
      <c r="B29" s="67"/>
      <c r="C29" s="67"/>
      <c r="H29" s="103" t="s">
        <v>461</v>
      </c>
      <c r="I29" s="103"/>
      <c r="J29" s="103" t="s">
        <v>879</v>
      </c>
      <c r="K29" s="523"/>
    </row>
    <row r="30" spans="2:11" ht="12.75">
      <c r="B30" s="67" t="s">
        <v>878</v>
      </c>
      <c r="C30" s="67" t="s">
        <v>878</v>
      </c>
      <c r="H30" s="104">
        <v>20</v>
      </c>
      <c r="I30" s="103" t="s">
        <v>880</v>
      </c>
      <c r="J30" s="105" t="s">
        <v>881</v>
      </c>
      <c r="K30" s="523"/>
    </row>
    <row r="31" spans="2:11" ht="12.75">
      <c r="B31" s="15" t="s">
        <v>880</v>
      </c>
      <c r="C31" s="15" t="s">
        <v>880</v>
      </c>
      <c r="H31" s="104">
        <v>21</v>
      </c>
      <c r="I31" s="103" t="s">
        <v>880</v>
      </c>
      <c r="J31" s="105" t="s">
        <v>882</v>
      </c>
      <c r="K31" s="629"/>
    </row>
    <row r="32" spans="2:11" ht="12.75">
      <c r="B32" s="67" t="s">
        <v>883</v>
      </c>
      <c r="C32" s="67" t="s">
        <v>883</v>
      </c>
      <c r="H32" s="104">
        <v>22</v>
      </c>
      <c r="I32" s="103" t="s">
        <v>880</v>
      </c>
      <c r="J32" s="105" t="s">
        <v>884</v>
      </c>
      <c r="K32" s="629"/>
    </row>
    <row r="33" spans="2:11" ht="12.75">
      <c r="B33" s="67" t="s">
        <v>882</v>
      </c>
      <c r="C33" s="67" t="s">
        <v>882</v>
      </c>
      <c r="H33" s="104">
        <v>23</v>
      </c>
      <c r="I33" s="103" t="s">
        <v>880</v>
      </c>
      <c r="J33" s="105" t="s">
        <v>885</v>
      </c>
      <c r="K33" s="523"/>
    </row>
    <row r="34" spans="2:11" ht="12.75">
      <c r="B34" s="67"/>
      <c r="C34" s="67"/>
      <c r="H34" s="103" t="s">
        <v>523</v>
      </c>
      <c r="I34" s="103"/>
      <c r="J34" s="103" t="s">
        <v>0</v>
      </c>
      <c r="K34" s="523"/>
    </row>
    <row r="35" spans="2:11" ht="12.75">
      <c r="B35" s="67" t="s">
        <v>884</v>
      </c>
      <c r="C35" s="67" t="s">
        <v>884</v>
      </c>
      <c r="H35" s="104">
        <v>24</v>
      </c>
      <c r="I35" s="103" t="s">
        <v>1</v>
      </c>
      <c r="J35" s="630" t="s">
        <v>2</v>
      </c>
      <c r="K35" s="523"/>
    </row>
    <row r="36" spans="2:11" ht="12.75">
      <c r="B36" s="67" t="s">
        <v>885</v>
      </c>
      <c r="C36" s="67" t="s">
        <v>885</v>
      </c>
      <c r="H36" s="104">
        <v>25</v>
      </c>
      <c r="I36" s="103" t="s">
        <v>1</v>
      </c>
      <c r="J36" s="630" t="s">
        <v>3</v>
      </c>
      <c r="K36" s="523"/>
    </row>
    <row r="37" spans="8:11" ht="12.75">
      <c r="H37" s="104">
        <v>26</v>
      </c>
      <c r="I37" s="103" t="s">
        <v>1</v>
      </c>
      <c r="J37" s="105" t="s">
        <v>4</v>
      </c>
      <c r="K37" s="523"/>
    </row>
    <row r="38" spans="2:11" ht="12.75">
      <c r="B38" s="15" t="s">
        <v>1</v>
      </c>
      <c r="C38" s="15" t="s">
        <v>1</v>
      </c>
      <c r="H38" s="104">
        <v>27</v>
      </c>
      <c r="I38" s="103" t="s">
        <v>1</v>
      </c>
      <c r="J38" s="105" t="s">
        <v>5</v>
      </c>
      <c r="K38" s="523"/>
    </row>
    <row r="39" spans="2:11" ht="12.75">
      <c r="B39" s="67" t="s">
        <v>2</v>
      </c>
      <c r="C39" s="67" t="s">
        <v>2</v>
      </c>
      <c r="H39" s="104">
        <v>28</v>
      </c>
      <c r="I39" s="103" t="s">
        <v>1</v>
      </c>
      <c r="J39" s="105" t="s">
        <v>6</v>
      </c>
      <c r="K39" s="629"/>
    </row>
    <row r="40" spans="2:11" ht="12.75">
      <c r="B40" s="67" t="s">
        <v>3</v>
      </c>
      <c r="C40" s="67" t="s">
        <v>3</v>
      </c>
      <c r="H40" s="104">
        <v>29</v>
      </c>
      <c r="I40" s="103" t="s">
        <v>1</v>
      </c>
      <c r="J40" s="631" t="s">
        <v>7</v>
      </c>
      <c r="K40" s="523"/>
    </row>
    <row r="41" spans="2:11" ht="12.75">
      <c r="B41" s="67" t="s">
        <v>4</v>
      </c>
      <c r="C41" s="67" t="s">
        <v>4</v>
      </c>
      <c r="H41" s="104">
        <v>30</v>
      </c>
      <c r="I41" s="103" t="s">
        <v>1</v>
      </c>
      <c r="J41" s="630" t="s">
        <v>8</v>
      </c>
      <c r="K41" s="523"/>
    </row>
    <row r="42" spans="2:11" ht="12.75">
      <c r="B42" s="67" t="s">
        <v>5</v>
      </c>
      <c r="C42" s="67" t="s">
        <v>5</v>
      </c>
      <c r="H42" s="104">
        <v>31</v>
      </c>
      <c r="I42" s="103" t="s">
        <v>1</v>
      </c>
      <c r="J42" s="105" t="s">
        <v>9</v>
      </c>
      <c r="K42" s="523">
        <f>+'TE ARDH.SHP. SIPAS NATYRES'!D9</f>
        <v>162581747.11</v>
      </c>
    </row>
    <row r="43" spans="2:11" ht="12.75">
      <c r="B43" s="67"/>
      <c r="C43" s="67"/>
      <c r="H43" s="104">
        <v>32</v>
      </c>
      <c r="I43" s="103" t="s">
        <v>1</v>
      </c>
      <c r="J43" s="630" t="s">
        <v>10</v>
      </c>
      <c r="K43" s="523"/>
    </row>
    <row r="44" spans="2:11" ht="12.75">
      <c r="B44" s="67" t="s">
        <v>6</v>
      </c>
      <c r="C44" s="67" t="s">
        <v>6</v>
      </c>
      <c r="H44" s="104">
        <v>33</v>
      </c>
      <c r="I44" s="103" t="s">
        <v>1</v>
      </c>
      <c r="J44" s="630" t="s">
        <v>11</v>
      </c>
      <c r="K44" s="523"/>
    </row>
    <row r="45" spans="2:11" ht="12.75">
      <c r="B45" s="67" t="s">
        <v>7</v>
      </c>
      <c r="C45" s="67" t="s">
        <v>7</v>
      </c>
      <c r="H45" s="504">
        <v>34</v>
      </c>
      <c r="I45" s="103" t="s">
        <v>1</v>
      </c>
      <c r="J45" s="105" t="s">
        <v>12</v>
      </c>
      <c r="K45" s="523"/>
    </row>
    <row r="46" spans="2:11" ht="12.75">
      <c r="B46" s="67" t="s">
        <v>8</v>
      </c>
      <c r="C46" s="67" t="s">
        <v>8</v>
      </c>
      <c r="H46" s="103" t="s">
        <v>524</v>
      </c>
      <c r="I46" s="104"/>
      <c r="J46" s="103" t="s">
        <v>13</v>
      </c>
      <c r="K46" s="510">
        <f>SUM(K35:K45)</f>
        <v>162581747.11</v>
      </c>
    </row>
    <row r="47" spans="2:11" ht="12.75">
      <c r="B47" s="67" t="s">
        <v>9</v>
      </c>
      <c r="C47" s="67" t="s">
        <v>9</v>
      </c>
      <c r="H47" s="104"/>
      <c r="I47" s="104"/>
      <c r="J47" s="103" t="s">
        <v>14</v>
      </c>
      <c r="K47" s="510">
        <f>+K46+K34+K29+K20+K16</f>
        <v>162581747.11</v>
      </c>
    </row>
    <row r="48" spans="2:3" ht="12.75">
      <c r="B48" s="67" t="s">
        <v>12</v>
      </c>
      <c r="C48" s="67" t="s">
        <v>12</v>
      </c>
    </row>
    <row r="50" spans="9:11" ht="12.75">
      <c r="I50" s="632" t="s">
        <v>15</v>
      </c>
      <c r="J50" s="44"/>
      <c r="K50" s="103" t="s">
        <v>16</v>
      </c>
    </row>
    <row r="51" spans="9:11" ht="12.75">
      <c r="I51" s="633"/>
      <c r="J51" s="634"/>
      <c r="K51" s="634"/>
    </row>
    <row r="52" spans="9:11" ht="12.75">
      <c r="I52" s="45" t="s">
        <v>17</v>
      </c>
      <c r="J52" s="45"/>
      <c r="K52" s="104"/>
    </row>
    <row r="53" spans="9:11" ht="12.75">
      <c r="I53" s="104" t="s">
        <v>18</v>
      </c>
      <c r="J53" s="104"/>
      <c r="K53" s="104"/>
    </row>
    <row r="54" spans="9:11" ht="12.75">
      <c r="I54" s="104" t="s">
        <v>19</v>
      </c>
      <c r="J54" s="104"/>
      <c r="K54" s="104"/>
    </row>
    <row r="55" spans="9:11" ht="12.75">
      <c r="I55" s="104" t="s">
        <v>20</v>
      </c>
      <c r="J55" s="104"/>
      <c r="K55" s="104"/>
    </row>
    <row r="56" spans="9:11" ht="12.75">
      <c r="I56" s="109" t="s">
        <v>21</v>
      </c>
      <c r="J56" s="44"/>
      <c r="K56" s="104"/>
    </row>
    <row r="57" spans="9:11" ht="12.75">
      <c r="I57" s="635"/>
      <c r="J57" s="636" t="s">
        <v>308</v>
      </c>
      <c r="K57" s="636">
        <f>SUM(K52:K56)</f>
        <v>0</v>
      </c>
    </row>
    <row r="59" spans="11:13" ht="15.75">
      <c r="K59" s="51" t="s">
        <v>55</v>
      </c>
      <c r="L59" s="637"/>
      <c r="M59" s="637"/>
    </row>
    <row r="60" spans="11:13" ht="12.75">
      <c r="K60" s="555" t="s">
        <v>93</v>
      </c>
      <c r="L60" s="638"/>
      <c r="M60" s="638"/>
    </row>
    <row r="61" ht="12.75">
      <c r="I61" s="15" t="s">
        <v>22</v>
      </c>
    </row>
    <row r="63" ht="12.75">
      <c r="I63" s="15"/>
    </row>
    <row r="64" spans="8:15" ht="12.75">
      <c r="H64" s="15"/>
      <c r="I64" s="15"/>
      <c r="J64" s="15"/>
      <c r="K64" s="15"/>
      <c r="L64" s="15"/>
      <c r="M64" s="15"/>
      <c r="N64" s="15"/>
      <c r="O64" s="15"/>
    </row>
    <row r="65" spans="8:15" ht="12.75">
      <c r="H65" s="15"/>
      <c r="I65" s="15"/>
      <c r="J65" s="15"/>
      <c r="K65" s="15"/>
      <c r="L65" s="15"/>
      <c r="M65" s="15"/>
      <c r="N65" s="15"/>
      <c r="O65" s="15"/>
    </row>
    <row r="66" spans="9:15" ht="12.75">
      <c r="I66" s="15"/>
      <c r="J66" s="15"/>
      <c r="K66" s="15"/>
      <c r="L66" s="15"/>
      <c r="M66" s="15"/>
      <c r="N66" s="15"/>
      <c r="O66" s="15"/>
    </row>
    <row r="67" spans="9:15" ht="12.75">
      <c r="I67" s="15"/>
      <c r="J67" s="15"/>
      <c r="K67" s="15"/>
      <c r="L67" s="15"/>
      <c r="M67" s="15"/>
      <c r="N67" s="15"/>
      <c r="O67" s="15"/>
    </row>
    <row r="68" spans="8:9" ht="12.75">
      <c r="H68" s="15"/>
      <c r="I68" s="15"/>
    </row>
  </sheetData>
  <sheetProtection/>
  <mergeCells count="3">
    <mergeCell ref="I1:J1"/>
    <mergeCell ref="I2:J2"/>
    <mergeCell ref="I3:J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1">
      <pane xSplit="4" ySplit="6" topLeftCell="E10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C21" sqref="C21"/>
    </sheetView>
  </sheetViews>
  <sheetFormatPr defaultColWidth="9.140625" defaultRowHeight="12.75"/>
  <cols>
    <col min="1" max="1" width="4.57421875" style="0" customWidth="1"/>
    <col min="2" max="2" width="49.00390625" style="0" customWidth="1"/>
    <col min="3" max="3" width="12.8515625" style="0" customWidth="1"/>
    <col min="4" max="4" width="4.28125" style="0" customWidth="1"/>
    <col min="5" max="5" width="5.421875" style="0" customWidth="1"/>
    <col min="6" max="6" width="34.00390625" style="0" customWidth="1"/>
    <col min="7" max="7" width="19.7109375" style="0" customWidth="1"/>
    <col min="8" max="8" width="10.7109375" style="0" customWidth="1"/>
  </cols>
  <sheetData>
    <row r="2" spans="2:6" s="50" customFormat="1" ht="17.25" customHeight="1">
      <c r="B2" s="51" t="s">
        <v>511</v>
      </c>
      <c r="F2" s="63" t="s">
        <v>489</v>
      </c>
    </row>
    <row r="3" spans="3:7" ht="15.75">
      <c r="C3" s="43" t="s">
        <v>490</v>
      </c>
      <c r="G3" s="50"/>
    </row>
    <row r="4" spans="3:8" ht="12.75">
      <c r="C4" s="15">
        <v>2008</v>
      </c>
      <c r="H4" s="15">
        <v>2008</v>
      </c>
    </row>
    <row r="5" spans="1:8" ht="15.75" customHeight="1">
      <c r="A5" s="52" t="s">
        <v>457</v>
      </c>
      <c r="B5" s="44" t="s">
        <v>475</v>
      </c>
      <c r="C5" s="54" t="s">
        <v>476</v>
      </c>
      <c r="E5" s="44" t="s">
        <v>457</v>
      </c>
      <c r="F5" s="48" t="s">
        <v>491</v>
      </c>
      <c r="G5" s="44" t="s">
        <v>462</v>
      </c>
      <c r="H5" s="44" t="s">
        <v>462</v>
      </c>
    </row>
    <row r="6" spans="1:8" ht="12.75">
      <c r="A6" s="53" t="s">
        <v>458</v>
      </c>
      <c r="B6" s="45"/>
      <c r="C6" s="55"/>
      <c r="E6" s="45" t="s">
        <v>458</v>
      </c>
      <c r="F6" s="45"/>
      <c r="G6" s="45"/>
      <c r="H6" s="45"/>
    </row>
    <row r="7" spans="1:8" ht="15.75" customHeight="1">
      <c r="A7" s="46">
        <v>1</v>
      </c>
      <c r="B7" s="18" t="s">
        <v>477</v>
      </c>
      <c r="C7" s="76"/>
      <c r="E7" s="60"/>
      <c r="F7" s="18" t="s">
        <v>492</v>
      </c>
      <c r="G7" s="22"/>
      <c r="H7" s="56"/>
    </row>
    <row r="8" spans="1:8" ht="15.75" customHeight="1">
      <c r="A8" s="20"/>
      <c r="B8" s="19" t="s">
        <v>473</v>
      </c>
      <c r="C8" s="23"/>
      <c r="E8" s="20">
        <v>1</v>
      </c>
      <c r="F8" s="19" t="s">
        <v>493</v>
      </c>
      <c r="G8" s="22">
        <f>+PASIVI!F40</f>
        <v>0</v>
      </c>
      <c r="H8" s="62" t="s">
        <v>510</v>
      </c>
    </row>
    <row r="9" spans="1:8" ht="15.75" customHeight="1">
      <c r="A9" s="20"/>
      <c r="B9" s="19" t="s">
        <v>474</v>
      </c>
      <c r="C9" s="23"/>
      <c r="E9" s="20">
        <v>2</v>
      </c>
      <c r="F9" s="19" t="s">
        <v>494</v>
      </c>
      <c r="G9" s="22">
        <f>C10-C25</f>
        <v>6668623.827000029</v>
      </c>
      <c r="H9" s="62" t="s">
        <v>510</v>
      </c>
    </row>
    <row r="10" spans="1:8" ht="15.75" customHeight="1">
      <c r="A10" s="20">
        <v>2</v>
      </c>
      <c r="B10" s="19" t="s">
        <v>478</v>
      </c>
      <c r="C10" s="85">
        <f>'ARDH SHPENZ ANALIT'!D122</f>
        <v>7430810.3800000325</v>
      </c>
      <c r="E10" s="20">
        <v>3</v>
      </c>
      <c r="F10" s="19" t="s">
        <v>495</v>
      </c>
      <c r="G10" s="19"/>
      <c r="H10" s="62" t="s">
        <v>510</v>
      </c>
    </row>
    <row r="11" spans="1:8" ht="15.75" customHeight="1">
      <c r="A11" s="20">
        <f>A10+1</f>
        <v>3</v>
      </c>
      <c r="B11" s="19" t="s">
        <v>479</v>
      </c>
      <c r="C11" s="34">
        <f>C12+C13+C14+C15+C16+C17</f>
        <v>191055.15</v>
      </c>
      <c r="E11" s="58"/>
      <c r="F11" s="19" t="s">
        <v>496</v>
      </c>
      <c r="G11" s="19"/>
      <c r="H11" s="57"/>
    </row>
    <row r="12" spans="1:8" ht="15.75" customHeight="1">
      <c r="A12" s="20"/>
      <c r="B12" s="47" t="s">
        <v>480</v>
      </c>
      <c r="C12" s="23"/>
      <c r="E12" s="58"/>
      <c r="F12" s="19" t="s">
        <v>497</v>
      </c>
      <c r="G12" s="19"/>
      <c r="H12" s="57"/>
    </row>
    <row r="13" spans="1:8" ht="15.75" customHeight="1">
      <c r="A13" s="20"/>
      <c r="B13" s="47" t="s">
        <v>481</v>
      </c>
      <c r="C13" s="23"/>
      <c r="E13" s="58"/>
      <c r="F13" s="19" t="s">
        <v>498</v>
      </c>
      <c r="G13" s="19"/>
      <c r="H13" s="57"/>
    </row>
    <row r="14" spans="1:8" ht="15.75" customHeight="1">
      <c r="A14" s="20"/>
      <c r="B14" s="47" t="s">
        <v>482</v>
      </c>
      <c r="C14" s="23">
        <f>+'ARDH SHPENZ ANALIT'!D86</f>
        <v>191055.15</v>
      </c>
      <c r="E14" s="58"/>
      <c r="F14" s="19" t="s">
        <v>499</v>
      </c>
      <c r="G14" s="19"/>
      <c r="H14" s="57"/>
    </row>
    <row r="15" spans="1:8" ht="15.75" customHeight="1">
      <c r="A15" s="20"/>
      <c r="B15" s="47" t="s">
        <v>483</v>
      </c>
      <c r="C15" s="23"/>
      <c r="E15" s="58"/>
      <c r="F15" s="19" t="s">
        <v>500</v>
      </c>
      <c r="G15" s="124">
        <f>G9+G10</f>
        <v>6668623.827000029</v>
      </c>
      <c r="H15" s="57"/>
    </row>
    <row r="16" spans="1:8" ht="15.75" customHeight="1">
      <c r="A16" s="20"/>
      <c r="B16" s="47" t="s">
        <v>484</v>
      </c>
      <c r="C16" s="23"/>
      <c r="E16" s="20">
        <v>4</v>
      </c>
      <c r="F16" s="19" t="s">
        <v>501</v>
      </c>
      <c r="G16" s="19"/>
      <c r="H16" s="57"/>
    </row>
    <row r="17" spans="1:8" ht="15.75" customHeight="1">
      <c r="A17" s="20"/>
      <c r="B17" s="47"/>
      <c r="C17" s="23"/>
      <c r="E17" s="58"/>
      <c r="F17" s="47" t="s">
        <v>506</v>
      </c>
      <c r="G17" s="19"/>
      <c r="H17" s="57"/>
    </row>
    <row r="18" spans="1:8" ht="15.75" customHeight="1">
      <c r="A18" s="20">
        <v>4</v>
      </c>
      <c r="B18" s="28" t="s">
        <v>485</v>
      </c>
      <c r="C18" s="34">
        <f>C10+C11</f>
        <v>7621865.530000033</v>
      </c>
      <c r="E18" s="58"/>
      <c r="F18" s="47" t="s">
        <v>502</v>
      </c>
      <c r="G18" s="19"/>
      <c r="H18" s="57"/>
    </row>
    <row r="19" spans="1:8" ht="15.75" customHeight="1">
      <c r="A19" s="20">
        <f>A18+1</f>
        <v>5</v>
      </c>
      <c r="B19" s="19" t="s">
        <v>486</v>
      </c>
      <c r="C19" s="23">
        <f>C7</f>
        <v>0</v>
      </c>
      <c r="E19" s="58"/>
      <c r="F19" s="47" t="s">
        <v>507</v>
      </c>
      <c r="G19" s="19"/>
      <c r="H19" s="57"/>
    </row>
    <row r="20" spans="1:8" ht="15.75" customHeight="1">
      <c r="A20" s="20">
        <f>A19+1</f>
        <v>6</v>
      </c>
      <c r="B20" s="19" t="s">
        <v>487</v>
      </c>
      <c r="C20" s="34">
        <f>C18+C19</f>
        <v>7621865.530000033</v>
      </c>
      <c r="E20" s="58"/>
      <c r="F20" s="61" t="s">
        <v>509</v>
      </c>
      <c r="G20" s="19"/>
      <c r="H20" s="57"/>
    </row>
    <row r="21" spans="1:8" ht="15.75" customHeight="1">
      <c r="A21" s="20"/>
      <c r="B21" s="40" t="s">
        <v>515</v>
      </c>
      <c r="C21" s="23">
        <f>C20*10%</f>
        <v>762186.5530000033</v>
      </c>
      <c r="E21" s="58"/>
      <c r="F21" s="47" t="s">
        <v>508</v>
      </c>
      <c r="G21" s="19"/>
      <c r="H21" s="57"/>
    </row>
    <row r="22" spans="1:8" ht="15.75" customHeight="1">
      <c r="A22" s="20"/>
      <c r="B22" s="28" t="s">
        <v>640</v>
      </c>
      <c r="C22" s="77"/>
      <c r="E22" s="58"/>
      <c r="F22" s="47" t="s">
        <v>503</v>
      </c>
      <c r="G22" s="19"/>
      <c r="H22" s="57"/>
    </row>
    <row r="23" spans="1:8" ht="15.75" customHeight="1">
      <c r="A23" s="58"/>
      <c r="B23" s="19" t="s">
        <v>516</v>
      </c>
      <c r="C23" s="23"/>
      <c r="E23" s="20">
        <v>5</v>
      </c>
      <c r="F23" s="19" t="s">
        <v>504</v>
      </c>
      <c r="G23" s="19"/>
      <c r="H23" s="57"/>
    </row>
    <row r="24" spans="1:8" ht="15.75" customHeight="1">
      <c r="A24" s="58"/>
      <c r="B24" s="19"/>
      <c r="C24" s="23"/>
      <c r="E24" s="20"/>
      <c r="F24" s="19"/>
      <c r="G24" s="19"/>
      <c r="H24" s="57"/>
    </row>
    <row r="25" spans="1:8" ht="15.75" customHeight="1">
      <c r="A25" s="58">
        <v>7</v>
      </c>
      <c r="B25" s="19" t="s">
        <v>488</v>
      </c>
      <c r="C25" s="34">
        <f>C21+C23</f>
        <v>762186.5530000033</v>
      </c>
      <c r="E25" s="20">
        <v>6</v>
      </c>
      <c r="F25" s="19" t="s">
        <v>505</v>
      </c>
      <c r="G25" s="124">
        <f>G15-G16-G23</f>
        <v>6668623.827000029</v>
      </c>
      <c r="H25" s="57"/>
    </row>
    <row r="26" spans="1:8" ht="15.75" customHeight="1">
      <c r="A26" s="58"/>
      <c r="B26" s="19"/>
      <c r="C26" s="23"/>
      <c r="E26" s="58"/>
      <c r="F26" s="19"/>
      <c r="G26" s="19"/>
      <c r="H26" s="57"/>
    </row>
    <row r="27" spans="1:8" ht="15.75" customHeight="1">
      <c r="A27" s="42"/>
      <c r="B27" s="49"/>
      <c r="C27" s="24"/>
      <c r="E27" s="42"/>
      <c r="F27" s="49"/>
      <c r="G27" s="49"/>
      <c r="H27" s="59"/>
    </row>
    <row r="28" spans="2:3" ht="12.75">
      <c r="B28" s="479"/>
      <c r="C28" s="479"/>
    </row>
    <row r="29" spans="2:11" ht="12.75">
      <c r="B29" s="479"/>
      <c r="C29" s="506"/>
      <c r="G29" s="479"/>
      <c r="H29" s="479"/>
      <c r="I29" s="479"/>
      <c r="J29" s="479"/>
      <c r="K29" s="479"/>
    </row>
    <row r="30" spans="2:11" ht="18">
      <c r="B30" s="655"/>
      <c r="C30" s="655"/>
      <c r="G30" s="655" t="s">
        <v>55</v>
      </c>
      <c r="H30" s="655"/>
      <c r="I30" s="479"/>
      <c r="J30" s="479"/>
      <c r="K30" s="479"/>
    </row>
    <row r="31" spans="2:11" ht="18">
      <c r="B31" s="655"/>
      <c r="C31" s="655"/>
      <c r="G31" s="655" t="s">
        <v>93</v>
      </c>
      <c r="H31" s="655"/>
      <c r="I31" s="479"/>
      <c r="J31" s="479"/>
      <c r="K31" s="479"/>
    </row>
    <row r="32" spans="2:11" ht="12.75">
      <c r="B32" s="479"/>
      <c r="C32" s="506"/>
      <c r="G32" s="479"/>
      <c r="H32" s="479"/>
      <c r="I32" s="479"/>
      <c r="J32" s="479"/>
      <c r="K32" s="479"/>
    </row>
    <row r="33" spans="2:11" ht="12.75">
      <c r="B33" s="479"/>
      <c r="C33" s="506"/>
      <c r="G33" s="479"/>
      <c r="H33" s="479"/>
      <c r="I33" s="479"/>
      <c r="J33" s="479"/>
      <c r="K33" s="479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C38" s="75"/>
    </row>
    <row r="39" ht="12.75">
      <c r="C39" s="75"/>
    </row>
    <row r="40" ht="12.75">
      <c r="C40" s="75"/>
    </row>
    <row r="41" ht="12.75">
      <c r="C41" s="75"/>
    </row>
    <row r="42" ht="12.75">
      <c r="C42" s="75"/>
    </row>
    <row r="43" ht="12.75">
      <c r="C43" s="75"/>
    </row>
  </sheetData>
  <sheetProtection/>
  <mergeCells count="4">
    <mergeCell ref="B30:C30"/>
    <mergeCell ref="B31:C31"/>
    <mergeCell ref="G30:H30"/>
    <mergeCell ref="G31:H31"/>
  </mergeCells>
  <printOptions/>
  <pageMargins left="0.39" right="0.17" top="1" bottom="1" header="0.5" footer="0.5"/>
  <pageSetup horizontalDpi="600" verticalDpi="600" orientation="landscape" paperSize="9" r:id="rId1"/>
  <headerFooter alignWithMargins="0">
    <oddFooter>&amp;CFaqe   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7.00390625" style="0" customWidth="1"/>
    <col min="2" max="2" width="43.00390625" style="0" customWidth="1"/>
    <col min="3" max="3" width="16.421875" style="0" customWidth="1"/>
    <col min="4" max="5" width="13.28125" style="0" customWidth="1"/>
  </cols>
  <sheetData>
    <row r="1" spans="1:6" ht="15">
      <c r="A1" s="72"/>
      <c r="B1" s="380"/>
      <c r="C1" s="380"/>
      <c r="D1" s="532"/>
      <c r="E1" s="532"/>
      <c r="F1" s="126"/>
    </row>
    <row r="2" spans="1:6" ht="15">
      <c r="A2" s="72"/>
      <c r="B2" s="380"/>
      <c r="C2" s="380"/>
      <c r="D2" s="532"/>
      <c r="E2" s="532"/>
      <c r="F2" s="126"/>
    </row>
    <row r="3" spans="1:6" ht="12.75">
      <c r="A3" s="380"/>
      <c r="B3" s="125"/>
      <c r="C3" s="125"/>
      <c r="D3" s="531"/>
      <c r="E3" s="532"/>
      <c r="F3" s="126"/>
    </row>
    <row r="4" spans="1:6" ht="12.75">
      <c r="A4" s="536"/>
      <c r="B4" s="536"/>
      <c r="C4" s="537"/>
      <c r="D4" s="538"/>
      <c r="E4" s="533"/>
      <c r="F4" s="533"/>
    </row>
    <row r="5" spans="1:6" ht="12.75">
      <c r="A5" s="533"/>
      <c r="B5" s="533"/>
      <c r="C5" s="479"/>
      <c r="D5" s="534"/>
      <c r="E5" s="533"/>
      <c r="F5" s="533"/>
    </row>
    <row r="6" spans="1:6" ht="12.75">
      <c r="A6" s="533"/>
      <c r="B6" s="533"/>
      <c r="C6" s="479"/>
      <c r="D6" s="534"/>
      <c r="E6" s="533"/>
      <c r="F6" s="533"/>
    </row>
    <row r="7" spans="1:6" ht="12.75">
      <c r="A7" s="709" t="s">
        <v>52</v>
      </c>
      <c r="B7" s="709"/>
      <c r="C7" s="709"/>
      <c r="D7" s="709"/>
      <c r="E7" s="709"/>
      <c r="F7" s="534"/>
    </row>
    <row r="8" spans="1:6" ht="12.75">
      <c r="A8" s="710" t="s">
        <v>729</v>
      </c>
      <c r="B8" s="710"/>
      <c r="C8" s="710"/>
      <c r="D8" s="710"/>
      <c r="E8" s="710"/>
      <c r="F8" s="534"/>
    </row>
    <row r="9" spans="1:6" ht="39.75" customHeight="1">
      <c r="A9" s="132" t="s">
        <v>457</v>
      </c>
      <c r="B9" s="132" t="s">
        <v>39</v>
      </c>
      <c r="C9" s="133" t="s">
        <v>62</v>
      </c>
      <c r="D9" s="133" t="s">
        <v>64</v>
      </c>
      <c r="E9" s="133" t="s">
        <v>65</v>
      </c>
      <c r="F9" s="134"/>
    </row>
    <row r="10" spans="1:6" ht="12.75">
      <c r="A10" s="128">
        <v>1</v>
      </c>
      <c r="B10" s="128" t="s">
        <v>465</v>
      </c>
      <c r="C10" s="128">
        <v>172727.8</v>
      </c>
      <c r="D10" s="128"/>
      <c r="E10" s="128">
        <v>0</v>
      </c>
      <c r="F10" s="126"/>
    </row>
    <row r="11" spans="1:6" ht="12.75">
      <c r="A11" s="128">
        <v>2</v>
      </c>
      <c r="B11" s="128" t="s">
        <v>466</v>
      </c>
      <c r="C11" s="128"/>
      <c r="D11" s="128"/>
      <c r="E11" s="128"/>
      <c r="F11" s="126"/>
    </row>
    <row r="12" spans="1:6" ht="12.75">
      <c r="A12" s="128">
        <v>3</v>
      </c>
      <c r="B12" s="128" t="s">
        <v>270</v>
      </c>
      <c r="C12" s="128">
        <v>111000</v>
      </c>
      <c r="D12" s="128"/>
      <c r="E12" s="128"/>
      <c r="F12" s="126"/>
    </row>
    <row r="13" spans="1:6" ht="12.75">
      <c r="A13" s="128">
        <v>4</v>
      </c>
      <c r="B13" s="128" t="s">
        <v>104</v>
      </c>
      <c r="C13" s="128"/>
      <c r="D13" s="128"/>
      <c r="E13" s="128"/>
      <c r="F13" s="126"/>
    </row>
    <row r="14" spans="1:6" ht="12.75">
      <c r="A14" s="128">
        <v>5</v>
      </c>
      <c r="B14" s="128" t="s">
        <v>105</v>
      </c>
      <c r="C14" s="128"/>
      <c r="D14" s="128"/>
      <c r="E14" s="128"/>
      <c r="F14" s="126"/>
    </row>
    <row r="15" spans="1:6" ht="12.75">
      <c r="A15" s="128">
        <v>6</v>
      </c>
      <c r="B15" s="128" t="s">
        <v>106</v>
      </c>
      <c r="C15" s="128"/>
      <c r="D15" s="128"/>
      <c r="E15" s="128"/>
      <c r="F15" s="126"/>
    </row>
    <row r="16" spans="1:6" ht="12.75">
      <c r="A16" s="128">
        <v>7</v>
      </c>
      <c r="B16" s="128" t="s">
        <v>71</v>
      </c>
      <c r="C16" s="128">
        <v>1200000</v>
      </c>
      <c r="D16" s="128"/>
      <c r="E16" s="128"/>
      <c r="F16" s="126"/>
    </row>
    <row r="17" spans="1:6" ht="12.75">
      <c r="A17" s="128">
        <v>8</v>
      </c>
      <c r="B17" s="128" t="s">
        <v>700</v>
      </c>
      <c r="C17" s="128"/>
      <c r="D17" s="128"/>
      <c r="E17" s="128"/>
      <c r="F17" s="126"/>
    </row>
    <row r="18" spans="1:6" ht="12.75">
      <c r="A18" s="128">
        <v>9</v>
      </c>
      <c r="B18" s="128" t="s">
        <v>107</v>
      </c>
      <c r="C18" s="128"/>
      <c r="D18" s="128"/>
      <c r="E18" s="128"/>
      <c r="F18" s="126"/>
    </row>
    <row r="19" spans="1:6" ht="12.75">
      <c r="A19" s="128">
        <v>10</v>
      </c>
      <c r="B19" s="128" t="s">
        <v>108</v>
      </c>
      <c r="C19" s="128"/>
      <c r="D19" s="128"/>
      <c r="E19" s="128"/>
      <c r="F19" s="126"/>
    </row>
    <row r="20" spans="1:6" ht="25.5">
      <c r="A20" s="128">
        <v>11</v>
      </c>
      <c r="B20" s="378" t="s">
        <v>109</v>
      </c>
      <c r="C20" s="128"/>
      <c r="D20" s="128"/>
      <c r="E20" s="128"/>
      <c r="F20" s="126"/>
    </row>
    <row r="21" spans="1:6" ht="12.75">
      <c r="A21" s="128">
        <v>12</v>
      </c>
      <c r="B21" s="128" t="s">
        <v>110</v>
      </c>
      <c r="C21" s="128"/>
      <c r="D21" s="128"/>
      <c r="E21" s="128"/>
      <c r="F21" s="126"/>
    </row>
    <row r="22" spans="1:6" ht="12.75">
      <c r="A22" s="128">
        <v>13</v>
      </c>
      <c r="B22" s="128" t="s">
        <v>111</v>
      </c>
      <c r="C22" s="128"/>
      <c r="D22" s="128"/>
      <c r="E22" s="128"/>
      <c r="F22" s="126"/>
    </row>
    <row r="23" spans="1:6" ht="12.75">
      <c r="A23" s="128">
        <v>14</v>
      </c>
      <c r="B23" s="128" t="s">
        <v>112</v>
      </c>
      <c r="C23" s="128"/>
      <c r="D23" s="128"/>
      <c r="E23" s="128"/>
      <c r="F23" s="126"/>
    </row>
    <row r="24" spans="1:6" ht="12.75">
      <c r="A24" s="128">
        <v>15</v>
      </c>
      <c r="B24" s="128" t="s">
        <v>467</v>
      </c>
      <c r="C24" s="128">
        <v>141971.61</v>
      </c>
      <c r="D24" s="128"/>
      <c r="E24" s="128"/>
      <c r="F24" s="126"/>
    </row>
    <row r="25" spans="1:6" ht="12.75">
      <c r="A25" s="128">
        <v>16</v>
      </c>
      <c r="B25" s="128" t="s">
        <v>113</v>
      </c>
      <c r="C25" s="128"/>
      <c r="D25" s="128"/>
      <c r="E25" s="128"/>
      <c r="F25" s="126"/>
    </row>
    <row r="26" spans="1:6" ht="12.75">
      <c r="A26" s="128">
        <v>17</v>
      </c>
      <c r="B26" s="128" t="s">
        <v>114</v>
      </c>
      <c r="C26" s="128"/>
      <c r="D26" s="128"/>
      <c r="E26" s="128"/>
      <c r="F26" s="126"/>
    </row>
    <row r="27" spans="1:6" ht="12.75">
      <c r="A27" s="128">
        <v>18</v>
      </c>
      <c r="B27" s="128" t="s">
        <v>701</v>
      </c>
      <c r="C27" s="128"/>
      <c r="D27" s="128"/>
      <c r="E27" s="128"/>
      <c r="F27" s="126"/>
    </row>
    <row r="28" spans="1:6" ht="12.75">
      <c r="A28" s="128">
        <v>19</v>
      </c>
      <c r="B28" s="128" t="s">
        <v>59</v>
      </c>
      <c r="C28" s="128">
        <v>175820</v>
      </c>
      <c r="D28" s="128"/>
      <c r="E28" s="128"/>
      <c r="F28" s="126"/>
    </row>
    <row r="29" spans="1:6" ht="12.75">
      <c r="A29" s="128">
        <v>20</v>
      </c>
      <c r="B29" s="128" t="s">
        <v>60</v>
      </c>
      <c r="C29" s="128"/>
      <c r="D29" s="128"/>
      <c r="E29" s="128"/>
      <c r="F29" s="126"/>
    </row>
    <row r="30" spans="1:6" ht="12.75">
      <c r="A30" s="128">
        <v>21</v>
      </c>
      <c r="B30" s="128" t="s">
        <v>469</v>
      </c>
      <c r="C30" s="128"/>
      <c r="D30" s="128"/>
      <c r="E30" s="128"/>
      <c r="F30" s="126"/>
    </row>
    <row r="31" spans="1:6" ht="12.75">
      <c r="A31" s="128">
        <v>22</v>
      </c>
      <c r="B31" s="128" t="s">
        <v>51</v>
      </c>
      <c r="C31" s="128"/>
      <c r="D31" s="128"/>
      <c r="E31" s="128">
        <v>0</v>
      </c>
      <c r="F31" s="126"/>
    </row>
    <row r="32" spans="1:6" ht="12.75">
      <c r="A32" s="128">
        <v>23</v>
      </c>
      <c r="B32" s="128" t="s">
        <v>651</v>
      </c>
      <c r="C32" s="128">
        <v>50000</v>
      </c>
      <c r="D32" s="128"/>
      <c r="E32" s="128"/>
      <c r="F32" s="126"/>
    </row>
    <row r="33" spans="1:6" ht="12.75">
      <c r="A33" s="128">
        <v>24</v>
      </c>
      <c r="B33" s="128" t="s">
        <v>115</v>
      </c>
      <c r="C33" s="128"/>
      <c r="D33" s="128"/>
      <c r="E33" s="128"/>
      <c r="F33" s="126"/>
    </row>
    <row r="34" spans="1:6" ht="12.75">
      <c r="A34" s="128">
        <v>25</v>
      </c>
      <c r="B34" s="128" t="s">
        <v>116</v>
      </c>
      <c r="C34" s="128"/>
      <c r="D34" s="128"/>
      <c r="E34" s="128"/>
      <c r="F34" s="126"/>
    </row>
    <row r="35" spans="1:6" ht="12.75">
      <c r="A35" s="128">
        <v>26</v>
      </c>
      <c r="B35" s="128" t="s">
        <v>117</v>
      </c>
      <c r="C35" s="128">
        <v>191055.15</v>
      </c>
      <c r="D35" s="128"/>
      <c r="E35" s="128"/>
      <c r="F35" s="126"/>
    </row>
    <row r="36" spans="1:6" ht="12.75">
      <c r="A36" s="128">
        <v>27</v>
      </c>
      <c r="B36" s="128" t="s">
        <v>118</v>
      </c>
      <c r="C36" s="128"/>
      <c r="D36" s="128"/>
      <c r="E36" s="128"/>
      <c r="F36" s="126"/>
    </row>
    <row r="37" spans="1:6" ht="12.75">
      <c r="A37" s="128">
        <v>28</v>
      </c>
      <c r="B37" s="128" t="s">
        <v>119</v>
      </c>
      <c r="C37" s="128"/>
      <c r="D37" s="128"/>
      <c r="E37" s="128"/>
      <c r="F37" s="126"/>
    </row>
    <row r="38" spans="1:6" ht="12.75">
      <c r="A38" s="128">
        <v>29</v>
      </c>
      <c r="B38" s="128" t="s">
        <v>120</v>
      </c>
      <c r="C38" s="128"/>
      <c r="D38" s="128"/>
      <c r="E38" s="128"/>
      <c r="F38" s="126"/>
    </row>
    <row r="39" spans="1:6" ht="12.75">
      <c r="A39" s="128"/>
      <c r="B39" s="128"/>
      <c r="C39" s="128">
        <v>0</v>
      </c>
      <c r="D39" s="128"/>
      <c r="E39" s="128"/>
      <c r="F39" s="126"/>
    </row>
    <row r="40" spans="1:6" ht="27" customHeight="1">
      <c r="A40" s="135"/>
      <c r="B40" s="136" t="s">
        <v>63</v>
      </c>
      <c r="C40" s="137">
        <f>SUM(C10:C39)</f>
        <v>2042574.56</v>
      </c>
      <c r="D40" s="136">
        <f>SUM(D10:D39)</f>
        <v>0</v>
      </c>
      <c r="E40" s="135">
        <v>0</v>
      </c>
      <c r="F40" s="126"/>
    </row>
    <row r="41" spans="1:6" ht="12.75">
      <c r="A41" s="533"/>
      <c r="B41" s="533"/>
      <c r="C41" s="535"/>
      <c r="D41" s="479"/>
      <c r="E41" s="533"/>
      <c r="F41" s="126"/>
    </row>
    <row r="42" spans="1:6" ht="18">
      <c r="A42" s="533"/>
      <c r="B42" s="535"/>
      <c r="C42" s="535"/>
      <c r="D42" s="655"/>
      <c r="E42" s="655"/>
      <c r="F42" s="126"/>
    </row>
    <row r="43" spans="1:6" ht="18">
      <c r="A43" s="533"/>
      <c r="B43" s="535"/>
      <c r="C43" s="535"/>
      <c r="D43" s="655"/>
      <c r="E43" s="655"/>
      <c r="F43" s="126"/>
    </row>
    <row r="44" spans="1:6" ht="18">
      <c r="A44" s="533"/>
      <c r="B44" s="533"/>
      <c r="C44" s="655" t="s">
        <v>55</v>
      </c>
      <c r="D44" s="655"/>
      <c r="E44" s="533"/>
      <c r="F44" s="126"/>
    </row>
    <row r="45" spans="1:6" ht="18">
      <c r="A45" s="533"/>
      <c r="B45" s="533"/>
      <c r="C45" s="655" t="s">
        <v>93</v>
      </c>
      <c r="D45" s="655"/>
      <c r="E45" s="533"/>
      <c r="F45" s="126"/>
    </row>
    <row r="46" spans="1:6" ht="12.75">
      <c r="A46" s="533"/>
      <c r="B46" s="533"/>
      <c r="C46" s="533"/>
      <c r="D46" s="533"/>
      <c r="E46" s="533"/>
      <c r="F46" s="126"/>
    </row>
    <row r="47" spans="1:6" ht="12.75">
      <c r="A47" s="533"/>
      <c r="B47" s="533"/>
      <c r="C47" s="533"/>
      <c r="D47" s="533"/>
      <c r="E47" s="533"/>
      <c r="F47" s="126"/>
    </row>
    <row r="48" spans="1:6" ht="12.75">
      <c r="A48" s="126"/>
      <c r="B48" s="126"/>
      <c r="C48" s="126"/>
      <c r="D48" s="126"/>
      <c r="E48" s="126"/>
      <c r="F48" s="126"/>
    </row>
    <row r="49" spans="1:6" ht="12.75">
      <c r="A49" s="126"/>
      <c r="B49" s="126"/>
      <c r="C49" s="126"/>
      <c r="D49" s="126"/>
      <c r="E49" s="126"/>
      <c r="F49" s="126"/>
    </row>
    <row r="50" spans="1:6" ht="12.75">
      <c r="A50" s="126"/>
      <c r="B50" s="126"/>
      <c r="C50" s="126"/>
      <c r="D50" s="126"/>
      <c r="E50" s="126"/>
      <c r="F50" s="126"/>
    </row>
    <row r="52" ht="12.75">
      <c r="C52" s="290">
        <f>+C40-'ARDH SHPENZ ANALIT'!D58</f>
        <v>0</v>
      </c>
    </row>
  </sheetData>
  <sheetProtection/>
  <mergeCells count="6">
    <mergeCell ref="C44:D44"/>
    <mergeCell ref="C45:D45"/>
    <mergeCell ref="D43:E43"/>
    <mergeCell ref="A7:E7"/>
    <mergeCell ref="A8:E8"/>
    <mergeCell ref="D42:E42"/>
  </mergeCells>
  <printOptions/>
  <pageMargins left="0.48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M53" sqref="M53"/>
    </sheetView>
  </sheetViews>
  <sheetFormatPr defaultColWidth="4.7109375" defaultRowHeight="12.75"/>
  <cols>
    <col min="1" max="1" width="4.2812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52"/>
      <c r="C2" s="65"/>
      <c r="D2" s="65"/>
      <c r="E2" s="65"/>
      <c r="F2" s="65"/>
      <c r="G2" s="65"/>
      <c r="H2" s="65"/>
      <c r="I2" s="65"/>
      <c r="J2" s="66"/>
    </row>
    <row r="3" spans="2:10" ht="12.75">
      <c r="B3" s="68"/>
      <c r="C3" s="14"/>
      <c r="D3" s="14"/>
      <c r="E3" s="14"/>
      <c r="F3" s="14"/>
      <c r="G3" s="14"/>
      <c r="H3" s="14"/>
      <c r="I3" s="14"/>
      <c r="J3" s="69"/>
    </row>
    <row r="4" spans="2:10" s="127" customFormat="1" ht="33" customHeight="1">
      <c r="B4" s="711" t="s">
        <v>321</v>
      </c>
      <c r="C4" s="712"/>
      <c r="D4" s="712"/>
      <c r="E4" s="712"/>
      <c r="F4" s="712"/>
      <c r="G4" s="712"/>
      <c r="H4" s="712"/>
      <c r="I4" s="712"/>
      <c r="J4" s="713"/>
    </row>
    <row r="5" spans="2:10" s="131" customFormat="1" ht="12.75">
      <c r="B5" s="460"/>
      <c r="C5" s="461" t="s">
        <v>322</v>
      </c>
      <c r="D5" s="462"/>
      <c r="E5" s="462"/>
      <c r="F5" s="462"/>
      <c r="G5" s="463"/>
      <c r="H5" s="463"/>
      <c r="I5" s="464"/>
      <c r="J5" s="465"/>
    </row>
    <row r="6" spans="2:10" s="131" customFormat="1" ht="11.25">
      <c r="B6" s="460"/>
      <c r="C6" s="466"/>
      <c r="D6" s="467" t="s">
        <v>323</v>
      </c>
      <c r="E6" s="467"/>
      <c r="F6" s="467"/>
      <c r="G6" s="467"/>
      <c r="H6" s="467"/>
      <c r="I6" s="468"/>
      <c r="J6" s="465"/>
    </row>
    <row r="7" spans="2:10" s="131" customFormat="1" ht="11.25">
      <c r="B7" s="460"/>
      <c r="C7" s="466"/>
      <c r="D7" s="467" t="s">
        <v>324</v>
      </c>
      <c r="E7" s="467"/>
      <c r="F7" s="467"/>
      <c r="G7" s="467"/>
      <c r="H7" s="467"/>
      <c r="I7" s="468"/>
      <c r="J7" s="465"/>
    </row>
    <row r="8" spans="2:10" s="131" customFormat="1" ht="11.25">
      <c r="B8" s="460"/>
      <c r="C8" s="466" t="s">
        <v>325</v>
      </c>
      <c r="D8" s="469"/>
      <c r="E8" s="469"/>
      <c r="F8" s="469"/>
      <c r="G8" s="469"/>
      <c r="H8" s="469"/>
      <c r="I8" s="468"/>
      <c r="J8" s="465"/>
    </row>
    <row r="9" spans="2:10" s="131" customFormat="1" ht="11.25">
      <c r="B9" s="460"/>
      <c r="C9" s="466"/>
      <c r="D9" s="467"/>
      <c r="E9" s="467" t="s">
        <v>326</v>
      </c>
      <c r="F9" s="467"/>
      <c r="G9" s="469"/>
      <c r="H9" s="469"/>
      <c r="I9" s="468"/>
      <c r="J9" s="465"/>
    </row>
    <row r="10" spans="2:10" s="131" customFormat="1" ht="11.25">
      <c r="B10" s="460"/>
      <c r="C10" s="470"/>
      <c r="D10" s="471"/>
      <c r="E10" s="467" t="s">
        <v>327</v>
      </c>
      <c r="F10" s="467"/>
      <c r="G10" s="469"/>
      <c r="H10" s="469"/>
      <c r="I10" s="468"/>
      <c r="J10" s="465"/>
    </row>
    <row r="11" spans="2:10" s="131" customFormat="1" ht="11.25">
      <c r="B11" s="460"/>
      <c r="C11" s="472"/>
      <c r="D11" s="473"/>
      <c r="E11" s="473" t="s">
        <v>328</v>
      </c>
      <c r="F11" s="473"/>
      <c r="G11" s="473"/>
      <c r="H11" s="473"/>
      <c r="I11" s="474"/>
      <c r="J11" s="465"/>
    </row>
    <row r="12" spans="2:10" ht="12.75">
      <c r="B12" s="68"/>
      <c r="C12" s="14"/>
      <c r="D12" s="14"/>
      <c r="E12" s="14"/>
      <c r="F12" s="14"/>
      <c r="G12" s="14"/>
      <c r="H12" s="14"/>
      <c r="I12" s="14"/>
      <c r="J12" s="69"/>
    </row>
    <row r="13" spans="2:10" ht="12.75">
      <c r="B13" s="68"/>
      <c r="C13" s="14"/>
      <c r="D13" s="14"/>
      <c r="E13" s="14"/>
      <c r="F13" s="14"/>
      <c r="G13" s="14"/>
      <c r="H13" s="14"/>
      <c r="I13" s="14"/>
      <c r="J13" s="69"/>
    </row>
    <row r="14" spans="2:10" ht="12.75">
      <c r="B14" s="68"/>
      <c r="C14" s="14"/>
      <c r="D14" s="467"/>
      <c r="E14" s="467"/>
      <c r="F14" s="467"/>
      <c r="G14" s="467"/>
      <c r="H14" s="467"/>
      <c r="I14" s="467"/>
      <c r="J14" s="69"/>
    </row>
    <row r="15" spans="2:10" ht="12.75">
      <c r="B15" s="68"/>
      <c r="C15" s="14"/>
      <c r="D15" s="467"/>
      <c r="E15" s="467"/>
      <c r="F15" s="467"/>
      <c r="G15" s="467"/>
      <c r="H15" s="467"/>
      <c r="I15" s="467"/>
      <c r="J15" s="69"/>
    </row>
    <row r="16" spans="2:10" ht="12.75">
      <c r="B16" s="68"/>
      <c r="C16" s="14"/>
      <c r="D16" s="467"/>
      <c r="E16" s="467"/>
      <c r="F16" s="467"/>
      <c r="G16" s="467"/>
      <c r="H16" s="467"/>
      <c r="I16" s="467"/>
      <c r="J16" s="69"/>
    </row>
    <row r="17" spans="2:10" ht="12.75">
      <c r="B17" s="68"/>
      <c r="C17" s="14"/>
      <c r="D17" s="14"/>
      <c r="E17" s="14"/>
      <c r="F17" s="14"/>
      <c r="G17" s="14"/>
      <c r="H17" s="14"/>
      <c r="I17" s="14"/>
      <c r="J17" s="69"/>
    </row>
    <row r="18" spans="2:10" ht="12.75">
      <c r="B18" s="68"/>
      <c r="C18" s="14"/>
      <c r="D18" s="14"/>
      <c r="E18" s="14"/>
      <c r="F18" s="14"/>
      <c r="G18" s="14"/>
      <c r="H18" s="14"/>
      <c r="I18" s="14"/>
      <c r="J18" s="69"/>
    </row>
    <row r="19" spans="2:10" ht="12.75">
      <c r="B19" s="68"/>
      <c r="C19" s="14"/>
      <c r="D19" s="14"/>
      <c r="E19" s="14"/>
      <c r="F19" s="14"/>
      <c r="G19" s="14"/>
      <c r="H19" s="14"/>
      <c r="I19" s="14"/>
      <c r="J19" s="69"/>
    </row>
    <row r="20" spans="2:10" ht="12.75">
      <c r="B20" s="68"/>
      <c r="C20" s="14"/>
      <c r="D20" s="14"/>
      <c r="E20" s="14"/>
      <c r="F20" s="14"/>
      <c r="G20" s="14"/>
      <c r="H20" s="14"/>
      <c r="I20" s="14"/>
      <c r="J20" s="69"/>
    </row>
    <row r="21" spans="2:10" ht="12.75">
      <c r="B21" s="68"/>
      <c r="C21" s="14"/>
      <c r="D21" s="14"/>
      <c r="E21" s="14"/>
      <c r="F21" s="14"/>
      <c r="G21" s="14"/>
      <c r="H21" s="14"/>
      <c r="I21" s="14"/>
      <c r="J21" s="69"/>
    </row>
    <row r="22" spans="2:10" ht="12.75">
      <c r="B22" s="68"/>
      <c r="C22" s="14"/>
      <c r="D22" s="14"/>
      <c r="E22" s="14"/>
      <c r="F22" s="14"/>
      <c r="G22" s="14"/>
      <c r="H22" s="14"/>
      <c r="I22" s="14"/>
      <c r="J22" s="69"/>
    </row>
    <row r="23" spans="2:10" ht="12.75">
      <c r="B23" s="68"/>
      <c r="C23" s="14"/>
      <c r="D23" s="14"/>
      <c r="E23" s="14"/>
      <c r="F23" s="14"/>
      <c r="G23" s="14"/>
      <c r="H23" s="14"/>
      <c r="I23" s="14"/>
      <c r="J23" s="69"/>
    </row>
    <row r="24" spans="2:10" ht="12.75">
      <c r="B24" s="68"/>
      <c r="C24" s="14"/>
      <c r="D24" s="14"/>
      <c r="E24" s="14"/>
      <c r="F24" s="14"/>
      <c r="G24" s="14"/>
      <c r="H24" s="14"/>
      <c r="I24" s="14"/>
      <c r="J24" s="69"/>
    </row>
    <row r="25" spans="2:10" ht="12.75">
      <c r="B25" s="68"/>
      <c r="C25" s="14"/>
      <c r="D25" s="14"/>
      <c r="E25" s="14"/>
      <c r="F25" s="14"/>
      <c r="G25" s="14"/>
      <c r="H25" s="14"/>
      <c r="I25" s="14"/>
      <c r="J25" s="69"/>
    </row>
    <row r="26" spans="2:10" ht="12.75">
      <c r="B26" s="68"/>
      <c r="C26" s="14"/>
      <c r="D26" s="14"/>
      <c r="E26" s="14"/>
      <c r="F26" s="14"/>
      <c r="G26" s="14"/>
      <c r="H26" s="14"/>
      <c r="I26" s="14"/>
      <c r="J26" s="69"/>
    </row>
    <row r="27" spans="2:10" ht="12.75">
      <c r="B27" s="68"/>
      <c r="C27" s="14"/>
      <c r="D27" s="14"/>
      <c r="E27" s="14"/>
      <c r="F27" s="14"/>
      <c r="G27" s="14"/>
      <c r="H27" s="14"/>
      <c r="I27" s="14"/>
      <c r="J27" s="69"/>
    </row>
    <row r="28" spans="2:10" ht="12.75">
      <c r="B28" s="68"/>
      <c r="C28" s="14"/>
      <c r="D28" s="14"/>
      <c r="E28" s="14"/>
      <c r="F28" s="14"/>
      <c r="G28" s="14"/>
      <c r="H28" s="14"/>
      <c r="I28" s="14"/>
      <c r="J28" s="69"/>
    </row>
    <row r="29" spans="2:10" ht="12.75">
      <c r="B29" s="68"/>
      <c r="C29" s="14"/>
      <c r="D29" s="14"/>
      <c r="E29" s="14"/>
      <c r="F29" s="14"/>
      <c r="G29" s="14"/>
      <c r="H29" s="14"/>
      <c r="I29" s="14"/>
      <c r="J29" s="69"/>
    </row>
    <row r="30" spans="2:10" ht="12.75">
      <c r="B30" s="68"/>
      <c r="C30" s="14"/>
      <c r="D30" s="14"/>
      <c r="E30" s="14"/>
      <c r="F30" s="14"/>
      <c r="G30" s="14"/>
      <c r="H30" s="14"/>
      <c r="I30" s="14"/>
      <c r="J30" s="69"/>
    </row>
    <row r="31" spans="2:10" ht="12.75">
      <c r="B31" s="68"/>
      <c r="C31" s="14"/>
      <c r="D31" s="14"/>
      <c r="E31" s="14"/>
      <c r="F31" s="14"/>
      <c r="G31" s="14"/>
      <c r="H31" s="14"/>
      <c r="I31" s="14"/>
      <c r="J31" s="69"/>
    </row>
    <row r="32" spans="2:10" ht="12.75">
      <c r="B32" s="68"/>
      <c r="C32" s="14"/>
      <c r="D32" s="14"/>
      <c r="E32" s="14"/>
      <c r="F32" s="14"/>
      <c r="G32" s="14"/>
      <c r="H32" s="14"/>
      <c r="I32" s="14"/>
      <c r="J32" s="69"/>
    </row>
    <row r="33" spans="2:10" ht="12.75">
      <c r="B33" s="68"/>
      <c r="C33" s="14"/>
      <c r="D33" s="14"/>
      <c r="E33" s="14"/>
      <c r="F33" s="14"/>
      <c r="G33" s="14"/>
      <c r="H33" s="14"/>
      <c r="I33" s="14"/>
      <c r="J33" s="69"/>
    </row>
    <row r="34" spans="2:10" ht="12.75">
      <c r="B34" s="68"/>
      <c r="C34" s="14"/>
      <c r="D34" s="14"/>
      <c r="E34" s="14"/>
      <c r="F34" s="14"/>
      <c r="G34" s="14"/>
      <c r="H34" s="14"/>
      <c r="I34" s="14"/>
      <c r="J34" s="69"/>
    </row>
    <row r="35" spans="2:10" ht="12.75">
      <c r="B35" s="68"/>
      <c r="C35" s="14"/>
      <c r="D35" s="14"/>
      <c r="E35" s="14"/>
      <c r="F35" s="14"/>
      <c r="G35" s="14"/>
      <c r="H35" s="14"/>
      <c r="I35" s="14"/>
      <c r="J35" s="69"/>
    </row>
    <row r="36" spans="2:10" ht="12.75">
      <c r="B36" s="68"/>
      <c r="C36" s="14"/>
      <c r="D36" s="14"/>
      <c r="E36" s="14"/>
      <c r="F36" s="14"/>
      <c r="G36" s="14"/>
      <c r="H36" s="14"/>
      <c r="I36" s="14"/>
      <c r="J36" s="69"/>
    </row>
    <row r="37" spans="2:10" ht="12.75">
      <c r="B37" s="68"/>
      <c r="C37" s="14"/>
      <c r="D37" s="14"/>
      <c r="E37" s="14"/>
      <c r="F37" s="14"/>
      <c r="G37" s="14"/>
      <c r="H37" s="14"/>
      <c r="I37" s="14"/>
      <c r="J37" s="69"/>
    </row>
    <row r="38" spans="2:10" s="67" customFormat="1" ht="12.75">
      <c r="B38" s="475"/>
      <c r="C38" s="83"/>
      <c r="D38" s="83"/>
      <c r="E38" s="83"/>
      <c r="F38" s="83"/>
      <c r="G38" s="83"/>
      <c r="H38" s="83"/>
      <c r="I38" s="83"/>
      <c r="J38" s="476"/>
    </row>
    <row r="39" spans="2:10" s="67" customFormat="1" ht="15">
      <c r="B39" s="475"/>
      <c r="C39" s="83"/>
      <c r="D39" s="83"/>
      <c r="E39" s="79"/>
      <c r="F39" s="79"/>
      <c r="G39" s="79"/>
      <c r="H39" s="79"/>
      <c r="I39" s="79"/>
      <c r="J39" s="476"/>
    </row>
    <row r="40" spans="2:10" s="67" customFormat="1" ht="15">
      <c r="B40" s="475"/>
      <c r="C40" s="83"/>
      <c r="D40" s="83"/>
      <c r="E40" s="79"/>
      <c r="F40" s="79"/>
      <c r="G40" s="79"/>
      <c r="H40" s="79"/>
      <c r="I40" s="79"/>
      <c r="J40" s="476"/>
    </row>
    <row r="41" spans="2:10" s="67" customFormat="1" ht="15">
      <c r="B41" s="475"/>
      <c r="C41" s="83"/>
      <c r="D41" s="83"/>
      <c r="E41" s="79"/>
      <c r="F41" s="79"/>
      <c r="G41" s="79"/>
      <c r="H41" s="79"/>
      <c r="I41" s="79"/>
      <c r="J41" s="476"/>
    </row>
    <row r="42" spans="2:10" s="67" customFormat="1" ht="15">
      <c r="B42" s="475"/>
      <c r="C42" s="83"/>
      <c r="D42" s="83"/>
      <c r="E42" s="79"/>
      <c r="F42" s="79"/>
      <c r="G42" s="79"/>
      <c r="H42" s="79"/>
      <c r="I42" s="79"/>
      <c r="J42" s="476"/>
    </row>
    <row r="43" spans="2:10" s="67" customFormat="1" ht="15">
      <c r="B43" s="475"/>
      <c r="C43" s="477"/>
      <c r="D43" s="477"/>
      <c r="E43" s="477"/>
      <c r="F43" s="79"/>
      <c r="G43" s="714" t="s">
        <v>329</v>
      </c>
      <c r="H43" s="714"/>
      <c r="I43" s="714"/>
      <c r="J43" s="476"/>
    </row>
    <row r="44" spans="2:10" s="67" customFormat="1" ht="15">
      <c r="B44" s="475"/>
      <c r="C44" s="477"/>
      <c r="D44" s="477"/>
      <c r="E44" s="477"/>
      <c r="F44" s="79"/>
      <c r="G44" s="438"/>
      <c r="H44" s="438"/>
      <c r="I44" s="438"/>
      <c r="J44" s="476"/>
    </row>
    <row r="45" spans="2:10" ht="15.75">
      <c r="B45" s="68"/>
      <c r="C45" s="715"/>
      <c r="D45" s="715"/>
      <c r="E45" s="715"/>
      <c r="F45" s="130"/>
      <c r="G45" s="715" t="s">
        <v>330</v>
      </c>
      <c r="H45" s="715"/>
      <c r="I45" s="715"/>
      <c r="J45" s="69"/>
    </row>
    <row r="46" spans="2:10" ht="12.75">
      <c r="B46" s="68"/>
      <c r="C46" s="14"/>
      <c r="D46" s="14"/>
      <c r="E46" s="14"/>
      <c r="F46" s="14"/>
      <c r="G46" s="14"/>
      <c r="H46" s="14"/>
      <c r="I46" s="14"/>
      <c r="J46" s="69"/>
    </row>
    <row r="47" spans="2:10" ht="12.75">
      <c r="B47" s="68"/>
      <c r="C47" s="14"/>
      <c r="D47" s="14"/>
      <c r="E47" s="14"/>
      <c r="F47" s="14"/>
      <c r="G47" s="14"/>
      <c r="H47" s="14"/>
      <c r="I47" s="14"/>
      <c r="J47" s="69"/>
    </row>
    <row r="48" spans="2:10" ht="12.75">
      <c r="B48" s="53"/>
      <c r="C48" s="70"/>
      <c r="D48" s="70"/>
      <c r="E48" s="70"/>
      <c r="F48" s="70"/>
      <c r="G48" s="70"/>
      <c r="H48" s="70"/>
      <c r="I48" s="70"/>
      <c r="J48" s="71"/>
    </row>
  </sheetData>
  <sheetProtection/>
  <mergeCells count="4">
    <mergeCell ref="B4:J4"/>
    <mergeCell ref="G43:I43"/>
    <mergeCell ref="C45:E45"/>
    <mergeCell ref="G45:I45"/>
  </mergeCells>
  <printOptions/>
  <pageMargins left="0.26" right="0.3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1.140625" style="0" customWidth="1"/>
    <col min="2" max="2" width="32.00390625" style="0" customWidth="1"/>
    <col min="3" max="3" width="1.57421875" style="0" customWidth="1"/>
    <col min="4" max="4" width="6.57421875" style="0" customWidth="1"/>
    <col min="9" max="9" width="3.140625" style="0" customWidth="1"/>
    <col min="10" max="10" width="1.8515625" style="0" customWidth="1"/>
  </cols>
  <sheetData>
    <row r="1" spans="1:14" ht="14.25" thickTop="1">
      <c r="A1" s="292" t="s">
        <v>704</v>
      </c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ht="15">
      <c r="A2" s="295" t="s">
        <v>705</v>
      </c>
      <c r="B2" s="296" t="s">
        <v>90</v>
      </c>
      <c r="C2" s="7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4" ht="13.5">
      <c r="A3" s="295" t="s">
        <v>706</v>
      </c>
      <c r="B3" s="296" t="s">
        <v>725</v>
      </c>
      <c r="C3" s="294"/>
      <c r="D3" s="294"/>
      <c r="E3" s="294" t="s">
        <v>707</v>
      </c>
      <c r="F3" s="294"/>
      <c r="G3" s="294"/>
      <c r="H3" s="294"/>
      <c r="I3" s="294"/>
      <c r="J3" s="294"/>
      <c r="K3" s="294"/>
      <c r="L3" s="294"/>
      <c r="M3" s="294"/>
      <c r="N3" s="294"/>
    </row>
    <row r="4" spans="1:14" ht="13.5">
      <c r="A4" s="295" t="s">
        <v>708</v>
      </c>
      <c r="B4" s="296" t="s">
        <v>709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1:14" ht="14.25" thickBot="1">
      <c r="A5" s="297" t="s">
        <v>710</v>
      </c>
      <c r="B5" s="298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1:14" ht="15" thickBot="1" thickTop="1">
      <c r="A6" s="297" t="s">
        <v>54</v>
      </c>
      <c r="B6" s="298" t="s">
        <v>93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1:14" ht="15" thickBot="1" thickTop="1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</row>
    <row r="8" spans="1:16" ht="30" customHeight="1" thickBot="1" thickTop="1">
      <c r="A8" s="299" t="s">
        <v>711</v>
      </c>
      <c r="B8" s="300"/>
      <c r="C8" s="301"/>
      <c r="D8" s="302" t="s">
        <v>712</v>
      </c>
      <c r="E8" s="303"/>
      <c r="F8" s="303"/>
      <c r="G8" s="303"/>
      <c r="H8" s="303"/>
      <c r="I8" s="304"/>
      <c r="J8" s="305"/>
      <c r="K8" s="302" t="s">
        <v>713</v>
      </c>
      <c r="L8" s="303"/>
      <c r="M8" s="303"/>
      <c r="N8" s="303"/>
      <c r="O8" s="303"/>
      <c r="P8" s="304"/>
    </row>
    <row r="9" spans="1:16" ht="30" customHeight="1" thickBot="1">
      <c r="A9" s="306" t="s">
        <v>714</v>
      </c>
      <c r="B9" s="307"/>
      <c r="C9" s="308"/>
      <c r="D9" s="309" t="s">
        <v>715</v>
      </c>
      <c r="E9" s="310"/>
      <c r="F9" s="310"/>
      <c r="G9" s="310"/>
      <c r="H9" s="310"/>
      <c r="I9" s="311"/>
      <c r="J9" s="312"/>
      <c r="K9" s="309" t="s">
        <v>716</v>
      </c>
      <c r="L9" s="310"/>
      <c r="M9" s="310"/>
      <c r="N9" s="310"/>
      <c r="O9" s="310"/>
      <c r="P9" s="311"/>
    </row>
    <row r="10" spans="1:16" ht="30" customHeight="1" thickBot="1">
      <c r="A10" s="313" t="s">
        <v>717</v>
      </c>
      <c r="B10" s="307"/>
      <c r="C10" s="308"/>
      <c r="D10" s="309" t="s">
        <v>718</v>
      </c>
      <c r="E10" s="310"/>
      <c r="F10" s="310"/>
      <c r="G10" s="310"/>
      <c r="H10" s="310"/>
      <c r="I10" s="311"/>
      <c r="J10" s="312"/>
      <c r="K10" s="309" t="s">
        <v>719</v>
      </c>
      <c r="L10" s="310"/>
      <c r="M10" s="310"/>
      <c r="N10" s="310"/>
      <c r="O10" s="310"/>
      <c r="P10" s="311"/>
    </row>
    <row r="11" spans="1:16" ht="30" customHeight="1" thickBot="1">
      <c r="A11" s="314" t="s">
        <v>720</v>
      </c>
      <c r="B11" s="307"/>
      <c r="C11" s="308"/>
      <c r="D11" s="309" t="s">
        <v>721</v>
      </c>
      <c r="E11" s="310"/>
      <c r="F11" s="310"/>
      <c r="G11" s="310"/>
      <c r="H11" s="310"/>
      <c r="I11" s="311"/>
      <c r="J11" s="312"/>
      <c r="K11" s="309" t="s">
        <v>722</v>
      </c>
      <c r="L11" s="310"/>
      <c r="M11" s="310"/>
      <c r="N11" s="310"/>
      <c r="O11" s="310"/>
      <c r="P11" s="311"/>
    </row>
    <row r="12" spans="1:16" ht="30" customHeight="1" thickBot="1">
      <c r="A12" s="314" t="s">
        <v>723</v>
      </c>
      <c r="B12" s="315"/>
      <c r="C12" s="308"/>
      <c r="D12" s="309" t="s">
        <v>23</v>
      </c>
      <c r="E12" s="310"/>
      <c r="F12" s="310"/>
      <c r="G12" s="310"/>
      <c r="H12" s="310"/>
      <c r="I12" s="311"/>
      <c r="J12" s="312"/>
      <c r="K12" s="309" t="s">
        <v>24</v>
      </c>
      <c r="L12" s="310"/>
      <c r="M12" s="310"/>
      <c r="N12" s="310"/>
      <c r="O12" s="310"/>
      <c r="P12" s="311"/>
    </row>
    <row r="13" spans="1:16" ht="30" customHeight="1" thickBot="1">
      <c r="A13" s="316"/>
      <c r="B13" s="317"/>
      <c r="C13" s="308"/>
      <c r="D13" s="309" t="s">
        <v>25</v>
      </c>
      <c r="E13" s="310"/>
      <c r="F13" s="310"/>
      <c r="G13" s="310"/>
      <c r="H13" s="310"/>
      <c r="I13" s="311"/>
      <c r="J13" s="312"/>
      <c r="K13" s="309" t="s">
        <v>26</v>
      </c>
      <c r="L13" s="310"/>
      <c r="M13" s="310"/>
      <c r="N13" s="310"/>
      <c r="O13" s="310"/>
      <c r="P13" s="311"/>
    </row>
    <row r="14" spans="1:16" ht="30" customHeight="1" thickBot="1">
      <c r="A14" s="314" t="s">
        <v>27</v>
      </c>
      <c r="B14" s="307"/>
      <c r="C14" s="308"/>
      <c r="D14" s="309" t="s">
        <v>28</v>
      </c>
      <c r="E14" s="310"/>
      <c r="F14" s="310"/>
      <c r="G14" s="310"/>
      <c r="H14" s="310"/>
      <c r="I14" s="311"/>
      <c r="J14" s="312"/>
      <c r="K14" s="309" t="s">
        <v>29</v>
      </c>
      <c r="L14" s="310"/>
      <c r="M14" s="310"/>
      <c r="N14" s="310"/>
      <c r="O14" s="310"/>
      <c r="P14" s="311"/>
    </row>
    <row r="15" spans="1:16" ht="30" customHeight="1" thickBot="1">
      <c r="A15" s="314" t="s">
        <v>30</v>
      </c>
      <c r="B15" s="307"/>
      <c r="C15" s="308"/>
      <c r="D15" s="309" t="s">
        <v>31</v>
      </c>
      <c r="E15" s="310"/>
      <c r="F15" s="310"/>
      <c r="G15" s="310"/>
      <c r="H15" s="310"/>
      <c r="I15" s="311"/>
      <c r="J15" s="312"/>
      <c r="K15" s="309" t="s">
        <v>32</v>
      </c>
      <c r="L15" s="310"/>
      <c r="M15" s="310"/>
      <c r="N15" s="310"/>
      <c r="O15" s="310"/>
      <c r="P15" s="311"/>
    </row>
    <row r="16" spans="1:16" ht="30" customHeight="1" thickBot="1">
      <c r="A16" s="316"/>
      <c r="B16" s="317"/>
      <c r="C16" s="308"/>
      <c r="D16" s="309" t="s">
        <v>33</v>
      </c>
      <c r="E16" s="310"/>
      <c r="F16" s="310"/>
      <c r="G16" s="310"/>
      <c r="H16" s="310"/>
      <c r="I16" s="311"/>
      <c r="J16" s="312"/>
      <c r="K16" s="309"/>
      <c r="L16" s="310"/>
      <c r="M16" s="310"/>
      <c r="N16" s="310"/>
      <c r="O16" s="310"/>
      <c r="P16" s="311"/>
    </row>
    <row r="17" spans="1:16" ht="30" customHeight="1" thickBot="1">
      <c r="A17" s="313" t="s">
        <v>34</v>
      </c>
      <c r="B17" s="307"/>
      <c r="C17" s="308"/>
      <c r="D17" s="309" t="s">
        <v>35</v>
      </c>
      <c r="E17" s="310"/>
      <c r="F17" s="310"/>
      <c r="G17" s="310"/>
      <c r="H17" s="310"/>
      <c r="I17" s="311"/>
      <c r="J17" s="312"/>
      <c r="K17" s="309"/>
      <c r="L17" s="310"/>
      <c r="M17" s="310"/>
      <c r="N17" s="310"/>
      <c r="O17" s="310"/>
      <c r="P17" s="311"/>
    </row>
    <row r="18" spans="1:16" ht="30" customHeight="1" thickBot="1">
      <c r="A18" s="314" t="s">
        <v>36</v>
      </c>
      <c r="B18" s="307"/>
      <c r="C18" s="308"/>
      <c r="D18" s="309" t="s">
        <v>37</v>
      </c>
      <c r="E18" s="310"/>
      <c r="F18" s="310"/>
      <c r="G18" s="310"/>
      <c r="H18" s="310"/>
      <c r="I18" s="311"/>
      <c r="J18" s="312"/>
      <c r="K18" s="309"/>
      <c r="L18" s="310"/>
      <c r="M18" s="310"/>
      <c r="N18" s="310"/>
      <c r="O18" s="310"/>
      <c r="P18" s="311"/>
    </row>
    <row r="19" spans="1:16" ht="30" customHeight="1" thickBot="1">
      <c r="A19" s="318"/>
      <c r="B19" s="319"/>
      <c r="C19" s="308"/>
      <c r="D19" s="320" t="s">
        <v>38</v>
      </c>
      <c r="E19" s="321"/>
      <c r="F19" s="321"/>
      <c r="G19" s="321"/>
      <c r="H19" s="321"/>
      <c r="I19" s="322"/>
      <c r="J19" s="308"/>
      <c r="K19" s="320"/>
      <c r="L19" s="321"/>
      <c r="M19" s="321"/>
      <c r="N19" s="321"/>
      <c r="O19" s="321"/>
      <c r="P19" s="322"/>
    </row>
    <row r="20" spans="1:16" ht="14.25" thickTop="1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23"/>
      <c r="P20" s="323"/>
    </row>
    <row r="21" spans="1:14" ht="13.5">
      <c r="A21" s="324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</row>
    <row r="22" spans="1:14" ht="13.5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</row>
    <row r="23" spans="1:14" ht="13.5">
      <c r="A23" s="324"/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</row>
    <row r="24" spans="1:14" ht="13.5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</row>
    <row r="25" spans="1:14" ht="13.5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</row>
    <row r="26" spans="1:14" ht="13.5">
      <c r="A26" s="324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</row>
    <row r="27" spans="1:14" ht="13.5">
      <c r="A27" s="324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</row>
    <row r="28" spans="1:14" ht="13.5">
      <c r="A28" s="324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</row>
    <row r="29" spans="1:14" ht="13.5">
      <c r="A29" s="324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</row>
    <row r="30" spans="1:14" ht="13.5">
      <c r="A30" s="324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</row>
    <row r="31" spans="1:14" ht="13.5">
      <c r="A31" s="324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</row>
    <row r="32" spans="1:14" ht="13.5">
      <c r="A32" s="324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</row>
    <row r="33" spans="1:14" ht="13.5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</row>
  </sheetData>
  <sheetProtection/>
  <printOptions/>
  <pageMargins left="0.74" right="0.49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00390625" style="21" customWidth="1"/>
    <col min="2" max="2" width="2.7109375" style="21" customWidth="1"/>
    <col min="3" max="3" width="4.00390625" style="21" customWidth="1"/>
    <col min="4" max="4" width="40.57421875" style="0" customWidth="1"/>
    <col min="5" max="5" width="8.28125" style="0" bestFit="1" customWidth="1"/>
    <col min="6" max="6" width="19.28125" style="75" customWidth="1"/>
    <col min="7" max="7" width="20.140625" style="75" customWidth="1"/>
    <col min="8" max="8" width="5.57421875" style="0" customWidth="1"/>
  </cols>
  <sheetData>
    <row r="1" spans="1:7" s="127" customFormat="1" ht="18" customHeight="1">
      <c r="A1" s="640" t="s">
        <v>726</v>
      </c>
      <c r="B1" s="641"/>
      <c r="C1" s="641"/>
      <c r="D1" s="641"/>
      <c r="E1" s="641"/>
      <c r="F1" s="641"/>
      <c r="G1" s="641"/>
    </row>
    <row r="3" spans="1:7" ht="18.75" customHeight="1">
      <c r="A3" s="642" t="s">
        <v>457</v>
      </c>
      <c r="B3" s="644" t="s">
        <v>548</v>
      </c>
      <c r="C3" s="645"/>
      <c r="D3" s="646"/>
      <c r="E3" s="642" t="s">
        <v>281</v>
      </c>
      <c r="F3" s="384" t="s">
        <v>549</v>
      </c>
      <c r="G3" s="384" t="s">
        <v>549</v>
      </c>
    </row>
    <row r="4" spans="1:7" ht="18" customHeight="1">
      <c r="A4" s="643"/>
      <c r="B4" s="647"/>
      <c r="C4" s="648"/>
      <c r="D4" s="649"/>
      <c r="E4" s="643"/>
      <c r="F4" s="386">
        <v>2010</v>
      </c>
      <c r="G4" s="387">
        <v>2009</v>
      </c>
    </row>
    <row r="5" spans="1:7" s="127" customFormat="1" ht="19.5" customHeight="1">
      <c r="A5" s="388" t="s">
        <v>460</v>
      </c>
      <c r="B5" s="651" t="s">
        <v>550</v>
      </c>
      <c r="C5" s="652"/>
      <c r="D5" s="653"/>
      <c r="E5" s="385"/>
      <c r="F5" s="432">
        <f>F6+F12+F18</f>
        <v>51496643.800000004</v>
      </c>
      <c r="G5" s="432">
        <f>G6+G12+G18</f>
        <v>10729650.01</v>
      </c>
    </row>
    <row r="6" spans="1:7" s="127" customFormat="1" ht="15" customHeight="1">
      <c r="A6" s="391"/>
      <c r="B6" s="389">
        <v>1</v>
      </c>
      <c r="C6" s="392" t="s">
        <v>551</v>
      </c>
      <c r="D6" s="393"/>
      <c r="E6" s="394" t="s">
        <v>552</v>
      </c>
      <c r="F6" s="395">
        <f>F7+F8</f>
        <v>2409550.5700000003</v>
      </c>
      <c r="G6" s="395">
        <v>6473621.29</v>
      </c>
    </row>
    <row r="7" spans="1:7" s="127" customFormat="1" ht="15" customHeight="1">
      <c r="A7" s="391"/>
      <c r="B7" s="389"/>
      <c r="C7" s="396" t="s">
        <v>553</v>
      </c>
      <c r="D7" s="397" t="s">
        <v>554</v>
      </c>
      <c r="E7" s="394"/>
      <c r="F7" s="390">
        <v>1880164.57</v>
      </c>
      <c r="G7" s="390">
        <v>2402405</v>
      </c>
    </row>
    <row r="8" spans="1:7" s="127" customFormat="1" ht="15" customHeight="1">
      <c r="A8" s="391"/>
      <c r="B8" s="389"/>
      <c r="C8" s="396" t="s">
        <v>555</v>
      </c>
      <c r="D8" s="397" t="s">
        <v>556</v>
      </c>
      <c r="E8" s="394"/>
      <c r="F8" s="435">
        <v>529386</v>
      </c>
      <c r="G8" s="435">
        <v>4071216.29</v>
      </c>
    </row>
    <row r="9" spans="1:7" s="127" customFormat="1" ht="15" customHeight="1">
      <c r="A9" s="391"/>
      <c r="B9" s="389">
        <v>2</v>
      </c>
      <c r="C9" s="392" t="s">
        <v>645</v>
      </c>
      <c r="D9" s="393"/>
      <c r="E9" s="394"/>
      <c r="F9" s="395">
        <f>SUM(F10:F11)</f>
        <v>0</v>
      </c>
      <c r="G9" s="395">
        <v>0</v>
      </c>
    </row>
    <row r="10" spans="1:7" s="127" customFormat="1" ht="15" customHeight="1">
      <c r="A10" s="391"/>
      <c r="B10" s="398"/>
      <c r="C10" s="399" t="s">
        <v>553</v>
      </c>
      <c r="D10" s="397" t="s">
        <v>557</v>
      </c>
      <c r="E10" s="394"/>
      <c r="F10" s="390"/>
      <c r="G10" s="390"/>
    </row>
    <row r="11" spans="1:7" s="127" customFormat="1" ht="15" customHeight="1">
      <c r="A11" s="391"/>
      <c r="B11" s="398"/>
      <c r="C11" s="399" t="s">
        <v>555</v>
      </c>
      <c r="D11" s="397" t="s">
        <v>558</v>
      </c>
      <c r="E11" s="394"/>
      <c r="F11" s="390"/>
      <c r="G11" s="390"/>
    </row>
    <row r="12" spans="1:7" s="127" customFormat="1" ht="15" customHeight="1">
      <c r="A12" s="391"/>
      <c r="B12" s="389">
        <v>3</v>
      </c>
      <c r="C12" s="392" t="s">
        <v>646</v>
      </c>
      <c r="D12" s="393"/>
      <c r="E12" s="394" t="s">
        <v>559</v>
      </c>
      <c r="F12" s="395">
        <f>SUM(F13:F17)</f>
        <v>49087093.230000004</v>
      </c>
      <c r="G12" s="395">
        <v>4256028.72</v>
      </c>
    </row>
    <row r="13" spans="1:7" s="127" customFormat="1" ht="15" customHeight="1">
      <c r="A13" s="391"/>
      <c r="B13" s="398"/>
      <c r="C13" s="399" t="s">
        <v>553</v>
      </c>
      <c r="D13" s="397" t="s">
        <v>560</v>
      </c>
      <c r="E13" s="394"/>
      <c r="F13" s="390">
        <v>15075745.22</v>
      </c>
      <c r="G13" s="390"/>
    </row>
    <row r="14" spans="1:7" s="127" customFormat="1" ht="15" customHeight="1">
      <c r="A14" s="391"/>
      <c r="B14" s="398"/>
      <c r="C14" s="399" t="s">
        <v>555</v>
      </c>
      <c r="D14" s="397" t="s">
        <v>561</v>
      </c>
      <c r="E14" s="394"/>
      <c r="F14" s="390"/>
      <c r="G14" s="390"/>
    </row>
    <row r="15" spans="1:11" s="127" customFormat="1" ht="15" customHeight="1">
      <c r="A15" s="391"/>
      <c r="B15" s="398"/>
      <c r="C15" s="399" t="s">
        <v>562</v>
      </c>
      <c r="D15" s="397" t="s">
        <v>563</v>
      </c>
      <c r="E15" s="394"/>
      <c r="F15" s="390"/>
      <c r="G15" s="390"/>
      <c r="K15" s="127">
        <f>7*35000</f>
        <v>245000</v>
      </c>
    </row>
    <row r="16" spans="1:11" s="127" customFormat="1" ht="15" customHeight="1">
      <c r="A16" s="391"/>
      <c r="B16" s="398"/>
      <c r="C16" s="399" t="s">
        <v>564</v>
      </c>
      <c r="D16" s="397" t="s">
        <v>565</v>
      </c>
      <c r="E16" s="394"/>
      <c r="F16" s="390">
        <v>33829800.010000005</v>
      </c>
      <c r="G16" s="390">
        <v>4217427.72</v>
      </c>
      <c r="K16" s="478">
        <f>F15+K15</f>
        <v>245000</v>
      </c>
    </row>
    <row r="17" spans="1:7" s="127" customFormat="1" ht="15" customHeight="1">
      <c r="A17" s="391"/>
      <c r="B17" s="398"/>
      <c r="C17" s="399" t="s">
        <v>566</v>
      </c>
      <c r="D17" s="397" t="s">
        <v>91</v>
      </c>
      <c r="E17" s="394"/>
      <c r="F17" s="390">
        <v>181548</v>
      </c>
      <c r="G17" s="390">
        <v>38601</v>
      </c>
    </row>
    <row r="18" spans="1:7" s="127" customFormat="1" ht="15" customHeight="1">
      <c r="A18" s="391"/>
      <c r="B18" s="389">
        <v>4</v>
      </c>
      <c r="C18" s="392" t="s">
        <v>647</v>
      </c>
      <c r="D18" s="393"/>
      <c r="E18" s="394" t="s">
        <v>567</v>
      </c>
      <c r="F18" s="395">
        <f>SUM(F19:F23)</f>
        <v>0</v>
      </c>
      <c r="G18" s="395">
        <v>0</v>
      </c>
    </row>
    <row r="19" spans="1:7" s="127" customFormat="1" ht="15" customHeight="1">
      <c r="A19" s="391"/>
      <c r="B19" s="398"/>
      <c r="C19" s="399" t="s">
        <v>553</v>
      </c>
      <c r="D19" s="397" t="s">
        <v>568</v>
      </c>
      <c r="E19" s="394"/>
      <c r="F19" s="390"/>
      <c r="G19" s="390"/>
    </row>
    <row r="20" spans="1:7" s="127" customFormat="1" ht="15" customHeight="1">
      <c r="A20" s="391"/>
      <c r="B20" s="398"/>
      <c r="C20" s="399" t="s">
        <v>555</v>
      </c>
      <c r="D20" s="397" t="s">
        <v>696</v>
      </c>
      <c r="E20" s="394"/>
      <c r="F20" s="390"/>
      <c r="G20" s="390"/>
    </row>
    <row r="21" spans="1:7" s="127" customFormat="1" ht="15" customHeight="1">
      <c r="A21" s="391"/>
      <c r="B21" s="398"/>
      <c r="C21" s="399" t="s">
        <v>562</v>
      </c>
      <c r="D21" s="397" t="s">
        <v>569</v>
      </c>
      <c r="E21" s="394"/>
      <c r="F21" s="390"/>
      <c r="G21" s="390"/>
    </row>
    <row r="22" spans="1:7" s="127" customFormat="1" ht="15" customHeight="1">
      <c r="A22" s="391"/>
      <c r="B22" s="398"/>
      <c r="C22" s="399" t="s">
        <v>564</v>
      </c>
      <c r="D22" s="397" t="s">
        <v>697</v>
      </c>
      <c r="E22" s="394"/>
      <c r="F22" s="390"/>
      <c r="G22" s="390"/>
    </row>
    <row r="23" spans="1:7" s="127" customFormat="1" ht="15" customHeight="1">
      <c r="A23" s="391"/>
      <c r="B23" s="398"/>
      <c r="C23" s="399" t="s">
        <v>566</v>
      </c>
      <c r="D23" s="397" t="s">
        <v>570</v>
      </c>
      <c r="E23" s="394"/>
      <c r="F23" s="390"/>
      <c r="G23" s="390"/>
    </row>
    <row r="24" spans="1:7" s="127" customFormat="1" ht="15" customHeight="1">
      <c r="A24" s="391"/>
      <c r="B24" s="389">
        <v>5</v>
      </c>
      <c r="C24" s="392" t="s">
        <v>571</v>
      </c>
      <c r="D24" s="393"/>
      <c r="E24" s="394"/>
      <c r="F24" s="395">
        <v>0</v>
      </c>
      <c r="G24" s="395">
        <v>0</v>
      </c>
    </row>
    <row r="25" spans="1:7" s="127" customFormat="1" ht="15" customHeight="1">
      <c r="A25" s="391"/>
      <c r="B25" s="389">
        <v>6</v>
      </c>
      <c r="C25" s="392" t="s">
        <v>572</v>
      </c>
      <c r="D25" s="393"/>
      <c r="E25" s="394"/>
      <c r="F25" s="395">
        <v>0</v>
      </c>
      <c r="G25" s="395">
        <v>0</v>
      </c>
    </row>
    <row r="26" spans="1:7" s="127" customFormat="1" ht="15" customHeight="1">
      <c r="A26" s="391"/>
      <c r="B26" s="389">
        <v>7</v>
      </c>
      <c r="C26" s="392" t="s">
        <v>573</v>
      </c>
      <c r="D26" s="393"/>
      <c r="E26" s="394"/>
      <c r="F26" s="395">
        <f>SUM(F27:F28)</f>
        <v>0</v>
      </c>
      <c r="G26" s="395">
        <v>0</v>
      </c>
    </row>
    <row r="27" spans="1:7" s="127" customFormat="1" ht="15" customHeight="1">
      <c r="A27" s="391"/>
      <c r="B27" s="389"/>
      <c r="C27" s="396" t="s">
        <v>553</v>
      </c>
      <c r="D27" s="393" t="s">
        <v>370</v>
      </c>
      <c r="E27" s="394"/>
      <c r="F27" s="390"/>
      <c r="G27" s="390"/>
    </row>
    <row r="28" spans="1:7" s="127" customFormat="1" ht="15" customHeight="1">
      <c r="A28" s="391"/>
      <c r="B28" s="389"/>
      <c r="C28" s="396" t="s">
        <v>555</v>
      </c>
      <c r="D28" s="393" t="s">
        <v>574</v>
      </c>
      <c r="E28" s="394"/>
      <c r="F28" s="390"/>
      <c r="G28" s="390"/>
    </row>
    <row r="29" spans="1:7" s="127" customFormat="1" ht="19.5" customHeight="1">
      <c r="A29" s="400" t="s">
        <v>463</v>
      </c>
      <c r="B29" s="651" t="s">
        <v>575</v>
      </c>
      <c r="C29" s="652"/>
      <c r="D29" s="653"/>
      <c r="E29" s="394"/>
      <c r="F29" s="432">
        <f>F30+F35+F40+F41+F45+F46</f>
        <v>4542385.76</v>
      </c>
      <c r="G29" s="432">
        <v>4116980.9</v>
      </c>
    </row>
    <row r="30" spans="1:7" s="127" customFormat="1" ht="15" customHeight="1">
      <c r="A30" s="391"/>
      <c r="B30" s="389">
        <v>1</v>
      </c>
      <c r="C30" s="392" t="s">
        <v>576</v>
      </c>
      <c r="D30" s="393"/>
      <c r="E30" s="394" t="s">
        <v>577</v>
      </c>
      <c r="F30" s="395">
        <f>SUM(F31:F34)</f>
        <v>0</v>
      </c>
      <c r="G30" s="395">
        <v>0</v>
      </c>
    </row>
    <row r="31" spans="1:7" s="127" customFormat="1" ht="15" customHeight="1">
      <c r="A31" s="391"/>
      <c r="B31" s="398"/>
      <c r="C31" s="399" t="s">
        <v>578</v>
      </c>
      <c r="D31" s="397" t="s">
        <v>579</v>
      </c>
      <c r="E31" s="394"/>
      <c r="F31" s="390"/>
      <c r="G31" s="390"/>
    </row>
    <row r="32" spans="1:7" s="127" customFormat="1" ht="15" customHeight="1">
      <c r="A32" s="391"/>
      <c r="B32" s="398"/>
      <c r="C32" s="399" t="s">
        <v>555</v>
      </c>
      <c r="D32" s="397" t="s">
        <v>580</v>
      </c>
      <c r="E32" s="394"/>
      <c r="F32" s="390"/>
      <c r="G32" s="390"/>
    </row>
    <row r="33" spans="1:7" s="127" customFormat="1" ht="15" customHeight="1">
      <c r="A33" s="391"/>
      <c r="B33" s="398"/>
      <c r="C33" s="399" t="s">
        <v>562</v>
      </c>
      <c r="D33" s="397" t="s">
        <v>581</v>
      </c>
      <c r="E33" s="394"/>
      <c r="F33" s="390"/>
      <c r="G33" s="390"/>
    </row>
    <row r="34" spans="1:7" s="127" customFormat="1" ht="15" customHeight="1">
      <c r="A34" s="391"/>
      <c r="B34" s="398"/>
      <c r="C34" s="399" t="s">
        <v>564</v>
      </c>
      <c r="D34" s="397" t="s">
        <v>582</v>
      </c>
      <c r="E34" s="394"/>
      <c r="F34" s="390"/>
      <c r="G34" s="390"/>
    </row>
    <row r="35" spans="1:7" s="127" customFormat="1" ht="15" customHeight="1">
      <c r="A35" s="391"/>
      <c r="B35" s="389">
        <v>2</v>
      </c>
      <c r="C35" s="392" t="s">
        <v>650</v>
      </c>
      <c r="D35" s="401"/>
      <c r="E35" s="394" t="s">
        <v>583</v>
      </c>
      <c r="F35" s="395">
        <f>SUM(F36:F39)</f>
        <v>4542385.76</v>
      </c>
      <c r="G35" s="395">
        <v>4116980.9</v>
      </c>
    </row>
    <row r="36" spans="1:7" s="127" customFormat="1" ht="15" customHeight="1">
      <c r="A36" s="391"/>
      <c r="B36" s="398"/>
      <c r="C36" s="399" t="s">
        <v>553</v>
      </c>
      <c r="D36" s="397" t="s">
        <v>698</v>
      </c>
      <c r="E36" s="394"/>
      <c r="F36" s="390"/>
      <c r="G36" s="390"/>
    </row>
    <row r="37" spans="1:7" s="127" customFormat="1" ht="15" customHeight="1">
      <c r="A37" s="391"/>
      <c r="B37" s="398"/>
      <c r="C37" s="399" t="s">
        <v>555</v>
      </c>
      <c r="D37" s="397" t="s">
        <v>584</v>
      </c>
      <c r="E37" s="394"/>
      <c r="F37" s="390"/>
      <c r="G37" s="390"/>
    </row>
    <row r="38" spans="1:7" s="127" customFormat="1" ht="15" customHeight="1">
      <c r="A38" s="391"/>
      <c r="B38" s="398"/>
      <c r="C38" s="399" t="s">
        <v>562</v>
      </c>
      <c r="D38" s="397" t="s">
        <v>359</v>
      </c>
      <c r="E38" s="394"/>
      <c r="F38" s="390">
        <v>2527379.71</v>
      </c>
      <c r="G38" s="390">
        <v>4116980.9</v>
      </c>
    </row>
    <row r="39" spans="1:7" s="127" customFormat="1" ht="15" customHeight="1">
      <c r="A39" s="391"/>
      <c r="B39" s="398"/>
      <c r="C39" s="399" t="s">
        <v>564</v>
      </c>
      <c r="D39" s="397" t="s">
        <v>585</v>
      </c>
      <c r="E39" s="394"/>
      <c r="F39" s="390">
        <v>2015006.05</v>
      </c>
      <c r="G39" s="390"/>
    </row>
    <row r="40" spans="1:7" s="127" customFormat="1" ht="15" customHeight="1">
      <c r="A40" s="391"/>
      <c r="B40" s="389">
        <v>3</v>
      </c>
      <c r="C40" s="392" t="s">
        <v>586</v>
      </c>
      <c r="D40" s="393"/>
      <c r="E40" s="394"/>
      <c r="F40" s="395">
        <v>0</v>
      </c>
      <c r="G40" s="395">
        <v>0</v>
      </c>
    </row>
    <row r="41" spans="1:7" s="127" customFormat="1" ht="15" customHeight="1">
      <c r="A41" s="391"/>
      <c r="B41" s="389">
        <v>4</v>
      </c>
      <c r="C41" s="392" t="s">
        <v>588</v>
      </c>
      <c r="D41" s="393"/>
      <c r="E41" s="394"/>
      <c r="F41" s="395">
        <f>SUM(F42:F44)</f>
        <v>0</v>
      </c>
      <c r="G41" s="395">
        <v>0</v>
      </c>
    </row>
    <row r="42" spans="1:7" s="127" customFormat="1" ht="15" customHeight="1">
      <c r="A42" s="391"/>
      <c r="B42" s="398"/>
      <c r="C42" s="399" t="s">
        <v>553</v>
      </c>
      <c r="D42" s="397" t="s">
        <v>589</v>
      </c>
      <c r="E42" s="394"/>
      <c r="F42" s="390"/>
      <c r="G42" s="390"/>
    </row>
    <row r="43" spans="1:7" s="127" customFormat="1" ht="15" customHeight="1">
      <c r="A43" s="391"/>
      <c r="B43" s="398"/>
      <c r="C43" s="399" t="s">
        <v>555</v>
      </c>
      <c r="D43" s="397" t="s">
        <v>699</v>
      </c>
      <c r="E43" s="394"/>
      <c r="F43" s="390"/>
      <c r="G43" s="390"/>
    </row>
    <row r="44" spans="1:7" s="127" customFormat="1" ht="15" customHeight="1">
      <c r="A44" s="391"/>
      <c r="B44" s="398"/>
      <c r="C44" s="399" t="s">
        <v>562</v>
      </c>
      <c r="D44" s="397" t="s">
        <v>590</v>
      </c>
      <c r="E44" s="394"/>
      <c r="F44" s="390"/>
      <c r="G44" s="390"/>
    </row>
    <row r="45" spans="1:7" s="127" customFormat="1" ht="15" customHeight="1">
      <c r="A45" s="391"/>
      <c r="B45" s="389">
        <v>5</v>
      </c>
      <c r="C45" s="392" t="s">
        <v>591</v>
      </c>
      <c r="D45" s="393"/>
      <c r="E45" s="394"/>
      <c r="F45" s="395">
        <v>0</v>
      </c>
      <c r="G45" s="395">
        <v>0</v>
      </c>
    </row>
    <row r="46" spans="1:7" s="127" customFormat="1" ht="15" customHeight="1">
      <c r="A46" s="391"/>
      <c r="B46" s="389">
        <v>6</v>
      </c>
      <c r="C46" s="392" t="s">
        <v>652</v>
      </c>
      <c r="D46" s="393"/>
      <c r="E46" s="394"/>
      <c r="F46" s="395">
        <v>0</v>
      </c>
      <c r="G46" s="395">
        <v>0</v>
      </c>
    </row>
    <row r="47" spans="1:7" s="127" customFormat="1" ht="35.25" customHeight="1">
      <c r="A47" s="402"/>
      <c r="B47" s="651" t="s">
        <v>592</v>
      </c>
      <c r="C47" s="652"/>
      <c r="D47" s="653"/>
      <c r="E47" s="394"/>
      <c r="F47" s="432">
        <f>F5+F29</f>
        <v>56039029.56</v>
      </c>
      <c r="G47" s="432">
        <v>14846630.91</v>
      </c>
    </row>
    <row r="48" spans="1:7" s="127" customFormat="1" ht="15.75" customHeight="1">
      <c r="A48" s="403"/>
      <c r="B48" s="403"/>
      <c r="C48" s="403"/>
      <c r="D48" s="403"/>
      <c r="E48" s="404"/>
      <c r="F48" s="405"/>
      <c r="G48" s="405"/>
    </row>
    <row r="49" spans="1:7" s="127" customFormat="1" ht="15.75" customHeight="1">
      <c r="A49" s="403"/>
      <c r="B49" s="403"/>
      <c r="C49" s="403"/>
      <c r="D49" s="403"/>
      <c r="E49" s="404"/>
      <c r="F49" s="650" t="s">
        <v>55</v>
      </c>
      <c r="G49" s="650"/>
    </row>
    <row r="50" spans="6:7" ht="18">
      <c r="F50" s="650" t="s">
        <v>93</v>
      </c>
      <c r="G50" s="650"/>
    </row>
    <row r="52" ht="12.75">
      <c r="F52" s="75">
        <f>F47-'AKTIVI ANALITIK'!D156</f>
        <v>0</v>
      </c>
    </row>
  </sheetData>
  <sheetProtection/>
  <mergeCells count="9">
    <mergeCell ref="A1:G1"/>
    <mergeCell ref="A3:A4"/>
    <mergeCell ref="B3:D4"/>
    <mergeCell ref="E3:E4"/>
    <mergeCell ref="F49:G49"/>
    <mergeCell ref="F50:G50"/>
    <mergeCell ref="B5:D5"/>
    <mergeCell ref="B29:D29"/>
    <mergeCell ref="B47:D47"/>
  </mergeCells>
  <printOptions/>
  <pageMargins left="0.44" right="0.23" top="0.37" bottom="0.29" header="0.25" footer="0.23"/>
  <pageSetup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9">
      <selection activeCell="F41" sqref="F41"/>
    </sheetView>
  </sheetViews>
  <sheetFormatPr defaultColWidth="9.140625" defaultRowHeight="12.75"/>
  <cols>
    <col min="1" max="1" width="3.7109375" style="21" customWidth="1"/>
    <col min="2" max="2" width="2.7109375" style="21" customWidth="1"/>
    <col min="3" max="3" width="4.00390625" style="21" customWidth="1"/>
    <col min="4" max="4" width="40.57421875" style="0" customWidth="1"/>
    <col min="5" max="5" width="8.28125" style="0" customWidth="1"/>
    <col min="6" max="6" width="15.7109375" style="75" customWidth="1"/>
    <col min="7" max="7" width="16.28125" style="75" customWidth="1"/>
    <col min="8" max="8" width="4.00390625" style="0" customWidth="1"/>
  </cols>
  <sheetData>
    <row r="1" spans="1:7" s="127" customFormat="1" ht="18" customHeight="1">
      <c r="A1" s="641" t="s">
        <v>726</v>
      </c>
      <c r="B1" s="641"/>
      <c r="C1" s="641"/>
      <c r="D1" s="641"/>
      <c r="E1" s="641"/>
      <c r="F1" s="641"/>
      <c r="G1" s="641"/>
    </row>
    <row r="3" spans="1:7" s="127" customFormat="1" ht="15.75" customHeight="1">
      <c r="A3" s="642" t="s">
        <v>457</v>
      </c>
      <c r="B3" s="644" t="s">
        <v>593</v>
      </c>
      <c r="C3" s="645"/>
      <c r="D3" s="646"/>
      <c r="E3" s="642" t="s">
        <v>281</v>
      </c>
      <c r="F3" s="384" t="s">
        <v>549</v>
      </c>
      <c r="G3" s="384" t="s">
        <v>549</v>
      </c>
    </row>
    <row r="4" spans="1:7" s="127" customFormat="1" ht="15.75" customHeight="1">
      <c r="A4" s="643"/>
      <c r="B4" s="647"/>
      <c r="C4" s="648"/>
      <c r="D4" s="649"/>
      <c r="E4" s="643"/>
      <c r="F4" s="386">
        <v>2010</v>
      </c>
      <c r="G4" s="387">
        <v>2009</v>
      </c>
    </row>
    <row r="5" spans="1:7" s="127" customFormat="1" ht="24.75" customHeight="1">
      <c r="A5" s="400" t="s">
        <v>460</v>
      </c>
      <c r="B5" s="651" t="s">
        <v>594</v>
      </c>
      <c r="C5" s="652"/>
      <c r="D5" s="653"/>
      <c r="E5" s="391">
        <v>5</v>
      </c>
      <c r="F5" s="432">
        <f>F7+F10</f>
        <v>46306491.9</v>
      </c>
      <c r="G5" s="432">
        <v>11782716.47</v>
      </c>
    </row>
    <row r="6" spans="1:7" s="127" customFormat="1" ht="15.75" customHeight="1">
      <c r="A6" s="391"/>
      <c r="B6" s="389">
        <v>1</v>
      </c>
      <c r="C6" s="392" t="s">
        <v>654</v>
      </c>
      <c r="D6" s="393"/>
      <c r="E6" s="391"/>
      <c r="F6" s="395">
        <v>0</v>
      </c>
      <c r="G6" s="395">
        <v>0</v>
      </c>
    </row>
    <row r="7" spans="1:7" s="127" customFormat="1" ht="15.75" customHeight="1">
      <c r="A7" s="391"/>
      <c r="B7" s="389">
        <v>2</v>
      </c>
      <c r="C7" s="392" t="s">
        <v>655</v>
      </c>
      <c r="D7" s="393"/>
      <c r="E7" s="391"/>
      <c r="F7" s="395">
        <f>SUM(F8:F9)</f>
        <v>6564244.26</v>
      </c>
      <c r="G7" s="395"/>
    </row>
    <row r="8" spans="1:7" s="127" customFormat="1" ht="15.75" customHeight="1">
      <c r="A8" s="391"/>
      <c r="B8" s="398"/>
      <c r="C8" s="399" t="s">
        <v>553</v>
      </c>
      <c r="D8" s="397" t="s">
        <v>595</v>
      </c>
      <c r="E8" s="391"/>
      <c r="F8" s="390">
        <v>6564244.26</v>
      </c>
      <c r="G8" s="390"/>
    </row>
    <row r="9" spans="1:7" s="127" customFormat="1" ht="15.75" customHeight="1">
      <c r="A9" s="391"/>
      <c r="B9" s="398"/>
      <c r="C9" s="399" t="s">
        <v>555</v>
      </c>
      <c r="D9" s="397" t="s">
        <v>596</v>
      </c>
      <c r="E9" s="391"/>
      <c r="F9" s="390"/>
      <c r="G9" s="390"/>
    </row>
    <row r="10" spans="1:7" s="127" customFormat="1" ht="15.75" customHeight="1">
      <c r="A10" s="391"/>
      <c r="B10" s="389">
        <v>3</v>
      </c>
      <c r="C10" s="392" t="s">
        <v>597</v>
      </c>
      <c r="D10" s="393"/>
      <c r="E10" s="394">
        <v>5.1</v>
      </c>
      <c r="F10" s="395">
        <f>F11+F12+F13+F14+F15+F17+F16+F18+F19+F20</f>
        <v>39742247.64</v>
      </c>
      <c r="G10" s="395">
        <v>11782716.47</v>
      </c>
    </row>
    <row r="11" spans="1:7" s="127" customFormat="1" ht="15.75" customHeight="1">
      <c r="A11" s="391"/>
      <c r="B11" s="398"/>
      <c r="C11" s="399" t="s">
        <v>553</v>
      </c>
      <c r="D11" s="397" t="s">
        <v>598</v>
      </c>
      <c r="E11" s="391"/>
      <c r="F11" s="390">
        <v>19039874.44</v>
      </c>
      <c r="G11" s="390">
        <v>9051050.71</v>
      </c>
    </row>
    <row r="12" spans="1:7" s="127" customFormat="1" ht="15.75" customHeight="1">
      <c r="A12" s="391"/>
      <c r="B12" s="398"/>
      <c r="C12" s="399" t="s">
        <v>555</v>
      </c>
      <c r="D12" s="397" t="s">
        <v>599</v>
      </c>
      <c r="E12" s="391"/>
      <c r="F12" s="390"/>
      <c r="G12" s="390">
        <v>1993781.76</v>
      </c>
    </row>
    <row r="13" spans="1:7" s="127" customFormat="1" ht="15.75" customHeight="1">
      <c r="A13" s="391"/>
      <c r="B13" s="398"/>
      <c r="C13" s="399" t="s">
        <v>562</v>
      </c>
      <c r="D13" s="397" t="s">
        <v>600</v>
      </c>
      <c r="E13" s="391"/>
      <c r="F13" s="390">
        <v>1026686.2</v>
      </c>
      <c r="G13" s="390">
        <v>378240</v>
      </c>
    </row>
    <row r="14" spans="1:7" s="127" customFormat="1" ht="15.75" customHeight="1">
      <c r="A14" s="391"/>
      <c r="B14" s="398"/>
      <c r="C14" s="399" t="s">
        <v>564</v>
      </c>
      <c r="D14" s="397" t="s">
        <v>601</v>
      </c>
      <c r="E14" s="391"/>
      <c r="F14" s="390">
        <v>57528</v>
      </c>
      <c r="G14" s="390">
        <v>22320</v>
      </c>
    </row>
    <row r="15" spans="1:7" s="127" customFormat="1" ht="15.75" customHeight="1">
      <c r="A15" s="391"/>
      <c r="B15" s="398"/>
      <c r="C15" s="399" t="s">
        <v>566</v>
      </c>
      <c r="D15" s="397" t="s">
        <v>602</v>
      </c>
      <c r="E15" s="391"/>
      <c r="F15" s="390">
        <v>60300</v>
      </c>
      <c r="G15" s="390">
        <v>8000</v>
      </c>
    </row>
    <row r="16" spans="1:7" s="127" customFormat="1" ht="15.75" customHeight="1">
      <c r="A16" s="391"/>
      <c r="B16" s="398"/>
      <c r="C16" s="399" t="s">
        <v>603</v>
      </c>
      <c r="D16" s="397" t="s">
        <v>604</v>
      </c>
      <c r="E16" s="391"/>
      <c r="F16" s="390">
        <v>407859</v>
      </c>
      <c r="G16" s="390">
        <v>329324</v>
      </c>
    </row>
    <row r="17" spans="1:7" s="127" customFormat="1" ht="15.75" customHeight="1">
      <c r="A17" s="391"/>
      <c r="B17" s="398"/>
      <c r="C17" s="399" t="s">
        <v>605</v>
      </c>
      <c r="D17" s="397" t="s">
        <v>606</v>
      </c>
      <c r="E17" s="391"/>
      <c r="F17" s="390"/>
      <c r="G17" s="390"/>
    </row>
    <row r="18" spans="1:7" s="127" customFormat="1" ht="15.75" customHeight="1">
      <c r="A18" s="391"/>
      <c r="B18" s="398"/>
      <c r="C18" s="399" t="s">
        <v>607</v>
      </c>
      <c r="D18" s="397" t="s">
        <v>608</v>
      </c>
      <c r="E18" s="391"/>
      <c r="F18" s="390"/>
      <c r="G18" s="390"/>
    </row>
    <row r="19" spans="1:7" s="127" customFormat="1" ht="15.75" customHeight="1">
      <c r="A19" s="391"/>
      <c r="B19" s="398"/>
      <c r="C19" s="399" t="s">
        <v>609</v>
      </c>
      <c r="D19" s="397" t="s">
        <v>610</v>
      </c>
      <c r="E19" s="391"/>
      <c r="F19" s="390">
        <v>19150000</v>
      </c>
      <c r="G19" s="390"/>
    </row>
    <row r="20" spans="1:7" s="127" customFormat="1" ht="15.75" customHeight="1">
      <c r="A20" s="391"/>
      <c r="B20" s="398"/>
      <c r="C20" s="399" t="s">
        <v>611</v>
      </c>
      <c r="D20" s="397" t="s">
        <v>208</v>
      </c>
      <c r="E20" s="391"/>
      <c r="F20" s="390"/>
      <c r="G20" s="390"/>
    </row>
    <row r="21" spans="1:7" s="127" customFormat="1" ht="15.75" customHeight="1">
      <c r="A21" s="391"/>
      <c r="B21" s="389">
        <v>4</v>
      </c>
      <c r="C21" s="392" t="s">
        <v>662</v>
      </c>
      <c r="D21" s="393"/>
      <c r="E21" s="391"/>
      <c r="F21" s="395">
        <v>0</v>
      </c>
      <c r="G21" s="395">
        <v>0</v>
      </c>
    </row>
    <row r="22" spans="1:7" s="127" customFormat="1" ht="15.75" customHeight="1">
      <c r="A22" s="391"/>
      <c r="B22" s="389">
        <v>5</v>
      </c>
      <c r="C22" s="392" t="s">
        <v>612</v>
      </c>
      <c r="D22" s="393"/>
      <c r="E22" s="394"/>
      <c r="F22" s="395">
        <v>0</v>
      </c>
      <c r="G22" s="395">
        <v>0</v>
      </c>
    </row>
    <row r="23" spans="1:7" s="127" customFormat="1" ht="24.75" customHeight="1">
      <c r="A23" s="400" t="s">
        <v>463</v>
      </c>
      <c r="B23" s="651" t="s">
        <v>613</v>
      </c>
      <c r="C23" s="652"/>
      <c r="D23" s="653"/>
      <c r="E23" s="394" t="s">
        <v>614</v>
      </c>
      <c r="F23" s="395">
        <f>F24+F27+F28+F29</f>
        <v>0</v>
      </c>
      <c r="G23" s="395">
        <v>0</v>
      </c>
    </row>
    <row r="24" spans="1:7" s="127" customFormat="1" ht="15.75" customHeight="1">
      <c r="A24" s="391"/>
      <c r="B24" s="389">
        <v>1</v>
      </c>
      <c r="C24" s="392" t="s">
        <v>615</v>
      </c>
      <c r="D24" s="401"/>
      <c r="E24" s="394"/>
      <c r="F24" s="395">
        <f>SUM(F25:F26)</f>
        <v>0</v>
      </c>
      <c r="G24" s="395">
        <v>0</v>
      </c>
    </row>
    <row r="25" spans="1:7" s="127" customFormat="1" ht="15.75" customHeight="1">
      <c r="A25" s="391"/>
      <c r="B25" s="398"/>
      <c r="C25" s="399" t="s">
        <v>553</v>
      </c>
      <c r="D25" s="397" t="s">
        <v>616</v>
      </c>
      <c r="E25" s="394"/>
      <c r="F25" s="435"/>
      <c r="G25" s="435"/>
    </row>
    <row r="26" spans="1:7" s="127" customFormat="1" ht="15.75" customHeight="1">
      <c r="A26" s="391"/>
      <c r="B26" s="398"/>
      <c r="C26" s="399" t="s">
        <v>555</v>
      </c>
      <c r="D26" s="397" t="s">
        <v>661</v>
      </c>
      <c r="E26" s="394"/>
      <c r="F26" s="390"/>
      <c r="G26" s="435"/>
    </row>
    <row r="27" spans="1:7" s="127" customFormat="1" ht="15.75" customHeight="1">
      <c r="A27" s="391"/>
      <c r="B27" s="389">
        <v>2</v>
      </c>
      <c r="C27" s="392" t="s">
        <v>227</v>
      </c>
      <c r="D27" s="393"/>
      <c r="E27" s="394"/>
      <c r="F27" s="390">
        <v>0</v>
      </c>
      <c r="G27" s="390">
        <v>0</v>
      </c>
    </row>
    <row r="28" spans="1:7" s="127" customFormat="1" ht="15.75" customHeight="1">
      <c r="A28" s="391"/>
      <c r="B28" s="389">
        <v>3</v>
      </c>
      <c r="C28" s="392" t="s">
        <v>662</v>
      </c>
      <c r="D28" s="393"/>
      <c r="E28" s="394"/>
      <c r="F28" s="390">
        <v>0</v>
      </c>
      <c r="G28" s="390">
        <v>0</v>
      </c>
    </row>
    <row r="29" spans="1:7" s="127" customFormat="1" ht="15.75" customHeight="1">
      <c r="A29" s="391"/>
      <c r="B29" s="389">
        <v>4</v>
      </c>
      <c r="C29" s="392" t="s">
        <v>617</v>
      </c>
      <c r="D29" s="393"/>
      <c r="E29" s="394"/>
      <c r="F29" s="390">
        <v>0</v>
      </c>
      <c r="G29" s="390">
        <v>0</v>
      </c>
    </row>
    <row r="30" spans="1:7" s="127" customFormat="1" ht="24.75" customHeight="1">
      <c r="A30" s="391"/>
      <c r="B30" s="651" t="s">
        <v>618</v>
      </c>
      <c r="C30" s="652"/>
      <c r="D30" s="653"/>
      <c r="E30" s="394"/>
      <c r="F30" s="395">
        <f>F5+F23</f>
        <v>46306491.9</v>
      </c>
      <c r="G30" s="395">
        <v>11782716.47</v>
      </c>
    </row>
    <row r="31" spans="1:7" s="127" customFormat="1" ht="24.75" customHeight="1">
      <c r="A31" s="400" t="s">
        <v>461</v>
      </c>
      <c r="B31" s="651" t="s">
        <v>619</v>
      </c>
      <c r="C31" s="652"/>
      <c r="D31" s="653"/>
      <c r="E31" s="394" t="s">
        <v>620</v>
      </c>
      <c r="F31" s="395">
        <f>SUM(F33:F41)</f>
        <v>9732537.379999999</v>
      </c>
      <c r="G31" s="395">
        <v>3063914.44</v>
      </c>
    </row>
    <row r="32" spans="1:7" s="127" customFormat="1" ht="15.75" customHeight="1">
      <c r="A32" s="391"/>
      <c r="B32" s="389">
        <v>1</v>
      </c>
      <c r="C32" s="392" t="s">
        <v>621</v>
      </c>
      <c r="D32" s="393"/>
      <c r="E32" s="394"/>
      <c r="F32" s="390"/>
      <c r="G32" s="390"/>
    </row>
    <row r="33" spans="1:7" s="127" customFormat="1" ht="15.75" customHeight="1">
      <c r="A33" s="391"/>
      <c r="B33" s="406">
        <v>2</v>
      </c>
      <c r="C33" s="392" t="s">
        <v>622</v>
      </c>
      <c r="D33" s="393"/>
      <c r="E33" s="394"/>
      <c r="F33" s="390"/>
      <c r="G33" s="390"/>
    </row>
    <row r="34" spans="1:7" s="127" customFormat="1" ht="15.75" customHeight="1">
      <c r="A34" s="391"/>
      <c r="B34" s="389">
        <v>3</v>
      </c>
      <c r="C34" s="392" t="s">
        <v>665</v>
      </c>
      <c r="D34" s="393"/>
      <c r="E34" s="394"/>
      <c r="F34" s="390">
        <v>3063000</v>
      </c>
      <c r="G34" s="390">
        <v>100000</v>
      </c>
    </row>
    <row r="35" spans="1:7" s="127" customFormat="1" ht="15.75" customHeight="1">
      <c r="A35" s="391"/>
      <c r="B35" s="406">
        <v>4</v>
      </c>
      <c r="C35" s="392" t="s">
        <v>623</v>
      </c>
      <c r="D35" s="393"/>
      <c r="E35" s="394"/>
      <c r="F35" s="435"/>
      <c r="G35" s="435"/>
    </row>
    <row r="36" spans="1:7" s="127" customFormat="1" ht="15.75" customHeight="1">
      <c r="A36" s="391"/>
      <c r="B36" s="389">
        <v>5</v>
      </c>
      <c r="C36" s="392" t="s">
        <v>624</v>
      </c>
      <c r="D36" s="393"/>
      <c r="E36" s="394"/>
      <c r="F36" s="390"/>
      <c r="G36" s="390"/>
    </row>
    <row r="37" spans="1:7" s="127" customFormat="1" ht="15.75" customHeight="1">
      <c r="A37" s="391"/>
      <c r="B37" s="406">
        <v>6</v>
      </c>
      <c r="C37" s="392" t="s">
        <v>625</v>
      </c>
      <c r="D37" s="393"/>
      <c r="E37" s="394"/>
      <c r="F37" s="390"/>
      <c r="G37" s="390"/>
    </row>
    <row r="38" spans="1:7" s="127" customFormat="1" ht="15.75" customHeight="1">
      <c r="A38" s="391"/>
      <c r="B38" s="389">
        <v>7</v>
      </c>
      <c r="C38" s="392" t="s">
        <v>626</v>
      </c>
      <c r="D38" s="393"/>
      <c r="E38" s="394"/>
      <c r="F38" s="390"/>
      <c r="G38" s="390"/>
    </row>
    <row r="39" spans="1:7" s="127" customFormat="1" ht="15.75" customHeight="1">
      <c r="A39" s="391"/>
      <c r="B39" s="406">
        <v>8</v>
      </c>
      <c r="C39" s="392" t="s">
        <v>627</v>
      </c>
      <c r="D39" s="393"/>
      <c r="E39" s="394"/>
      <c r="F39" s="390">
        <v>914</v>
      </c>
      <c r="G39" s="390"/>
    </row>
    <row r="40" spans="1:7" s="127" customFormat="1" ht="15.75" customHeight="1">
      <c r="A40" s="391"/>
      <c r="B40" s="389">
        <v>9</v>
      </c>
      <c r="C40" s="392" t="s">
        <v>667</v>
      </c>
      <c r="D40" s="393"/>
      <c r="E40" s="394"/>
      <c r="F40" s="390"/>
      <c r="G40" s="390"/>
    </row>
    <row r="41" spans="1:10" s="127" customFormat="1" ht="15.75" customHeight="1">
      <c r="A41" s="391"/>
      <c r="B41" s="406">
        <v>10</v>
      </c>
      <c r="C41" s="392" t="s">
        <v>628</v>
      </c>
      <c r="D41" s="393"/>
      <c r="E41" s="394"/>
      <c r="F41" s="390">
        <v>6668623.38</v>
      </c>
      <c r="G41" s="390">
        <v>2963914.44</v>
      </c>
      <c r="J41" s="127">
        <f>F41*0.1</f>
        <v>666862.338</v>
      </c>
    </row>
    <row r="42" spans="1:10" s="127" customFormat="1" ht="24.75" customHeight="1">
      <c r="A42" s="391"/>
      <c r="B42" s="651" t="s">
        <v>629</v>
      </c>
      <c r="C42" s="652"/>
      <c r="D42" s="653"/>
      <c r="E42" s="394"/>
      <c r="F42" s="432">
        <f>F30+F31</f>
        <v>56039029.28</v>
      </c>
      <c r="G42" s="432">
        <v>14846630.91</v>
      </c>
      <c r="J42" s="478">
        <f>F41-J41</f>
        <v>6001761.041999999</v>
      </c>
    </row>
    <row r="43" spans="1:7" s="127" customFormat="1" ht="15.75" customHeight="1">
      <c r="A43" s="403"/>
      <c r="B43" s="403"/>
      <c r="C43" s="407"/>
      <c r="D43" s="404"/>
      <c r="E43" s="408"/>
      <c r="F43" s="405"/>
      <c r="G43" s="405"/>
    </row>
    <row r="44" spans="1:7" s="127" customFormat="1" ht="15.75" customHeight="1">
      <c r="A44" s="403"/>
      <c r="B44" s="403"/>
      <c r="C44" s="407"/>
      <c r="D44" s="404"/>
      <c r="E44" s="403"/>
      <c r="F44" s="650" t="s">
        <v>55</v>
      </c>
      <c r="G44" s="650"/>
    </row>
    <row r="45" spans="1:7" s="127" customFormat="1" ht="15.75" customHeight="1">
      <c r="A45" s="403"/>
      <c r="B45" s="403"/>
      <c r="C45" s="407"/>
      <c r="D45" s="404"/>
      <c r="E45" s="403"/>
      <c r="F45" s="650" t="s">
        <v>93</v>
      </c>
      <c r="G45" s="650"/>
    </row>
    <row r="46" spans="1:7" s="127" customFormat="1" ht="15.75" customHeight="1">
      <c r="A46" s="403"/>
      <c r="B46" s="403"/>
      <c r="C46" s="407"/>
      <c r="D46" s="404"/>
      <c r="E46" s="403"/>
      <c r="F46" s="405"/>
      <c r="G46" s="405"/>
    </row>
    <row r="47" spans="1:7" s="127" customFormat="1" ht="15.75" customHeight="1">
      <c r="A47" s="403"/>
      <c r="B47" s="403"/>
      <c r="C47" s="407"/>
      <c r="D47" s="404"/>
      <c r="E47" s="403"/>
      <c r="F47" s="405"/>
      <c r="G47" s="405"/>
    </row>
    <row r="48" spans="1:7" s="127" customFormat="1" ht="15.75" customHeight="1">
      <c r="A48" s="403"/>
      <c r="B48" s="403"/>
      <c r="C48" s="407"/>
      <c r="D48" s="404"/>
      <c r="E48" s="404"/>
      <c r="F48" s="405"/>
      <c r="G48" s="405"/>
    </row>
    <row r="49" spans="1:7" s="127" customFormat="1" ht="15.75" customHeight="1">
      <c r="A49" s="403"/>
      <c r="B49" s="403"/>
      <c r="C49" s="407"/>
      <c r="D49" s="404"/>
      <c r="E49" s="404"/>
      <c r="F49" s="405">
        <f>+F42-AKTIVI!F47</f>
        <v>-0.2800000011920929</v>
      </c>
      <c r="G49" s="405"/>
    </row>
    <row r="50" spans="1:7" s="127" customFormat="1" ht="15.75" customHeight="1">
      <c r="A50" s="403"/>
      <c r="B50" s="403"/>
      <c r="C50" s="407"/>
      <c r="D50" s="404"/>
      <c r="E50" s="404"/>
      <c r="F50" s="436"/>
      <c r="G50" s="405"/>
    </row>
    <row r="51" spans="1:7" s="127" customFormat="1" ht="15.75" customHeight="1">
      <c r="A51" s="403"/>
      <c r="B51" s="403"/>
      <c r="C51" s="407"/>
      <c r="D51" s="404"/>
      <c r="E51" s="404"/>
      <c r="F51" s="405"/>
      <c r="G51" s="405"/>
    </row>
    <row r="52" spans="1:7" s="127" customFormat="1" ht="15.75" customHeight="1">
      <c r="A52" s="403"/>
      <c r="B52" s="403"/>
      <c r="C52" s="403"/>
      <c r="D52" s="403"/>
      <c r="E52" s="404"/>
      <c r="F52" s="405"/>
      <c r="G52" s="405"/>
    </row>
    <row r="53" spans="1:7" ht="12.75">
      <c r="A53" s="17"/>
      <c r="B53" s="17"/>
      <c r="C53" s="409"/>
      <c r="D53" s="14"/>
      <c r="E53" s="14"/>
      <c r="F53" s="74"/>
      <c r="G53" s="74"/>
    </row>
  </sheetData>
  <sheetProtection/>
  <mergeCells count="11">
    <mergeCell ref="B31:D31"/>
    <mergeCell ref="A1:G1"/>
    <mergeCell ref="A3:A4"/>
    <mergeCell ref="B3:D4"/>
    <mergeCell ref="E3:E4"/>
    <mergeCell ref="F44:G44"/>
    <mergeCell ref="F45:G45"/>
    <mergeCell ref="B42:D42"/>
    <mergeCell ref="B5:D5"/>
    <mergeCell ref="B23:D23"/>
    <mergeCell ref="B30:D30"/>
  </mergeCells>
  <printOptions/>
  <pageMargins left="0.75" right="0.26" top="0.19" bottom="0.21" header="0.25" footer="0.18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8"/>
  <sheetViews>
    <sheetView zoomScalePageLayoutView="0" workbookViewId="0" topLeftCell="A109">
      <selection activeCell="E128" sqref="E128"/>
    </sheetView>
  </sheetViews>
  <sheetFormatPr defaultColWidth="9.140625" defaultRowHeight="12.75"/>
  <cols>
    <col min="1" max="1" width="10.7109375" style="0" customWidth="1"/>
    <col min="2" max="2" width="52.7109375" style="0" customWidth="1"/>
    <col min="3" max="3" width="15.28125" style="0" customWidth="1"/>
    <col min="4" max="4" width="19.7109375" style="0" customWidth="1"/>
    <col min="5" max="5" width="18.00390625" style="0" customWidth="1"/>
    <col min="6" max="6" width="16.00390625" style="0" bestFit="1" customWidth="1"/>
    <col min="8" max="8" width="12.8515625" style="0" bestFit="1" customWidth="1"/>
  </cols>
  <sheetData>
    <row r="1" spans="1:5" ht="14.25" thickBot="1" thickTop="1">
      <c r="A1" s="138" t="s">
        <v>669</v>
      </c>
      <c r="B1" s="138" t="s">
        <v>280</v>
      </c>
      <c r="C1" s="138" t="s">
        <v>281</v>
      </c>
      <c r="D1" s="139" t="s">
        <v>727</v>
      </c>
      <c r="E1" s="139" t="s">
        <v>587</v>
      </c>
    </row>
    <row r="2" spans="1:5" ht="14.25" thickBot="1" thickTop="1">
      <c r="A2" s="140" t="s">
        <v>460</v>
      </c>
      <c r="B2" s="141" t="s">
        <v>644</v>
      </c>
      <c r="C2" s="142"/>
      <c r="D2" s="419">
        <f>D100</f>
        <v>51496643.800000004</v>
      </c>
      <c r="E2" s="419">
        <f>E100</f>
        <v>10729650.01</v>
      </c>
    </row>
    <row r="3" spans="1:5" ht="14.25" thickBot="1" thickTop="1">
      <c r="A3" s="157">
        <v>1</v>
      </c>
      <c r="B3" s="157" t="s">
        <v>282</v>
      </c>
      <c r="C3" s="166"/>
      <c r="D3" s="421">
        <f>D14+D11</f>
        <v>2409550.5700000003</v>
      </c>
      <c r="E3" s="421">
        <v>6473621.29</v>
      </c>
    </row>
    <row r="4" spans="1:5" ht="13.5" thickTop="1">
      <c r="A4" s="143"/>
      <c r="B4" s="144" t="s">
        <v>283</v>
      </c>
      <c r="C4" s="148">
        <v>50</v>
      </c>
      <c r="D4" s="146">
        <v>0</v>
      </c>
      <c r="E4" s="146">
        <v>0</v>
      </c>
    </row>
    <row r="5" spans="1:5" ht="12.75">
      <c r="A5" s="143"/>
      <c r="B5" s="144" t="s">
        <v>284</v>
      </c>
      <c r="C5" s="148">
        <v>503</v>
      </c>
      <c r="D5" s="146"/>
      <c r="E5" s="146"/>
    </row>
    <row r="6" spans="1:6" ht="12.75">
      <c r="A6" s="143"/>
      <c r="B6" s="144" t="s">
        <v>285</v>
      </c>
      <c r="C6" s="148">
        <v>504</v>
      </c>
      <c r="D6" s="146"/>
      <c r="E6" s="146"/>
      <c r="F6" s="290"/>
    </row>
    <row r="7" spans="1:6" ht="12.75">
      <c r="A7" s="143"/>
      <c r="B7" s="144" t="s">
        <v>286</v>
      </c>
      <c r="C7" s="148">
        <v>51</v>
      </c>
      <c r="D7" s="146">
        <f>SUM(D8:D10)</f>
        <v>0</v>
      </c>
      <c r="E7" s="146">
        <v>0</v>
      </c>
      <c r="F7" s="290"/>
    </row>
    <row r="8" spans="1:5" ht="12.75">
      <c r="A8" s="143"/>
      <c r="B8" s="144" t="s">
        <v>287</v>
      </c>
      <c r="C8" s="148">
        <v>511</v>
      </c>
      <c r="D8" s="146"/>
      <c r="E8" s="146"/>
    </row>
    <row r="9" spans="1:5" ht="12.75">
      <c r="A9" s="143"/>
      <c r="B9" s="149" t="s">
        <v>472</v>
      </c>
      <c r="C9" s="148">
        <v>5111</v>
      </c>
      <c r="D9" s="147"/>
      <c r="E9" s="147"/>
    </row>
    <row r="10" spans="1:5" ht="12.75">
      <c r="A10" s="143"/>
      <c r="B10" s="149" t="s">
        <v>288</v>
      </c>
      <c r="C10" s="148">
        <v>5114</v>
      </c>
      <c r="D10" s="146"/>
      <c r="E10" s="146"/>
    </row>
    <row r="11" spans="1:5" ht="12.75">
      <c r="A11" s="143"/>
      <c r="B11" s="144" t="s">
        <v>289</v>
      </c>
      <c r="C11" s="148">
        <v>512</v>
      </c>
      <c r="D11" s="422">
        <f>SUM(D12:D13)</f>
        <v>1880164.57</v>
      </c>
      <c r="E11" s="422">
        <v>2402405</v>
      </c>
    </row>
    <row r="12" spans="1:6" ht="12.75">
      <c r="A12" s="143"/>
      <c r="B12" s="149" t="s">
        <v>290</v>
      </c>
      <c r="C12" s="148">
        <v>5121</v>
      </c>
      <c r="D12" s="423">
        <v>1871141.12</v>
      </c>
      <c r="E12" s="423">
        <v>1273280.99</v>
      </c>
      <c r="F12" s="367"/>
    </row>
    <row r="13" spans="1:5" ht="12.75">
      <c r="A13" s="143"/>
      <c r="B13" s="149" t="s">
        <v>291</v>
      </c>
      <c r="C13" s="148">
        <v>5122</v>
      </c>
      <c r="D13" s="423">
        <v>9023.45</v>
      </c>
      <c r="E13" s="423">
        <v>1129124.01</v>
      </c>
    </row>
    <row r="14" spans="1:6" ht="12.75">
      <c r="A14" s="143"/>
      <c r="B14" s="144" t="s">
        <v>292</v>
      </c>
      <c r="C14" s="148">
        <v>53</v>
      </c>
      <c r="D14" s="424">
        <f>SUM(D15:D16)</f>
        <v>529386</v>
      </c>
      <c r="E14" s="424">
        <v>4071216.29</v>
      </c>
      <c r="F14" s="290"/>
    </row>
    <row r="15" spans="1:5" ht="12.75">
      <c r="A15" s="143"/>
      <c r="B15" s="149" t="s">
        <v>293</v>
      </c>
      <c r="C15" s="148">
        <v>5311</v>
      </c>
      <c r="D15" s="425">
        <v>529386</v>
      </c>
      <c r="E15" s="425">
        <v>935927.81</v>
      </c>
    </row>
    <row r="16" spans="1:6" ht="12.75">
      <c r="A16" s="143"/>
      <c r="B16" s="149" t="s">
        <v>294</v>
      </c>
      <c r="C16" s="148">
        <v>5340</v>
      </c>
      <c r="D16" s="151"/>
      <c r="E16" s="151">
        <v>3135288.48</v>
      </c>
      <c r="F16" s="75">
        <f>+D15+122.56</f>
        <v>529508.56</v>
      </c>
    </row>
    <row r="17" spans="1:5" ht="12.75">
      <c r="A17" s="143"/>
      <c r="B17" s="144" t="s">
        <v>295</v>
      </c>
      <c r="C17" s="148">
        <v>532</v>
      </c>
      <c r="D17" s="151">
        <v>0</v>
      </c>
      <c r="E17" s="151">
        <v>0</v>
      </c>
    </row>
    <row r="18" spans="1:5" ht="12.75">
      <c r="A18" s="143"/>
      <c r="B18" s="144" t="s">
        <v>296</v>
      </c>
      <c r="C18" s="148">
        <v>5321</v>
      </c>
      <c r="D18" s="151"/>
      <c r="E18" s="151"/>
    </row>
    <row r="19" spans="1:5" ht="12.75">
      <c r="A19" s="143"/>
      <c r="B19" s="144" t="s">
        <v>297</v>
      </c>
      <c r="C19" s="148">
        <v>5322</v>
      </c>
      <c r="D19" s="151"/>
      <c r="E19" s="151"/>
    </row>
    <row r="20" spans="1:5" ht="12.75">
      <c r="A20" s="143"/>
      <c r="B20" s="144" t="s">
        <v>298</v>
      </c>
      <c r="C20" s="148">
        <v>5323</v>
      </c>
      <c r="D20" s="151"/>
      <c r="E20" s="151"/>
    </row>
    <row r="21" spans="1:5" ht="12.75">
      <c r="A21" s="143"/>
      <c r="B21" s="144" t="s">
        <v>299</v>
      </c>
      <c r="C21" s="148">
        <v>54</v>
      </c>
      <c r="D21" s="151">
        <v>0</v>
      </c>
      <c r="E21" s="151">
        <v>0</v>
      </c>
    </row>
    <row r="22" spans="1:5" ht="12.75">
      <c r="A22" s="143"/>
      <c r="B22" s="144" t="s">
        <v>300</v>
      </c>
      <c r="C22" s="148">
        <v>541</v>
      </c>
      <c r="D22" s="151">
        <v>0</v>
      </c>
      <c r="E22" s="151">
        <v>0</v>
      </c>
    </row>
    <row r="23" spans="1:5" ht="19.5">
      <c r="A23" s="152" t="s">
        <v>452</v>
      </c>
      <c r="B23" s="149" t="s">
        <v>331</v>
      </c>
      <c r="C23" s="148">
        <v>5411</v>
      </c>
      <c r="D23" s="151"/>
      <c r="E23" s="151"/>
    </row>
    <row r="24" spans="1:5" ht="12.75">
      <c r="A24" s="143"/>
      <c r="B24" s="149" t="s">
        <v>332</v>
      </c>
      <c r="C24" s="148">
        <v>5412</v>
      </c>
      <c r="D24" s="151"/>
      <c r="E24" s="151"/>
    </row>
    <row r="25" spans="1:5" ht="12.75">
      <c r="A25" s="143"/>
      <c r="B25" s="144" t="s">
        <v>333</v>
      </c>
      <c r="C25" s="148">
        <v>543</v>
      </c>
      <c r="D25" s="151">
        <v>0</v>
      </c>
      <c r="E25" s="151">
        <v>0</v>
      </c>
    </row>
    <row r="26" spans="1:5" ht="12.75">
      <c r="A26" s="143"/>
      <c r="B26" s="144" t="s">
        <v>334</v>
      </c>
      <c r="C26" s="148">
        <v>5431</v>
      </c>
      <c r="D26" s="151"/>
      <c r="E26" s="151"/>
    </row>
    <row r="27" spans="1:5" ht="12.75">
      <c r="A27" s="143"/>
      <c r="B27" s="144" t="s">
        <v>335</v>
      </c>
      <c r="C27" s="148">
        <v>5432</v>
      </c>
      <c r="D27" s="151"/>
      <c r="E27" s="151"/>
    </row>
    <row r="28" spans="1:5" ht="12.75">
      <c r="A28" s="143"/>
      <c r="B28" s="144" t="s">
        <v>336</v>
      </c>
      <c r="C28" s="148">
        <v>590</v>
      </c>
      <c r="D28" s="151">
        <v>0</v>
      </c>
      <c r="E28" s="151">
        <v>0</v>
      </c>
    </row>
    <row r="29" spans="1:5" ht="12.75">
      <c r="A29" s="143"/>
      <c r="B29" s="144" t="s">
        <v>337</v>
      </c>
      <c r="C29" s="148">
        <v>5903</v>
      </c>
      <c r="D29" s="151"/>
      <c r="E29" s="151"/>
    </row>
    <row r="30" spans="1:5" ht="12.75">
      <c r="A30" s="143"/>
      <c r="B30" s="144" t="s">
        <v>338</v>
      </c>
      <c r="C30" s="148">
        <v>5905</v>
      </c>
      <c r="D30" s="151"/>
      <c r="E30" s="151"/>
    </row>
    <row r="31" spans="1:5" ht="12.75">
      <c r="A31" s="143"/>
      <c r="B31" s="144" t="s">
        <v>339</v>
      </c>
      <c r="C31" s="148">
        <v>5999</v>
      </c>
      <c r="D31" s="151"/>
      <c r="E31" s="151"/>
    </row>
    <row r="32" spans="1:5" ht="12.75">
      <c r="A32" s="143"/>
      <c r="B32" s="144" t="s">
        <v>340</v>
      </c>
      <c r="C32" s="148">
        <v>55</v>
      </c>
      <c r="D32" s="151">
        <v>0</v>
      </c>
      <c r="E32" s="151">
        <v>0</v>
      </c>
    </row>
    <row r="33" spans="1:5" ht="12.75">
      <c r="A33" s="143"/>
      <c r="B33" s="144" t="s">
        <v>341</v>
      </c>
      <c r="C33" s="148">
        <v>551</v>
      </c>
      <c r="D33" s="151">
        <v>0</v>
      </c>
      <c r="E33" s="151">
        <v>0</v>
      </c>
    </row>
    <row r="34" spans="1:5" ht="12.75">
      <c r="A34" s="143"/>
      <c r="B34" s="144" t="s">
        <v>342</v>
      </c>
      <c r="C34" s="148">
        <v>5511</v>
      </c>
      <c r="D34" s="151"/>
      <c r="E34" s="151"/>
    </row>
    <row r="35" spans="1:5" ht="12.75">
      <c r="A35" s="143"/>
      <c r="B35" s="144" t="s">
        <v>343</v>
      </c>
      <c r="C35" s="148">
        <v>590</v>
      </c>
      <c r="D35" s="151">
        <v>0</v>
      </c>
      <c r="E35" s="151">
        <v>0</v>
      </c>
    </row>
    <row r="36" spans="1:5" ht="12.75">
      <c r="A36" s="143"/>
      <c r="B36" s="144" t="s">
        <v>344</v>
      </c>
      <c r="C36" s="148">
        <v>599</v>
      </c>
      <c r="D36" s="151"/>
      <c r="E36" s="151"/>
    </row>
    <row r="37" spans="1:5" ht="12.75">
      <c r="A37" s="143"/>
      <c r="B37" s="144" t="s">
        <v>345</v>
      </c>
      <c r="C37" s="148">
        <v>552</v>
      </c>
      <c r="D37" s="151"/>
      <c r="E37" s="151"/>
    </row>
    <row r="38" spans="1:5" ht="13.5" thickBot="1">
      <c r="A38" s="153"/>
      <c r="B38" s="153" t="s">
        <v>346</v>
      </c>
      <c r="C38" s="154">
        <v>559</v>
      </c>
      <c r="D38" s="155"/>
      <c r="E38" s="155"/>
    </row>
    <row r="39" spans="1:5" ht="14.25" thickBot="1" thickTop="1">
      <c r="A39" s="156"/>
      <c r="B39" s="157" t="s">
        <v>636</v>
      </c>
      <c r="C39" s="158"/>
      <c r="D39" s="426">
        <f>D11+D14</f>
        <v>2409550.5700000003</v>
      </c>
      <c r="E39" s="426">
        <v>6473621.29</v>
      </c>
    </row>
    <row r="40" spans="1:5" ht="14.25" thickBot="1" thickTop="1">
      <c r="A40" s="157">
        <v>2</v>
      </c>
      <c r="B40" s="157" t="s">
        <v>347</v>
      </c>
      <c r="C40" s="166"/>
      <c r="D40" s="421">
        <f>D64</f>
        <v>49087093.230000004</v>
      </c>
      <c r="E40" s="421">
        <v>4256028.72</v>
      </c>
    </row>
    <row r="41" spans="1:5" ht="13.5" thickTop="1">
      <c r="A41" s="144"/>
      <c r="B41" s="144" t="s">
        <v>348</v>
      </c>
      <c r="C41" s="148">
        <v>411</v>
      </c>
      <c r="D41" s="425">
        <v>15075745.22</v>
      </c>
      <c r="E41" s="425"/>
    </row>
    <row r="42" spans="1:5" ht="12.75">
      <c r="A42" s="144"/>
      <c r="B42" s="144" t="s">
        <v>349</v>
      </c>
      <c r="C42" s="148">
        <v>413</v>
      </c>
      <c r="D42" s="151"/>
      <c r="E42" s="151"/>
    </row>
    <row r="43" spans="1:5" ht="12.75">
      <c r="A43" s="144"/>
      <c r="B43" s="144" t="s">
        <v>350</v>
      </c>
      <c r="C43" s="148">
        <v>414</v>
      </c>
      <c r="D43" s="151"/>
      <c r="E43" s="151"/>
    </row>
    <row r="44" spans="1:5" ht="12.75">
      <c r="A44" s="144"/>
      <c r="B44" s="144" t="s">
        <v>351</v>
      </c>
      <c r="C44" s="148">
        <v>416</v>
      </c>
      <c r="D44" s="151"/>
      <c r="E44" s="151"/>
    </row>
    <row r="45" spans="1:5" ht="12.75">
      <c r="A45" s="144"/>
      <c r="B45" s="144" t="s">
        <v>352</v>
      </c>
      <c r="C45" s="148">
        <v>418</v>
      </c>
      <c r="D45" s="151"/>
      <c r="E45" s="151"/>
    </row>
    <row r="46" spans="1:6" ht="12.75">
      <c r="A46" s="144"/>
      <c r="B46" s="162" t="s">
        <v>353</v>
      </c>
      <c r="C46" s="148">
        <v>467</v>
      </c>
      <c r="D46" s="151"/>
      <c r="E46" s="151"/>
      <c r="F46" s="290"/>
    </row>
    <row r="47" spans="1:5" ht="12.75">
      <c r="A47" s="144"/>
      <c r="B47" s="144" t="s">
        <v>354</v>
      </c>
      <c r="C47" s="148">
        <v>465</v>
      </c>
      <c r="D47" s="151"/>
      <c r="E47" s="151"/>
    </row>
    <row r="48" spans="1:6" ht="12.75">
      <c r="A48" s="144"/>
      <c r="B48" s="144" t="s">
        <v>355</v>
      </c>
      <c r="C48" s="148">
        <v>444</v>
      </c>
      <c r="D48" s="151"/>
      <c r="E48" s="151"/>
      <c r="F48" s="290">
        <f>F49-F50</f>
        <v>632583.2674666673</v>
      </c>
    </row>
    <row r="49" spans="1:6" ht="12.75">
      <c r="A49" s="144"/>
      <c r="B49" s="144" t="s">
        <v>356</v>
      </c>
      <c r="C49" s="148">
        <v>442</v>
      </c>
      <c r="D49" s="151"/>
      <c r="E49" s="151"/>
      <c r="F49" s="290">
        <v>760951.6058400006</v>
      </c>
    </row>
    <row r="50" spans="1:6" ht="12.75">
      <c r="A50" s="144"/>
      <c r="B50" s="144" t="s">
        <v>357</v>
      </c>
      <c r="C50" s="148">
        <v>443</v>
      </c>
      <c r="D50" s="151"/>
      <c r="E50" s="151"/>
      <c r="F50" s="290">
        <v>128368.33837333322</v>
      </c>
    </row>
    <row r="51" spans="1:5" ht="12.75">
      <c r="A51" s="144"/>
      <c r="B51" s="144" t="s">
        <v>358</v>
      </c>
      <c r="C51" s="148">
        <v>449</v>
      </c>
      <c r="D51" s="151"/>
      <c r="E51" s="151"/>
    </row>
    <row r="52" spans="1:5" ht="12.75">
      <c r="A52" s="144"/>
      <c r="B52" s="144" t="s">
        <v>360</v>
      </c>
      <c r="C52" s="148">
        <v>4454</v>
      </c>
      <c r="D52" s="151">
        <v>33829800.010000005</v>
      </c>
      <c r="E52" s="151">
        <v>4217427.72</v>
      </c>
    </row>
    <row r="53" spans="1:6" ht="12.75">
      <c r="A53" s="144"/>
      <c r="B53" s="144" t="s">
        <v>361</v>
      </c>
      <c r="C53" s="148">
        <v>447</v>
      </c>
      <c r="D53" s="151">
        <v>181548</v>
      </c>
      <c r="E53" s="151">
        <v>38601</v>
      </c>
      <c r="F53" s="290"/>
    </row>
    <row r="54" spans="1:5" ht="12.75">
      <c r="A54" s="144"/>
      <c r="B54" s="144" t="s">
        <v>362</v>
      </c>
      <c r="C54" s="148">
        <v>448</v>
      </c>
      <c r="D54" s="151"/>
      <c r="E54" s="151"/>
    </row>
    <row r="55" spans="1:6" ht="12.75">
      <c r="A55" s="144"/>
      <c r="B55" s="144" t="s">
        <v>363</v>
      </c>
      <c r="C55" s="148">
        <v>451</v>
      </c>
      <c r="D55" s="151"/>
      <c r="E55" s="151"/>
      <c r="F55" s="290">
        <f>+D52+D53</f>
        <v>34011348.010000005</v>
      </c>
    </row>
    <row r="56" spans="1:5" ht="12.75">
      <c r="A56" s="144"/>
      <c r="B56" s="144" t="s">
        <v>364</v>
      </c>
      <c r="C56" s="148">
        <v>455</v>
      </c>
      <c r="D56" s="151"/>
      <c r="E56" s="151"/>
    </row>
    <row r="57" spans="1:5" ht="12.75">
      <c r="A57" s="144"/>
      <c r="B57" s="144" t="s">
        <v>365</v>
      </c>
      <c r="C57" s="148">
        <v>456</v>
      </c>
      <c r="D57" s="151"/>
      <c r="E57" s="151"/>
    </row>
    <row r="58" spans="1:5" ht="12.75">
      <c r="A58" s="144"/>
      <c r="B58" s="144" t="s">
        <v>366</v>
      </c>
      <c r="C58" s="148">
        <v>401</v>
      </c>
      <c r="D58" s="151"/>
      <c r="E58" s="151"/>
    </row>
    <row r="59" spans="1:5" ht="12.75">
      <c r="A59" s="144"/>
      <c r="B59" s="144" t="s">
        <v>367</v>
      </c>
      <c r="C59" s="148">
        <v>404</v>
      </c>
      <c r="D59" s="151"/>
      <c r="E59" s="151"/>
    </row>
    <row r="60" spans="1:5" ht="12.75">
      <c r="A60" s="144"/>
      <c r="B60" s="144" t="s">
        <v>368</v>
      </c>
      <c r="C60" s="148">
        <v>469</v>
      </c>
      <c r="D60" s="151"/>
      <c r="E60" s="151"/>
    </row>
    <row r="61" spans="1:5" ht="12.75">
      <c r="A61" s="144"/>
      <c r="B61" s="144" t="s">
        <v>369</v>
      </c>
      <c r="C61" s="148">
        <v>460</v>
      </c>
      <c r="D61" s="151"/>
      <c r="E61" s="151"/>
    </row>
    <row r="62" spans="1:6" ht="12.75">
      <c r="A62" s="163"/>
      <c r="B62" s="163" t="s">
        <v>370</v>
      </c>
      <c r="C62" s="164">
        <v>476</v>
      </c>
      <c r="D62" s="165"/>
      <c r="E62" s="165"/>
      <c r="F62" s="290"/>
    </row>
    <row r="63" spans="1:5" ht="13.5" thickBot="1">
      <c r="A63" s="153"/>
      <c r="B63" s="153" t="s">
        <v>371</v>
      </c>
      <c r="C63" s="154">
        <v>49</v>
      </c>
      <c r="D63" s="155"/>
      <c r="E63" s="155"/>
    </row>
    <row r="64" spans="1:5" ht="14.25" thickBot="1" thickTop="1">
      <c r="A64" s="156"/>
      <c r="B64" s="156" t="s">
        <v>372</v>
      </c>
      <c r="C64" s="158"/>
      <c r="D64" s="426">
        <f>SUM(D41:D63)</f>
        <v>49087093.230000004</v>
      </c>
      <c r="E64" s="426">
        <v>4256028.72</v>
      </c>
    </row>
    <row r="65" spans="1:5" ht="14.25" thickBot="1" thickTop="1">
      <c r="A65" s="157">
        <v>3</v>
      </c>
      <c r="B65" s="157" t="s">
        <v>647</v>
      </c>
      <c r="C65" s="166"/>
      <c r="D65" s="421">
        <f>D91</f>
        <v>0</v>
      </c>
      <c r="E65" s="421">
        <v>0</v>
      </c>
    </row>
    <row r="66" spans="1:5" ht="13.5" thickTop="1">
      <c r="A66" s="160"/>
      <c r="B66" s="160" t="s">
        <v>373</v>
      </c>
      <c r="C66" s="161">
        <v>31</v>
      </c>
      <c r="D66" s="427">
        <v>0</v>
      </c>
      <c r="E66" s="427">
        <v>0</v>
      </c>
    </row>
    <row r="67" spans="1:5" ht="12.75">
      <c r="A67" s="144"/>
      <c r="B67" s="162" t="s">
        <v>374</v>
      </c>
      <c r="C67" s="148">
        <v>311</v>
      </c>
      <c r="D67" s="425"/>
      <c r="E67" s="425"/>
    </row>
    <row r="68" spans="1:5" ht="12.75">
      <c r="A68" s="144"/>
      <c r="B68" s="144" t="s">
        <v>375</v>
      </c>
      <c r="C68" s="148">
        <v>312</v>
      </c>
      <c r="D68" s="151"/>
      <c r="E68" s="151"/>
    </row>
    <row r="69" spans="1:6" ht="12.75">
      <c r="A69" s="144"/>
      <c r="B69" s="144" t="s">
        <v>376</v>
      </c>
      <c r="C69" s="148">
        <v>3123</v>
      </c>
      <c r="D69" s="151"/>
      <c r="E69" s="151"/>
      <c r="F69" s="290"/>
    </row>
    <row r="70" spans="1:5" ht="12.75">
      <c r="A70" s="144"/>
      <c r="B70" s="144" t="s">
        <v>377</v>
      </c>
      <c r="C70" s="148">
        <v>3124</v>
      </c>
      <c r="D70" s="151"/>
      <c r="E70" s="151"/>
    </row>
    <row r="71" spans="1:5" ht="12.75">
      <c r="A71" s="144"/>
      <c r="B71" s="144" t="s">
        <v>378</v>
      </c>
      <c r="C71" s="148">
        <v>3125</v>
      </c>
      <c r="D71" s="151"/>
      <c r="E71" s="151"/>
    </row>
    <row r="72" spans="1:5" ht="12.75">
      <c r="A72" s="144"/>
      <c r="B72" s="162" t="s">
        <v>379</v>
      </c>
      <c r="C72" s="148">
        <v>3126</v>
      </c>
      <c r="D72" s="151"/>
      <c r="E72" s="151"/>
    </row>
    <row r="73" spans="1:5" ht="12.75">
      <c r="A73" s="144"/>
      <c r="B73" s="162" t="s">
        <v>380</v>
      </c>
      <c r="C73" s="148">
        <v>3127</v>
      </c>
      <c r="D73" s="151"/>
      <c r="E73" s="151"/>
    </row>
    <row r="74" spans="1:5" ht="12.75">
      <c r="A74" s="144"/>
      <c r="B74" s="144" t="s">
        <v>381</v>
      </c>
      <c r="C74" s="148">
        <v>33</v>
      </c>
      <c r="D74" s="326">
        <f>SUM(D75:D78)</f>
        <v>0</v>
      </c>
      <c r="E74" s="326">
        <v>0</v>
      </c>
    </row>
    <row r="75" spans="1:5" ht="12.75">
      <c r="A75" s="144"/>
      <c r="B75" s="144" t="s">
        <v>382</v>
      </c>
      <c r="C75" s="148">
        <v>331</v>
      </c>
      <c r="D75" s="151"/>
      <c r="E75" s="151"/>
    </row>
    <row r="76" spans="1:5" ht="12.75">
      <c r="A76" s="144"/>
      <c r="B76" s="144" t="s">
        <v>383</v>
      </c>
      <c r="C76" s="148">
        <v>332</v>
      </c>
      <c r="D76" s="151"/>
      <c r="E76" s="151"/>
    </row>
    <row r="77" spans="1:5" ht="12.75">
      <c r="A77" s="144"/>
      <c r="B77" s="144" t="s">
        <v>384</v>
      </c>
      <c r="C77" s="148">
        <v>333</v>
      </c>
      <c r="D77" s="151"/>
      <c r="E77" s="151"/>
    </row>
    <row r="78" spans="1:6" ht="12.75">
      <c r="A78" s="144"/>
      <c r="B78" s="144" t="s">
        <v>385</v>
      </c>
      <c r="C78" s="148">
        <v>393</v>
      </c>
      <c r="D78" s="151"/>
      <c r="E78" s="151"/>
      <c r="F78" s="290"/>
    </row>
    <row r="79" spans="1:5" ht="12.75">
      <c r="A79" s="144"/>
      <c r="B79" s="144" t="s">
        <v>386</v>
      </c>
      <c r="C79" s="148">
        <v>34</v>
      </c>
      <c r="D79" s="326">
        <f>SUM(D80:D83)</f>
        <v>0</v>
      </c>
      <c r="E79" s="326">
        <v>0</v>
      </c>
    </row>
    <row r="80" spans="1:5" ht="12.75">
      <c r="A80" s="144"/>
      <c r="B80" s="144" t="s">
        <v>387</v>
      </c>
      <c r="C80" s="148">
        <v>341</v>
      </c>
      <c r="D80" s="151"/>
      <c r="E80" s="151"/>
    </row>
    <row r="81" spans="1:5" ht="12.75">
      <c r="A81" s="144"/>
      <c r="B81" s="144" t="s">
        <v>388</v>
      </c>
      <c r="C81" s="148">
        <v>342</v>
      </c>
      <c r="D81" s="151"/>
      <c r="E81" s="151"/>
    </row>
    <row r="82" spans="1:5" ht="12.75">
      <c r="A82" s="144"/>
      <c r="B82" s="144" t="s">
        <v>389</v>
      </c>
      <c r="C82" s="148">
        <v>347</v>
      </c>
      <c r="D82" s="151"/>
      <c r="E82" s="151"/>
    </row>
    <row r="83" spans="1:5" ht="12.75">
      <c r="A83" s="144"/>
      <c r="B83" s="144" t="s">
        <v>390</v>
      </c>
      <c r="C83" s="148">
        <v>394</v>
      </c>
      <c r="D83" s="151"/>
      <c r="E83" s="151"/>
    </row>
    <row r="84" spans="1:6" ht="12.75">
      <c r="A84" s="144"/>
      <c r="B84" s="144" t="s">
        <v>391</v>
      </c>
      <c r="C84" s="148">
        <v>35</v>
      </c>
      <c r="D84" s="326"/>
      <c r="E84" s="326"/>
      <c r="F84" s="290"/>
    </row>
    <row r="85" spans="1:6" ht="12.75">
      <c r="A85" s="144"/>
      <c r="B85" s="144" t="s">
        <v>392</v>
      </c>
      <c r="C85" s="148">
        <v>395</v>
      </c>
      <c r="D85" s="183"/>
      <c r="E85" s="183"/>
      <c r="F85" s="290"/>
    </row>
    <row r="86" spans="1:5" ht="12.75">
      <c r="A86" s="144"/>
      <c r="B86" s="144" t="s">
        <v>393</v>
      </c>
      <c r="C86" s="148">
        <v>371</v>
      </c>
      <c r="D86" s="151"/>
      <c r="E86" s="151"/>
    </row>
    <row r="87" spans="1:5" ht="12.75">
      <c r="A87" s="144"/>
      <c r="B87" s="144" t="s">
        <v>394</v>
      </c>
      <c r="C87" s="148">
        <v>372</v>
      </c>
      <c r="D87" s="151"/>
      <c r="E87" s="151"/>
    </row>
    <row r="88" spans="1:5" ht="12.75">
      <c r="A88" s="144"/>
      <c r="B88" s="144" t="s">
        <v>395</v>
      </c>
      <c r="C88" s="148">
        <v>374</v>
      </c>
      <c r="D88" s="151"/>
      <c r="E88" s="151"/>
    </row>
    <row r="89" spans="1:5" ht="12.75">
      <c r="A89" s="144"/>
      <c r="B89" s="162" t="s">
        <v>396</v>
      </c>
      <c r="C89" s="148">
        <v>375</v>
      </c>
      <c r="D89" s="151"/>
      <c r="E89" s="151"/>
    </row>
    <row r="90" spans="1:5" ht="13.5" thickBot="1">
      <c r="A90" s="153"/>
      <c r="B90" s="153" t="s">
        <v>397</v>
      </c>
      <c r="C90" s="154">
        <v>376</v>
      </c>
      <c r="D90" s="155"/>
      <c r="E90" s="155"/>
    </row>
    <row r="91" spans="1:5" ht="14.25" thickBot="1" thickTop="1">
      <c r="A91" s="156"/>
      <c r="B91" s="168" t="s">
        <v>398</v>
      </c>
      <c r="C91" s="169"/>
      <c r="D91" s="428">
        <f>SUM(D66:D90)</f>
        <v>0</v>
      </c>
      <c r="E91" s="428">
        <v>0</v>
      </c>
    </row>
    <row r="92" spans="1:5" ht="14.25" thickBot="1" thickTop="1">
      <c r="A92" s="156">
        <v>4</v>
      </c>
      <c r="B92" s="156" t="s">
        <v>648</v>
      </c>
      <c r="C92" s="158"/>
      <c r="D92" s="159">
        <v>0</v>
      </c>
      <c r="E92" s="159">
        <v>0</v>
      </c>
    </row>
    <row r="93" spans="1:5" ht="14.25" thickBot="1" thickTop="1">
      <c r="A93" s="157">
        <v>5</v>
      </c>
      <c r="B93" s="156" t="s">
        <v>399</v>
      </c>
      <c r="C93" s="158"/>
      <c r="D93" s="167">
        <v>0</v>
      </c>
      <c r="E93" s="167">
        <v>0</v>
      </c>
    </row>
    <row r="94" spans="1:5" ht="14.25" thickBot="1" thickTop="1">
      <c r="A94" s="157">
        <v>6</v>
      </c>
      <c r="B94" s="157" t="s">
        <v>400</v>
      </c>
      <c r="C94" s="166"/>
      <c r="D94" s="167">
        <f>SUM(D95:D98)</f>
        <v>0</v>
      </c>
      <c r="E94" s="167">
        <v>0</v>
      </c>
    </row>
    <row r="95" spans="1:5" ht="13.5" thickTop="1">
      <c r="A95" s="144"/>
      <c r="B95" s="144" t="s">
        <v>642</v>
      </c>
      <c r="C95" s="148">
        <v>486</v>
      </c>
      <c r="D95" s="151"/>
      <c r="E95" s="151"/>
    </row>
    <row r="96" spans="1:5" ht="12.75">
      <c r="A96" s="144"/>
      <c r="B96" s="144" t="s">
        <v>401</v>
      </c>
      <c r="C96" s="148">
        <v>481</v>
      </c>
      <c r="D96" s="379"/>
      <c r="E96" s="379"/>
    </row>
    <row r="97" spans="1:5" ht="12.75">
      <c r="A97" s="144"/>
      <c r="B97" s="144" t="s">
        <v>402</v>
      </c>
      <c r="C97" s="148">
        <v>483</v>
      </c>
      <c r="D97" s="151"/>
      <c r="E97" s="151"/>
    </row>
    <row r="98" spans="1:5" ht="13.5" thickBot="1">
      <c r="A98" s="153"/>
      <c r="B98" s="153" t="s">
        <v>403</v>
      </c>
      <c r="C98" s="154">
        <v>487</v>
      </c>
      <c r="D98" s="155"/>
      <c r="E98" s="155"/>
    </row>
    <row r="99" spans="1:5" ht="14.25" thickBot="1" thickTop="1">
      <c r="A99" s="156"/>
      <c r="B99" s="156" t="s">
        <v>404</v>
      </c>
      <c r="C99" s="171"/>
      <c r="D99" s="159">
        <v>0</v>
      </c>
      <c r="E99" s="159">
        <v>0</v>
      </c>
    </row>
    <row r="100" spans="1:6" ht="16.5" thickBot="1" thickTop="1">
      <c r="A100" s="172"/>
      <c r="B100" s="173" t="s">
        <v>405</v>
      </c>
      <c r="C100" s="174"/>
      <c r="D100" s="429">
        <f>D39+D64+D91+D92+D93+D94</f>
        <v>51496643.800000004</v>
      </c>
      <c r="E100" s="429">
        <v>10729650.01</v>
      </c>
      <c r="F100" s="290">
        <f>+D39+D64+D91+D92+D93+D99</f>
        <v>51496643.800000004</v>
      </c>
    </row>
    <row r="101" spans="1:5" ht="15" thickBot="1" thickTop="1">
      <c r="A101" s="175" t="s">
        <v>463</v>
      </c>
      <c r="B101" s="176" t="s">
        <v>649</v>
      </c>
      <c r="C101" s="177"/>
      <c r="D101" s="430">
        <f>D136</f>
        <v>4542385.76</v>
      </c>
      <c r="E101" s="430">
        <v>4116980.9</v>
      </c>
    </row>
    <row r="102" spans="1:5" ht="14.25" thickBot="1" thickTop="1">
      <c r="A102" s="157">
        <v>1</v>
      </c>
      <c r="B102" s="178" t="s">
        <v>635</v>
      </c>
      <c r="C102" s="179"/>
      <c r="D102" s="167">
        <f>SUM(D103:D112)</f>
        <v>0</v>
      </c>
      <c r="E102" s="167">
        <v>0</v>
      </c>
    </row>
    <row r="103" spans="1:5" ht="13.5" thickTop="1">
      <c r="A103" s="144"/>
      <c r="B103" s="144" t="s">
        <v>406</v>
      </c>
      <c r="C103" s="148" t="s">
        <v>407</v>
      </c>
      <c r="D103" s="151"/>
      <c r="E103" s="151"/>
    </row>
    <row r="104" spans="1:5" ht="12.75">
      <c r="A104" s="144"/>
      <c r="B104" s="144" t="s">
        <v>408</v>
      </c>
      <c r="C104" s="150">
        <v>2961</v>
      </c>
      <c r="D104" s="151"/>
      <c r="E104" s="151"/>
    </row>
    <row r="105" spans="1:5" ht="12.75">
      <c r="A105" s="144"/>
      <c r="B105" s="144" t="s">
        <v>409</v>
      </c>
      <c r="C105" s="150">
        <v>262</v>
      </c>
      <c r="D105" s="151"/>
      <c r="E105" s="151"/>
    </row>
    <row r="106" spans="1:5" ht="12.75">
      <c r="A106" s="144"/>
      <c r="B106" s="144" t="s">
        <v>410</v>
      </c>
      <c r="C106" s="150">
        <v>2962</v>
      </c>
      <c r="D106" s="151"/>
      <c r="E106" s="151"/>
    </row>
    <row r="107" spans="1:5" ht="12.75">
      <c r="A107" s="144"/>
      <c r="B107" s="144" t="s">
        <v>411</v>
      </c>
      <c r="C107" s="150">
        <v>263</v>
      </c>
      <c r="D107" s="151"/>
      <c r="E107" s="151"/>
    </row>
    <row r="108" spans="1:5" ht="12.75">
      <c r="A108" s="144"/>
      <c r="B108" s="144" t="s">
        <v>412</v>
      </c>
      <c r="C108" s="150">
        <v>2964</v>
      </c>
      <c r="D108" s="151"/>
      <c r="E108" s="151"/>
    </row>
    <row r="109" spans="1:5" ht="12.75">
      <c r="A109" s="144"/>
      <c r="B109" s="144" t="s">
        <v>413</v>
      </c>
      <c r="C109" s="150">
        <v>265</v>
      </c>
      <c r="D109" s="151"/>
      <c r="E109" s="151"/>
    </row>
    <row r="110" spans="1:5" ht="12.75">
      <c r="A110" s="144"/>
      <c r="B110" s="144" t="s">
        <v>470</v>
      </c>
      <c r="C110" s="150">
        <v>268</v>
      </c>
      <c r="D110" s="151"/>
      <c r="E110" s="151"/>
    </row>
    <row r="111" spans="1:5" ht="12.75">
      <c r="A111" s="144"/>
      <c r="B111" s="144" t="s">
        <v>414</v>
      </c>
      <c r="C111" s="148">
        <v>2965</v>
      </c>
      <c r="D111" s="151"/>
      <c r="E111" s="151"/>
    </row>
    <row r="112" spans="1:5" ht="13.5" thickBot="1">
      <c r="A112" s="144"/>
      <c r="B112" s="144" t="s">
        <v>415</v>
      </c>
      <c r="C112" s="150">
        <v>2966</v>
      </c>
      <c r="D112" s="349"/>
      <c r="E112" s="349"/>
    </row>
    <row r="113" spans="1:5" ht="14.25" thickBot="1" thickTop="1">
      <c r="A113" s="157"/>
      <c r="B113" s="157" t="s">
        <v>636</v>
      </c>
      <c r="C113" s="166"/>
      <c r="D113" s="167">
        <f>SUM(D103:D112)</f>
        <v>0</v>
      </c>
      <c r="E113" s="167">
        <v>0</v>
      </c>
    </row>
    <row r="114" spans="1:5" ht="14.25" thickBot="1" thickTop="1">
      <c r="A114" s="157">
        <v>2</v>
      </c>
      <c r="B114" s="178" t="s">
        <v>416</v>
      </c>
      <c r="C114" s="179"/>
      <c r="D114" s="421">
        <f>D136</f>
        <v>4542385.76</v>
      </c>
      <c r="E114" s="421">
        <v>4116980.9</v>
      </c>
    </row>
    <row r="115" spans="1:5" ht="13.5" thickTop="1">
      <c r="A115" s="170"/>
      <c r="B115" s="180" t="s">
        <v>417</v>
      </c>
      <c r="C115" s="181">
        <v>211</v>
      </c>
      <c r="D115" s="425"/>
      <c r="E115" s="425"/>
    </row>
    <row r="116" spans="1:5" ht="12.75">
      <c r="A116" s="144"/>
      <c r="B116" s="162" t="s">
        <v>418</v>
      </c>
      <c r="C116" s="182">
        <v>2911</v>
      </c>
      <c r="D116" s="425"/>
      <c r="E116" s="425"/>
    </row>
    <row r="117" spans="1:7" ht="12.75">
      <c r="A117" s="144"/>
      <c r="B117" s="162" t="s">
        <v>419</v>
      </c>
      <c r="C117" s="182">
        <v>212</v>
      </c>
      <c r="D117" s="425"/>
      <c r="E117" s="425"/>
      <c r="F117" s="290"/>
      <c r="G117" s="290"/>
    </row>
    <row r="118" spans="1:6" ht="12.75">
      <c r="A118" s="144"/>
      <c r="B118" s="162" t="s">
        <v>420</v>
      </c>
      <c r="C118" s="182">
        <v>2912</v>
      </c>
      <c r="D118" s="151"/>
      <c r="E118" s="151"/>
      <c r="F118" s="353">
        <f>D117*0.25</f>
        <v>0</v>
      </c>
    </row>
    <row r="119" spans="1:7" ht="12.75">
      <c r="A119" s="144"/>
      <c r="B119" s="162" t="s">
        <v>421</v>
      </c>
      <c r="C119" s="182">
        <v>2812</v>
      </c>
      <c r="D119" s="183"/>
      <c r="E119" s="183"/>
      <c r="F119" s="367"/>
      <c r="G119" s="367"/>
    </row>
    <row r="120" spans="1:7" ht="12.75">
      <c r="A120" s="144"/>
      <c r="B120" s="162" t="s">
        <v>422</v>
      </c>
      <c r="C120" s="148">
        <v>213</v>
      </c>
      <c r="D120" s="183">
        <v>1550144.05</v>
      </c>
      <c r="E120" s="183"/>
      <c r="F120" s="367"/>
      <c r="G120" s="367"/>
    </row>
    <row r="121" spans="1:8" ht="12.75">
      <c r="A121" s="144"/>
      <c r="B121" s="162" t="s">
        <v>423</v>
      </c>
      <c r="C121" s="148">
        <v>2913</v>
      </c>
      <c r="D121" s="183"/>
      <c r="E121" s="183"/>
      <c r="F121" s="367"/>
      <c r="G121" s="367"/>
      <c r="H121" s="367">
        <f>D119-E134</f>
        <v>0</v>
      </c>
    </row>
    <row r="122" spans="1:8" ht="12.75">
      <c r="A122" s="144"/>
      <c r="B122" s="162" t="s">
        <v>426</v>
      </c>
      <c r="C122" s="148">
        <v>2813</v>
      </c>
      <c r="D122" s="183">
        <v>-310028</v>
      </c>
      <c r="E122" s="183"/>
      <c r="F122" s="367"/>
      <c r="G122" s="367"/>
      <c r="H122" t="e">
        <f>H121/D117</f>
        <v>#DIV/0!</v>
      </c>
    </row>
    <row r="123" spans="1:7" ht="12.75">
      <c r="A123" s="144"/>
      <c r="B123" s="162" t="s">
        <v>424</v>
      </c>
      <c r="C123" s="148">
        <v>215</v>
      </c>
      <c r="D123" s="183">
        <v>860989</v>
      </c>
      <c r="E123" s="183"/>
      <c r="F123" s="367">
        <f>+D120+D122</f>
        <v>1240116.05</v>
      </c>
      <c r="G123" s="367"/>
    </row>
    <row r="124" spans="1:5" ht="12.75">
      <c r="A124" s="144"/>
      <c r="B124" s="162" t="s">
        <v>425</v>
      </c>
      <c r="C124" s="148">
        <v>2915</v>
      </c>
      <c r="D124" s="183"/>
      <c r="E124" s="183"/>
    </row>
    <row r="125" spans="1:6" ht="12.75">
      <c r="A125" s="144"/>
      <c r="B125" s="162" t="s">
        <v>427</v>
      </c>
      <c r="C125" s="148">
        <v>2815</v>
      </c>
      <c r="D125" s="183">
        <v>-86099</v>
      </c>
      <c r="E125" s="183"/>
      <c r="F125" s="367">
        <f>+D123+D125</f>
        <v>774890</v>
      </c>
    </row>
    <row r="126" spans="1:6" ht="12.75">
      <c r="A126" s="144"/>
      <c r="B126" s="162" t="s">
        <v>56</v>
      </c>
      <c r="C126" s="148">
        <v>214</v>
      </c>
      <c r="D126" s="183"/>
      <c r="E126" s="183"/>
      <c r="F126" s="367"/>
    </row>
    <row r="127" spans="1:6" ht="12.75">
      <c r="A127" s="144"/>
      <c r="B127" s="376" t="s">
        <v>57</v>
      </c>
      <c r="D127" s="183"/>
      <c r="E127" s="183">
        <v>4651200.9</v>
      </c>
      <c r="F127" s="367">
        <f>SUM(F122:F125)</f>
        <v>2015006.05</v>
      </c>
    </row>
    <row r="128" spans="1:6" ht="12.75">
      <c r="A128" s="170"/>
      <c r="B128" s="376" t="s">
        <v>58</v>
      </c>
      <c r="D128" s="183"/>
      <c r="E128" s="183">
        <v>-534220</v>
      </c>
      <c r="F128" s="367"/>
    </row>
    <row r="129" spans="1:5" ht="12.75">
      <c r="A129" s="170"/>
      <c r="B129" s="162" t="s">
        <v>428</v>
      </c>
      <c r="C129" s="148">
        <v>218</v>
      </c>
      <c r="D129" s="325"/>
      <c r="E129" s="325"/>
    </row>
    <row r="130" spans="1:5" ht="12.75">
      <c r="A130" s="144"/>
      <c r="B130" s="162" t="s">
        <v>429</v>
      </c>
      <c r="C130" s="148">
        <v>2181</v>
      </c>
      <c r="D130" s="183">
        <v>137333</v>
      </c>
      <c r="E130" s="183"/>
    </row>
    <row r="131" spans="1:6" ht="12.75">
      <c r="A131" s="144"/>
      <c r="B131" s="162" t="s">
        <v>430</v>
      </c>
      <c r="C131" s="148">
        <v>2182</v>
      </c>
      <c r="D131" s="183">
        <v>3708890.71</v>
      </c>
      <c r="E131" s="183"/>
      <c r="F131" s="367">
        <f>+D130+D131+D134</f>
        <v>2527379.71</v>
      </c>
    </row>
    <row r="132" spans="1:6" ht="12.75">
      <c r="A132" s="144"/>
      <c r="B132" s="162" t="s">
        <v>431</v>
      </c>
      <c r="C132" s="148">
        <v>2183</v>
      </c>
      <c r="D132" s="183"/>
      <c r="E132" s="183"/>
      <c r="F132" s="367"/>
    </row>
    <row r="133" spans="1:5" ht="12.75">
      <c r="A133" s="144"/>
      <c r="B133" s="162" t="s">
        <v>432</v>
      </c>
      <c r="C133" s="148">
        <v>2918</v>
      </c>
      <c r="D133" s="183"/>
      <c r="E133" s="183"/>
    </row>
    <row r="134" spans="1:5" ht="12.75">
      <c r="A134" s="144"/>
      <c r="B134" s="162" t="s">
        <v>433</v>
      </c>
      <c r="C134" s="148">
        <v>2818</v>
      </c>
      <c r="D134" s="183">
        <v>-1318844</v>
      </c>
      <c r="E134" s="183"/>
    </row>
    <row r="135" spans="1:5" ht="13.5" thickBot="1">
      <c r="A135" s="153"/>
      <c r="B135" s="153" t="s">
        <v>434</v>
      </c>
      <c r="C135" s="154" t="s">
        <v>435</v>
      </c>
      <c r="D135" s="184"/>
      <c r="E135" s="184"/>
    </row>
    <row r="136" spans="1:5" ht="14.25" thickBot="1" thickTop="1">
      <c r="A136" s="157"/>
      <c r="B136" s="157" t="s">
        <v>637</v>
      </c>
      <c r="C136" s="185"/>
      <c r="D136" s="420">
        <f>SUM(D115:D135)</f>
        <v>4542385.76</v>
      </c>
      <c r="E136" s="420">
        <v>4116980.9</v>
      </c>
    </row>
    <row r="137" spans="1:5" ht="14.25" thickBot="1" thickTop="1">
      <c r="A137" s="157">
        <v>3</v>
      </c>
      <c r="B137" s="178" t="s">
        <v>638</v>
      </c>
      <c r="C137" s="179"/>
      <c r="D137" s="167">
        <f>D141</f>
        <v>0</v>
      </c>
      <c r="E137" s="167">
        <v>0</v>
      </c>
    </row>
    <row r="138" spans="1:5" ht="13.5" thickTop="1">
      <c r="A138" s="144"/>
      <c r="B138" s="144" t="s">
        <v>436</v>
      </c>
      <c r="C138" s="145">
        <v>24</v>
      </c>
      <c r="D138" s="183"/>
      <c r="E138" s="183"/>
    </row>
    <row r="139" spans="1:5" ht="12.75">
      <c r="A139" s="144"/>
      <c r="B139" s="144" t="s">
        <v>437</v>
      </c>
      <c r="C139" s="145">
        <v>284</v>
      </c>
      <c r="D139" s="183"/>
      <c r="E139" s="183"/>
    </row>
    <row r="140" spans="1:5" ht="13.5" thickBot="1">
      <c r="A140" s="153"/>
      <c r="B140" s="153" t="s">
        <v>438</v>
      </c>
      <c r="C140" s="187">
        <v>293</v>
      </c>
      <c r="D140" s="184"/>
      <c r="E140" s="184"/>
    </row>
    <row r="141" spans="1:5" ht="14.25" thickBot="1" thickTop="1">
      <c r="A141" s="157"/>
      <c r="B141" s="157" t="s">
        <v>398</v>
      </c>
      <c r="C141" s="185"/>
      <c r="D141" s="188">
        <v>0</v>
      </c>
      <c r="E141" s="188">
        <v>0</v>
      </c>
    </row>
    <row r="142" spans="1:5" ht="14.25" thickBot="1" thickTop="1">
      <c r="A142" s="157">
        <v>4</v>
      </c>
      <c r="B142" s="178" t="s">
        <v>439</v>
      </c>
      <c r="C142" s="179"/>
      <c r="D142" s="167">
        <f>D152</f>
        <v>0</v>
      </c>
      <c r="E142" s="167">
        <v>0</v>
      </c>
    </row>
    <row r="143" spans="1:5" ht="13.5" thickTop="1">
      <c r="A143" s="144"/>
      <c r="B143" s="144" t="s">
        <v>440</v>
      </c>
      <c r="C143" s="145">
        <v>201</v>
      </c>
      <c r="D143" s="183"/>
      <c r="E143" s="183"/>
    </row>
    <row r="144" spans="1:5" ht="12.75">
      <c r="A144" s="144"/>
      <c r="B144" s="144" t="s">
        <v>441</v>
      </c>
      <c r="C144" s="145">
        <v>2801</v>
      </c>
      <c r="D144" s="183"/>
      <c r="E144" s="183"/>
    </row>
    <row r="145" spans="1:5" ht="12.75">
      <c r="A145" s="144"/>
      <c r="B145" s="144" t="s">
        <v>442</v>
      </c>
      <c r="C145" s="145">
        <v>2901</v>
      </c>
      <c r="D145" s="183"/>
      <c r="E145" s="183"/>
    </row>
    <row r="146" spans="1:5" ht="12.75">
      <c r="A146" s="144"/>
      <c r="B146" s="144" t="s">
        <v>443</v>
      </c>
      <c r="C146" s="145">
        <v>205</v>
      </c>
      <c r="D146" s="183"/>
      <c r="E146" s="183"/>
    </row>
    <row r="147" spans="1:5" ht="12.75">
      <c r="A147" s="144"/>
      <c r="B147" s="144" t="s">
        <v>444</v>
      </c>
      <c r="C147" s="145">
        <v>2805</v>
      </c>
      <c r="D147" s="183"/>
      <c r="E147" s="183"/>
    </row>
    <row r="148" spans="1:5" ht="12.75">
      <c r="A148" s="144"/>
      <c r="B148" s="144" t="s">
        <v>445</v>
      </c>
      <c r="C148" s="145">
        <v>2905</v>
      </c>
      <c r="D148" s="183"/>
      <c r="E148" s="183"/>
    </row>
    <row r="149" spans="1:5" ht="12.75">
      <c r="A149" s="144"/>
      <c r="B149" s="144" t="s">
        <v>446</v>
      </c>
      <c r="C149" s="145">
        <v>208</v>
      </c>
      <c r="D149" s="183"/>
      <c r="E149" s="183"/>
    </row>
    <row r="150" spans="1:5" ht="12.75">
      <c r="A150" s="144"/>
      <c r="B150" s="144" t="s">
        <v>447</v>
      </c>
      <c r="C150" s="145">
        <v>2808</v>
      </c>
      <c r="D150" s="183"/>
      <c r="E150" s="183"/>
    </row>
    <row r="151" spans="1:5" ht="13.5" thickBot="1">
      <c r="A151" s="153"/>
      <c r="B151" s="153" t="s">
        <v>448</v>
      </c>
      <c r="C151" s="187">
        <v>2908</v>
      </c>
      <c r="D151" s="184"/>
      <c r="E151" s="184"/>
    </row>
    <row r="152" spans="1:5" ht="14.25" thickBot="1" thickTop="1">
      <c r="A152" s="157"/>
      <c r="B152" s="157" t="s">
        <v>639</v>
      </c>
      <c r="C152" s="185"/>
      <c r="D152" s="188">
        <f>SUM(D146:D151)</f>
        <v>0</v>
      </c>
      <c r="E152" s="188">
        <v>0</v>
      </c>
    </row>
    <row r="153" spans="1:5" ht="14.25" thickBot="1" thickTop="1">
      <c r="A153" s="157">
        <v>5</v>
      </c>
      <c r="B153" s="157" t="s">
        <v>449</v>
      </c>
      <c r="C153" s="185">
        <v>4562</v>
      </c>
      <c r="D153" s="188">
        <v>0</v>
      </c>
      <c r="E153" s="188">
        <v>0</v>
      </c>
    </row>
    <row r="154" spans="1:5" ht="14.25" thickBot="1" thickTop="1">
      <c r="A154" s="156">
        <v>6</v>
      </c>
      <c r="B154" s="156" t="s">
        <v>652</v>
      </c>
      <c r="C154" s="189"/>
      <c r="D154" s="190">
        <v>0</v>
      </c>
      <c r="E154" s="190">
        <v>0</v>
      </c>
    </row>
    <row r="155" spans="1:5" ht="16.5" thickBot="1" thickTop="1">
      <c r="A155" s="172"/>
      <c r="B155" s="173" t="s">
        <v>450</v>
      </c>
      <c r="C155" s="191"/>
      <c r="D155" s="413">
        <f>D102+D114+D137+D142+D153+D154</f>
        <v>4542385.76</v>
      </c>
      <c r="E155" s="413">
        <v>4116980.9</v>
      </c>
    </row>
    <row r="156" spans="1:6" ht="21" thickBot="1" thickTop="1">
      <c r="A156" s="192"/>
      <c r="B156" s="193" t="s">
        <v>451</v>
      </c>
      <c r="C156" s="194"/>
      <c r="D156" s="431">
        <f>D155+D100</f>
        <v>56039029.56</v>
      </c>
      <c r="E156" s="431">
        <v>14846630.91</v>
      </c>
      <c r="F156" s="367">
        <f>+F100+D155</f>
        <v>56039029.56</v>
      </c>
    </row>
    <row r="157" spans="4:6" ht="13.5" thickTop="1">
      <c r="D157" s="195"/>
      <c r="E157" s="196"/>
      <c r="F157" s="367"/>
    </row>
    <row r="158" spans="4:5" ht="12.75">
      <c r="D158" s="367"/>
      <c r="E158" s="367"/>
    </row>
    <row r="159" spans="4:5" ht="18">
      <c r="D159" s="655" t="s">
        <v>55</v>
      </c>
      <c r="E159" s="655"/>
    </row>
    <row r="160" spans="4:5" ht="18">
      <c r="D160" s="655" t="s">
        <v>93</v>
      </c>
      <c r="E160" s="655"/>
    </row>
    <row r="161" spans="4:5" ht="12.75">
      <c r="D161" s="479"/>
      <c r="E161" s="480"/>
    </row>
    <row r="162" spans="4:5" ht="12.75">
      <c r="D162" s="481"/>
      <c r="E162" s="480"/>
    </row>
    <row r="163" spans="4:5" ht="12.75">
      <c r="D163" s="482"/>
      <c r="E163" s="480"/>
    </row>
    <row r="164" spans="1:5" ht="18">
      <c r="A164" s="654"/>
      <c r="B164" s="654"/>
      <c r="C164" s="198"/>
      <c r="D164" s="655"/>
      <c r="E164" s="655"/>
    </row>
    <row r="165" spans="1:5" ht="18">
      <c r="A165" s="654"/>
      <c r="B165" s="654"/>
      <c r="C165" s="198"/>
      <c r="D165" s="655"/>
      <c r="E165" s="655"/>
    </row>
    <row r="166" spans="4:5" ht="12.75">
      <c r="D166" s="482"/>
      <c r="E166" s="480"/>
    </row>
    <row r="167" spans="4:5" ht="12.75">
      <c r="D167" s="482"/>
      <c r="E167" s="480"/>
    </row>
    <row r="168" spans="4:5" ht="12.75">
      <c r="D168" s="482"/>
      <c r="E168" s="480"/>
    </row>
    <row r="169" spans="4:5" ht="12.75">
      <c r="D169" s="197"/>
      <c r="E169" s="196"/>
    </row>
    <row r="170" spans="4:5" ht="12.75">
      <c r="D170" s="197"/>
      <c r="E170" s="196"/>
    </row>
    <row r="171" spans="4:5" ht="12.75">
      <c r="D171" s="197"/>
      <c r="E171" s="196"/>
    </row>
    <row r="172" spans="4:5" ht="12.75">
      <c r="D172" s="197"/>
      <c r="E172" s="196"/>
    </row>
    <row r="173" spans="4:5" ht="12.75">
      <c r="D173" s="197"/>
      <c r="E173" s="196"/>
    </row>
    <row r="174" spans="4:5" ht="12.75">
      <c r="D174" s="197"/>
      <c r="E174" s="196"/>
    </row>
    <row r="175" spans="4:5" ht="12.75">
      <c r="D175" s="196"/>
      <c r="E175" s="196"/>
    </row>
    <row r="176" spans="4:5" ht="12.75">
      <c r="D176" s="196"/>
      <c r="E176" s="196"/>
    </row>
    <row r="177" spans="4:5" ht="12.75">
      <c r="D177" s="196"/>
      <c r="E177" s="196"/>
    </row>
    <row r="178" spans="4:5" ht="12.75">
      <c r="D178" s="196"/>
      <c r="E178" s="196"/>
    </row>
    <row r="179" spans="4:5" ht="12.75">
      <c r="D179" s="196"/>
      <c r="E179" s="196"/>
    </row>
    <row r="180" spans="4:5" ht="12.75">
      <c r="D180" s="196"/>
      <c r="E180" s="196"/>
    </row>
    <row r="181" spans="4:5" ht="12.75">
      <c r="D181" s="196"/>
      <c r="E181" s="196"/>
    </row>
    <row r="182" spans="4:5" ht="12.75">
      <c r="D182" s="196"/>
      <c r="E182" s="196"/>
    </row>
    <row r="183" spans="4:5" ht="12.75">
      <c r="D183" s="196"/>
      <c r="E183" s="196"/>
    </row>
    <row r="184" spans="4:5" ht="12.75">
      <c r="D184" s="196"/>
      <c r="E184" s="196"/>
    </row>
    <row r="185" spans="4:5" ht="12.75">
      <c r="D185" s="196"/>
      <c r="E185" s="196"/>
    </row>
    <row r="186" spans="4:5" ht="12.75">
      <c r="D186" s="196"/>
      <c r="E186" s="196"/>
    </row>
    <row r="187" spans="4:5" ht="12.75">
      <c r="D187" s="196"/>
      <c r="E187" s="196"/>
    </row>
    <row r="188" spans="4:5" ht="12.75">
      <c r="D188" s="196"/>
      <c r="E188" s="196"/>
    </row>
    <row r="189" spans="4:5" ht="12.75">
      <c r="D189" s="196"/>
      <c r="E189" s="196"/>
    </row>
    <row r="190" spans="4:5" ht="12.75">
      <c r="D190" s="196"/>
      <c r="E190" s="196"/>
    </row>
    <row r="191" spans="4:5" ht="12.75">
      <c r="D191" s="196"/>
      <c r="E191" s="196"/>
    </row>
    <row r="192" spans="4:5" ht="12.75">
      <c r="D192" s="196"/>
      <c r="E192" s="196"/>
    </row>
    <row r="193" spans="4:5" ht="12.75">
      <c r="D193" s="196"/>
      <c r="E193" s="196"/>
    </row>
    <row r="194" spans="4:5" ht="12.75">
      <c r="D194" s="196"/>
      <c r="E194" s="196"/>
    </row>
    <row r="195" spans="4:5" ht="12.75">
      <c r="D195" s="196"/>
      <c r="E195" s="196"/>
    </row>
    <row r="196" spans="4:5" ht="12.75">
      <c r="D196" s="196"/>
      <c r="E196" s="196"/>
    </row>
    <row r="197" spans="4:5" ht="12.75">
      <c r="D197" s="196"/>
      <c r="E197" s="196"/>
    </row>
    <row r="198" spans="4:5" ht="12.75">
      <c r="D198" s="196"/>
      <c r="E198" s="196"/>
    </row>
    <row r="199" spans="4:5" ht="12.75">
      <c r="D199" s="196"/>
      <c r="E199" s="196"/>
    </row>
    <row r="200" spans="4:5" ht="12.75">
      <c r="D200" s="196"/>
      <c r="E200" s="196"/>
    </row>
    <row r="201" spans="4:5" ht="12.75">
      <c r="D201" s="196"/>
      <c r="E201" s="196"/>
    </row>
    <row r="202" spans="4:5" ht="12.75">
      <c r="D202" s="196"/>
      <c r="E202" s="196"/>
    </row>
    <row r="203" spans="4:5" ht="12.75">
      <c r="D203" s="196"/>
      <c r="E203" s="196"/>
    </row>
    <row r="204" spans="4:5" ht="12.75">
      <c r="D204" s="196"/>
      <c r="E204" s="196"/>
    </row>
    <row r="205" spans="4:5" ht="12.75">
      <c r="D205" s="196"/>
      <c r="E205" s="196"/>
    </row>
    <row r="206" spans="4:5" ht="12.75">
      <c r="D206" s="196"/>
      <c r="E206" s="196"/>
    </row>
    <row r="207" spans="4:5" ht="12.75">
      <c r="D207" s="196"/>
      <c r="E207" s="196"/>
    </row>
    <row r="208" spans="4:5" ht="12.75">
      <c r="D208" s="196"/>
      <c r="E208" s="196"/>
    </row>
    <row r="209" spans="4:5" ht="12.75">
      <c r="D209" s="196"/>
      <c r="E209" s="196"/>
    </row>
    <row r="210" spans="4:5" ht="12.75">
      <c r="D210" s="196"/>
      <c r="E210" s="196"/>
    </row>
    <row r="211" spans="4:5" ht="12.75">
      <c r="D211" s="196"/>
      <c r="E211" s="196"/>
    </row>
    <row r="212" spans="4:5" ht="12.75">
      <c r="D212" s="196"/>
      <c r="E212" s="196"/>
    </row>
    <row r="213" spans="4:5" ht="12.75">
      <c r="D213" s="196"/>
      <c r="E213" s="196"/>
    </row>
    <row r="214" spans="4:5" ht="12.75">
      <c r="D214" s="196"/>
      <c r="E214" s="196"/>
    </row>
    <row r="215" spans="4:5" ht="12.75">
      <c r="D215" s="196"/>
      <c r="E215" s="196"/>
    </row>
    <row r="216" spans="4:5" ht="12.75">
      <c r="D216" s="196"/>
      <c r="E216" s="196"/>
    </row>
    <row r="217" spans="4:5" ht="12.75">
      <c r="D217" s="196"/>
      <c r="E217" s="196"/>
    </row>
    <row r="218" spans="4:5" ht="12.75">
      <c r="D218" s="196"/>
      <c r="E218" s="196"/>
    </row>
    <row r="219" spans="4:5" ht="12.75">
      <c r="D219" s="196"/>
      <c r="E219" s="196"/>
    </row>
    <row r="220" spans="4:5" ht="12.75">
      <c r="D220" s="196"/>
      <c r="E220" s="196"/>
    </row>
    <row r="221" spans="4:5" ht="12.75">
      <c r="D221" s="196"/>
      <c r="E221" s="196"/>
    </row>
    <row r="222" spans="4:5" ht="12.75">
      <c r="D222" s="196"/>
      <c r="E222" s="196"/>
    </row>
    <row r="223" spans="4:5" ht="12.75">
      <c r="D223" s="196"/>
      <c r="E223" s="196"/>
    </row>
    <row r="224" spans="4:5" ht="12.75">
      <c r="D224" s="196"/>
      <c r="E224" s="196"/>
    </row>
    <row r="225" spans="4:5" ht="12.75">
      <c r="D225" s="196"/>
      <c r="E225" s="196"/>
    </row>
    <row r="226" spans="4:5" ht="12.75">
      <c r="D226" s="196"/>
      <c r="E226" s="196"/>
    </row>
    <row r="227" spans="4:5" ht="12.75">
      <c r="D227" s="196"/>
      <c r="E227" s="196"/>
    </row>
    <row r="228" spans="4:5" ht="12.75">
      <c r="D228" s="196"/>
      <c r="E228" s="196"/>
    </row>
    <row r="229" spans="4:5" ht="12.75">
      <c r="D229" s="196"/>
      <c r="E229" s="196"/>
    </row>
    <row r="230" spans="4:5" ht="12.75">
      <c r="D230" s="196"/>
      <c r="E230" s="196"/>
    </row>
    <row r="231" spans="4:5" ht="12.75">
      <c r="D231" s="196"/>
      <c r="E231" s="196"/>
    </row>
    <row r="232" spans="4:5" ht="12.75">
      <c r="D232" s="196"/>
      <c r="E232" s="196"/>
    </row>
    <row r="233" spans="4:5" ht="12.75">
      <c r="D233" s="196"/>
      <c r="E233" s="196"/>
    </row>
    <row r="234" spans="4:5" ht="12.75">
      <c r="D234" s="196"/>
      <c r="E234" s="196"/>
    </row>
    <row r="235" spans="4:5" ht="12.75">
      <c r="D235" s="196"/>
      <c r="E235" s="196"/>
    </row>
    <row r="236" spans="4:5" ht="12.75">
      <c r="D236" s="196"/>
      <c r="E236" s="196"/>
    </row>
    <row r="237" spans="4:5" ht="12.75">
      <c r="D237" s="196"/>
      <c r="E237" s="196"/>
    </row>
    <row r="238" spans="4:5" ht="12.75">
      <c r="D238" s="196"/>
      <c r="E238" s="196"/>
    </row>
    <row r="239" spans="4:5" ht="12.75">
      <c r="D239" s="196"/>
      <c r="E239" s="196"/>
    </row>
    <row r="240" spans="4:5" ht="12.75">
      <c r="D240" s="196"/>
      <c r="E240" s="196"/>
    </row>
    <row r="241" spans="4:5" ht="12.75">
      <c r="D241" s="196"/>
      <c r="E241" s="196"/>
    </row>
    <row r="242" spans="4:5" ht="12.75">
      <c r="D242" s="196"/>
      <c r="E242" s="196"/>
    </row>
    <row r="243" spans="4:5" ht="12.75">
      <c r="D243" s="196"/>
      <c r="E243" s="196"/>
    </row>
    <row r="244" spans="4:5" ht="12.75">
      <c r="D244" s="196"/>
      <c r="E244" s="196"/>
    </row>
    <row r="245" spans="4:5" ht="12.75">
      <c r="D245" s="196"/>
      <c r="E245" s="196"/>
    </row>
    <row r="246" spans="4:5" ht="12.75">
      <c r="D246" s="196"/>
      <c r="E246" s="196"/>
    </row>
    <row r="247" spans="4:5" ht="12.75">
      <c r="D247" s="196"/>
      <c r="E247" s="196"/>
    </row>
    <row r="248" spans="4:5" ht="12.75">
      <c r="D248" s="196"/>
      <c r="E248" s="196"/>
    </row>
    <row r="249" spans="4:5" ht="12.75">
      <c r="D249" s="196"/>
      <c r="E249" s="196"/>
    </row>
    <row r="250" spans="4:5" ht="12.75">
      <c r="D250" s="196"/>
      <c r="E250" s="196"/>
    </row>
    <row r="251" spans="4:5" ht="12.75">
      <c r="D251" s="196"/>
      <c r="E251" s="196"/>
    </row>
    <row r="252" spans="4:5" ht="12.75">
      <c r="D252" s="196"/>
      <c r="E252" s="196"/>
    </row>
    <row r="253" spans="4:5" ht="12.75">
      <c r="D253" s="196"/>
      <c r="E253" s="196"/>
    </row>
    <row r="254" spans="4:5" ht="12.75">
      <c r="D254" s="196"/>
      <c r="E254" s="196"/>
    </row>
    <row r="255" spans="4:5" ht="12.75">
      <c r="D255" s="196"/>
      <c r="E255" s="196"/>
    </row>
    <row r="256" spans="4:5" ht="12.75">
      <c r="D256" s="196"/>
      <c r="E256" s="196"/>
    </row>
    <row r="257" spans="4:5" ht="12.75">
      <c r="D257" s="196"/>
      <c r="E257" s="196"/>
    </row>
    <row r="258" spans="4:5" ht="12.75">
      <c r="D258" s="196"/>
      <c r="E258" s="196"/>
    </row>
    <row r="259" spans="4:5" ht="12.75">
      <c r="D259" s="196"/>
      <c r="E259" s="196"/>
    </row>
    <row r="260" spans="4:5" ht="12.75">
      <c r="D260" s="196"/>
      <c r="E260" s="196"/>
    </row>
    <row r="261" spans="4:5" ht="12.75">
      <c r="D261" s="196"/>
      <c r="E261" s="196"/>
    </row>
    <row r="262" spans="4:5" ht="12.75">
      <c r="D262" s="196"/>
      <c r="E262" s="196"/>
    </row>
    <row r="263" spans="4:5" ht="12.75">
      <c r="D263" s="196"/>
      <c r="E263" s="196"/>
    </row>
    <row r="264" spans="4:5" ht="12.75">
      <c r="D264" s="196"/>
      <c r="E264" s="196"/>
    </row>
    <row r="265" spans="4:5" ht="12.75">
      <c r="D265" s="196"/>
      <c r="E265" s="196"/>
    </row>
    <row r="266" spans="4:5" ht="12.75">
      <c r="D266" s="196"/>
      <c r="E266" s="196"/>
    </row>
    <row r="267" spans="4:5" ht="12.75">
      <c r="D267" s="196"/>
      <c r="E267" s="196"/>
    </row>
    <row r="268" spans="4:5" ht="12.75">
      <c r="D268" s="196"/>
      <c r="E268" s="196"/>
    </row>
    <row r="269" spans="4:5" ht="12.75">
      <c r="D269" s="196"/>
      <c r="E269" s="196"/>
    </row>
    <row r="270" spans="4:5" ht="12.75">
      <c r="D270" s="196"/>
      <c r="E270" s="196"/>
    </row>
    <row r="271" spans="4:5" ht="12.75">
      <c r="D271" s="196"/>
      <c r="E271" s="196"/>
    </row>
    <row r="272" spans="4:5" ht="12.75">
      <c r="D272" s="196"/>
      <c r="E272" s="196"/>
    </row>
    <row r="273" spans="4:5" ht="12.75">
      <c r="D273" s="196"/>
      <c r="E273" s="196"/>
    </row>
    <row r="274" spans="4:5" ht="12.75">
      <c r="D274" s="196"/>
      <c r="E274" s="196"/>
    </row>
    <row r="275" spans="4:5" ht="12.75">
      <c r="D275" s="196"/>
      <c r="E275" s="196"/>
    </row>
    <row r="276" spans="4:5" ht="12.75">
      <c r="D276" s="196"/>
      <c r="E276" s="196"/>
    </row>
    <row r="277" spans="4:5" ht="12.75">
      <c r="D277" s="196"/>
      <c r="E277" s="196"/>
    </row>
    <row r="278" spans="4:5" ht="12.75">
      <c r="D278" s="196"/>
      <c r="E278" s="196"/>
    </row>
    <row r="279" spans="4:5" ht="12.75">
      <c r="D279" s="196"/>
      <c r="E279" s="196"/>
    </row>
    <row r="280" spans="4:5" ht="12.75">
      <c r="D280" s="196"/>
      <c r="E280" s="196"/>
    </row>
    <row r="281" spans="4:5" ht="12.75">
      <c r="D281" s="196"/>
      <c r="E281" s="196"/>
    </row>
    <row r="282" spans="4:5" ht="12.75">
      <c r="D282" s="196"/>
      <c r="E282" s="196"/>
    </row>
    <row r="283" spans="4:5" ht="12.75">
      <c r="D283" s="196"/>
      <c r="E283" s="196"/>
    </row>
    <row r="284" spans="4:5" ht="12.75">
      <c r="D284" s="196"/>
      <c r="E284" s="196"/>
    </row>
    <row r="285" spans="4:5" ht="12.75">
      <c r="D285" s="196"/>
      <c r="E285" s="196"/>
    </row>
    <row r="286" spans="4:5" ht="12.75">
      <c r="D286" s="196"/>
      <c r="E286" s="196"/>
    </row>
    <row r="287" spans="4:5" ht="12.75">
      <c r="D287" s="196"/>
      <c r="E287" s="196"/>
    </row>
    <row r="288" spans="4:5" ht="12.75">
      <c r="D288" s="196"/>
      <c r="E288" s="196"/>
    </row>
    <row r="289" spans="4:5" ht="12.75">
      <c r="D289" s="196"/>
      <c r="E289" s="196"/>
    </row>
    <row r="290" spans="4:5" ht="12.75">
      <c r="D290" s="196"/>
      <c r="E290" s="196"/>
    </row>
    <row r="291" spans="4:5" ht="12.75">
      <c r="D291" s="196"/>
      <c r="E291" s="196"/>
    </row>
    <row r="292" spans="4:5" ht="12.75">
      <c r="D292" s="196"/>
      <c r="E292" s="196"/>
    </row>
    <row r="293" spans="4:5" ht="12.75">
      <c r="D293" s="196"/>
      <c r="E293" s="196"/>
    </row>
    <row r="294" spans="4:5" ht="12.75">
      <c r="D294" s="196"/>
      <c r="E294" s="196"/>
    </row>
    <row r="295" spans="4:5" ht="12.75">
      <c r="D295" s="196"/>
      <c r="E295" s="196"/>
    </row>
    <row r="296" spans="4:5" ht="12.75">
      <c r="D296" s="196"/>
      <c r="E296" s="196"/>
    </row>
    <row r="297" spans="4:5" ht="12.75">
      <c r="D297" s="196"/>
      <c r="E297" s="196"/>
    </row>
    <row r="298" spans="4:5" ht="12.75">
      <c r="D298" s="196"/>
      <c r="E298" s="196"/>
    </row>
  </sheetData>
  <sheetProtection/>
  <mergeCells count="6">
    <mergeCell ref="A165:B165"/>
    <mergeCell ref="D165:E165"/>
    <mergeCell ref="D159:E159"/>
    <mergeCell ref="D160:E160"/>
    <mergeCell ref="A164:B164"/>
    <mergeCell ref="D164:E164"/>
  </mergeCells>
  <printOptions/>
  <pageMargins left="0.64" right="0.17" top="0.54" bottom="1" header="0.5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91">
      <selection activeCell="D103" sqref="D103"/>
    </sheetView>
  </sheetViews>
  <sheetFormatPr defaultColWidth="9.140625" defaultRowHeight="12.75"/>
  <cols>
    <col min="1" max="1" width="12.7109375" style="0" customWidth="1"/>
    <col min="2" max="2" width="51.00390625" style="0" customWidth="1"/>
    <col min="3" max="3" width="18.421875" style="0" customWidth="1"/>
    <col min="4" max="4" width="19.28125" style="0" customWidth="1"/>
    <col min="5" max="5" width="18.421875" style="0" customWidth="1"/>
    <col min="6" max="6" width="17.140625" style="0" bestFit="1" customWidth="1"/>
    <col min="7" max="7" width="19.8515625" style="0" bestFit="1" customWidth="1"/>
    <col min="8" max="9" width="11.00390625" style="0" bestFit="1" customWidth="1"/>
  </cols>
  <sheetData>
    <row r="1" spans="1:5" ht="14.25" thickBot="1" thickTop="1">
      <c r="A1" s="328"/>
      <c r="B1" s="329" t="s">
        <v>160</v>
      </c>
      <c r="C1" s="329" t="s">
        <v>281</v>
      </c>
      <c r="D1" s="330" t="s">
        <v>727</v>
      </c>
      <c r="E1" s="331" t="s">
        <v>587</v>
      </c>
    </row>
    <row r="2" spans="1:5" ht="14.25" thickTop="1">
      <c r="A2" s="332" t="s">
        <v>460</v>
      </c>
      <c r="B2" s="333" t="s">
        <v>653</v>
      </c>
      <c r="C2" s="334"/>
      <c r="D2" s="335">
        <f>D58</f>
        <v>46306491.9</v>
      </c>
      <c r="E2" s="335">
        <v>11782716.47</v>
      </c>
    </row>
    <row r="3" spans="1:5" ht="12.75">
      <c r="A3" s="143">
        <v>1</v>
      </c>
      <c r="B3" s="144" t="s">
        <v>654</v>
      </c>
      <c r="C3" s="145">
        <v>55</v>
      </c>
      <c r="D3" s="336"/>
      <c r="E3" s="336"/>
    </row>
    <row r="4" spans="1:5" ht="13.5" thickBot="1">
      <c r="A4" s="143"/>
      <c r="B4" s="144" t="s">
        <v>161</v>
      </c>
      <c r="C4" s="145">
        <v>5512</v>
      </c>
      <c r="D4" s="336"/>
      <c r="E4" s="337"/>
    </row>
    <row r="5" spans="1:5" ht="14.25" thickBot="1" thickTop="1">
      <c r="A5" s="157"/>
      <c r="B5" s="157" t="s">
        <v>162</v>
      </c>
      <c r="C5" s="185"/>
      <c r="D5" s="338">
        <f>SUM(D3:D4)</f>
        <v>0</v>
      </c>
      <c r="E5" s="338">
        <v>0</v>
      </c>
    </row>
    <row r="6" spans="1:5" ht="13.5" thickTop="1">
      <c r="A6" s="339">
        <v>2</v>
      </c>
      <c r="B6" s="160" t="s">
        <v>163</v>
      </c>
      <c r="C6" s="340"/>
      <c r="D6" s="341"/>
      <c r="E6" s="341"/>
    </row>
    <row r="7" spans="1:5" ht="12.75">
      <c r="A7" s="143"/>
      <c r="B7" s="144" t="s">
        <v>164</v>
      </c>
      <c r="C7" s="145">
        <v>519</v>
      </c>
      <c r="D7" s="336">
        <v>6564244.26</v>
      </c>
      <c r="E7" s="337"/>
    </row>
    <row r="8" spans="1:5" ht="12.75">
      <c r="A8" s="143"/>
      <c r="B8" s="144" t="s">
        <v>165</v>
      </c>
      <c r="C8" s="327">
        <v>542</v>
      </c>
      <c r="D8" s="336"/>
      <c r="E8" s="337"/>
    </row>
    <row r="9" spans="1:5" ht="12.75">
      <c r="A9" s="143"/>
      <c r="B9" s="144" t="s">
        <v>166</v>
      </c>
      <c r="C9" s="145">
        <v>5411</v>
      </c>
      <c r="D9" s="336"/>
      <c r="E9" s="337"/>
    </row>
    <row r="10" spans="1:5" ht="12.75">
      <c r="A10" s="143"/>
      <c r="B10" s="144" t="s">
        <v>167</v>
      </c>
      <c r="C10" s="145">
        <v>5412</v>
      </c>
      <c r="D10" s="336"/>
      <c r="E10" s="337"/>
    </row>
    <row r="11" spans="1:5" ht="12.75">
      <c r="A11" s="143"/>
      <c r="B11" s="144" t="s">
        <v>168</v>
      </c>
      <c r="C11" s="327">
        <v>544</v>
      </c>
      <c r="D11" s="336"/>
      <c r="E11" s="336"/>
    </row>
    <row r="12" spans="1:5" ht="12.75">
      <c r="A12" s="143"/>
      <c r="B12" s="144" t="s">
        <v>169</v>
      </c>
      <c r="C12" s="145">
        <v>5441</v>
      </c>
      <c r="D12" s="336"/>
      <c r="E12" s="337"/>
    </row>
    <row r="13" spans="1:5" ht="12.75">
      <c r="A13" s="143"/>
      <c r="B13" s="144" t="s">
        <v>170</v>
      </c>
      <c r="C13" s="145">
        <v>5442</v>
      </c>
      <c r="D13" s="336"/>
      <c r="E13" s="337"/>
    </row>
    <row r="14" spans="1:5" ht="12.75">
      <c r="A14" s="143"/>
      <c r="B14" s="144" t="s">
        <v>171</v>
      </c>
      <c r="C14" s="327"/>
      <c r="D14" s="336"/>
      <c r="E14" s="337"/>
    </row>
    <row r="15" spans="1:5" ht="12.75">
      <c r="A15" s="143"/>
      <c r="B15" s="144" t="s">
        <v>172</v>
      </c>
      <c r="C15" s="327">
        <v>4613</v>
      </c>
      <c r="D15" s="336"/>
      <c r="E15" s="336"/>
    </row>
    <row r="16" spans="1:5" ht="12.75">
      <c r="A16" s="143"/>
      <c r="B16" s="144" t="s">
        <v>173</v>
      </c>
      <c r="C16" s="145">
        <v>4681</v>
      </c>
      <c r="D16" s="336"/>
      <c r="E16" s="337"/>
    </row>
    <row r="17" spans="1:5" ht="12.75">
      <c r="A17" s="143"/>
      <c r="B17" s="144" t="s">
        <v>174</v>
      </c>
      <c r="C17" s="145">
        <v>2340.5</v>
      </c>
      <c r="D17" s="336"/>
      <c r="E17" s="337"/>
    </row>
    <row r="18" spans="1:5" ht="12.75">
      <c r="A18" s="143"/>
      <c r="B18" s="144" t="s">
        <v>175</v>
      </c>
      <c r="C18" s="145">
        <v>484</v>
      </c>
      <c r="D18" s="337"/>
      <c r="E18" s="337"/>
    </row>
    <row r="19" spans="1:5" ht="12.75">
      <c r="A19" s="143"/>
      <c r="B19" s="144" t="s">
        <v>176</v>
      </c>
      <c r="C19" s="145">
        <v>4612</v>
      </c>
      <c r="D19" s="337"/>
      <c r="E19" s="337"/>
    </row>
    <row r="20" spans="1:5" ht="12.75">
      <c r="A20" s="143"/>
      <c r="B20" s="144" t="s">
        <v>177</v>
      </c>
      <c r="C20" s="327">
        <v>4682</v>
      </c>
      <c r="D20" s="337"/>
      <c r="E20" s="337"/>
    </row>
    <row r="21" spans="1:5" ht="12.75">
      <c r="A21" s="143"/>
      <c r="B21" s="144" t="s">
        <v>178</v>
      </c>
      <c r="C21" s="327">
        <v>1016107</v>
      </c>
      <c r="D21" s="337"/>
      <c r="E21" s="337"/>
    </row>
    <row r="22" spans="1:5" ht="13.5" thickBot="1">
      <c r="A22" s="342"/>
      <c r="B22" s="163" t="s">
        <v>179</v>
      </c>
      <c r="C22" s="343" t="s">
        <v>180</v>
      </c>
      <c r="D22" s="344"/>
      <c r="E22" s="344"/>
    </row>
    <row r="23" spans="1:5" ht="14.25" thickBot="1" thickTop="1">
      <c r="A23" s="157"/>
      <c r="B23" s="157" t="s">
        <v>181</v>
      </c>
      <c r="C23" s="185"/>
      <c r="D23" s="338">
        <f>SUM(D3:D22)</f>
        <v>6564244.26</v>
      </c>
      <c r="E23" s="338">
        <v>0</v>
      </c>
    </row>
    <row r="24" spans="1:5" ht="14.25" thickBot="1" thickTop="1">
      <c r="A24" s="157">
        <v>3</v>
      </c>
      <c r="B24" s="157" t="s">
        <v>182</v>
      </c>
      <c r="C24" s="185"/>
      <c r="D24" s="410"/>
      <c r="E24" s="410"/>
    </row>
    <row r="25" spans="1:5" ht="13.5" thickTop="1">
      <c r="A25" s="345"/>
      <c r="B25" s="144" t="s">
        <v>183</v>
      </c>
      <c r="C25" s="346">
        <v>468</v>
      </c>
      <c r="D25" s="366">
        <v>19150000</v>
      </c>
      <c r="E25" s="366"/>
    </row>
    <row r="26" spans="1:5" ht="12.75">
      <c r="A26" s="143"/>
      <c r="B26" s="144" t="s">
        <v>184</v>
      </c>
      <c r="C26" s="327">
        <v>401</v>
      </c>
      <c r="D26" s="411">
        <v>19039874.44</v>
      </c>
      <c r="E26" s="365">
        <v>9051050.71</v>
      </c>
    </row>
    <row r="27" spans="1:5" ht="19.5">
      <c r="A27" s="152" t="s">
        <v>452</v>
      </c>
      <c r="B27" s="144" t="s">
        <v>185</v>
      </c>
      <c r="C27" s="327">
        <v>409</v>
      </c>
      <c r="D27" s="411"/>
      <c r="E27" s="365">
        <v>1993781.76</v>
      </c>
    </row>
    <row r="28" spans="1:5" ht="12.75">
      <c r="A28" s="143"/>
      <c r="B28" s="144" t="s">
        <v>186</v>
      </c>
      <c r="C28" s="327">
        <v>404</v>
      </c>
      <c r="D28" s="347"/>
      <c r="E28" s="347"/>
    </row>
    <row r="29" spans="1:7" ht="12.75">
      <c r="A29" s="143"/>
      <c r="B29" s="144" t="s">
        <v>46</v>
      </c>
      <c r="C29" s="327">
        <v>42</v>
      </c>
      <c r="D29" s="365"/>
      <c r="E29" s="365"/>
      <c r="F29" s="367"/>
      <c r="G29" s="367"/>
    </row>
    <row r="30" spans="1:5" ht="12.75">
      <c r="A30" s="143"/>
      <c r="B30" s="144" t="s">
        <v>187</v>
      </c>
      <c r="C30" s="327">
        <v>421</v>
      </c>
      <c r="D30" s="347">
        <v>1026686.2</v>
      </c>
      <c r="E30" s="347">
        <v>378240</v>
      </c>
    </row>
    <row r="31" spans="1:5" ht="12.75">
      <c r="A31" s="143"/>
      <c r="B31" s="144" t="s">
        <v>188</v>
      </c>
      <c r="C31" s="327">
        <v>423</v>
      </c>
      <c r="D31" s="347"/>
      <c r="E31" s="347"/>
    </row>
    <row r="32" spans="1:6" ht="12.75">
      <c r="A32" s="143"/>
      <c r="B32" s="144" t="s">
        <v>189</v>
      </c>
      <c r="C32" s="327">
        <v>43</v>
      </c>
      <c r="D32" s="365"/>
      <c r="E32" s="365"/>
      <c r="F32" s="367">
        <f>D32+D36</f>
        <v>0</v>
      </c>
    </row>
    <row r="33" spans="1:5" ht="12.75">
      <c r="A33" s="143"/>
      <c r="B33" s="144" t="s">
        <v>190</v>
      </c>
      <c r="C33" s="327">
        <v>431</v>
      </c>
      <c r="D33" s="347">
        <v>57528</v>
      </c>
      <c r="E33" s="347">
        <v>22320</v>
      </c>
    </row>
    <row r="34" spans="1:6" ht="12.75">
      <c r="A34" s="143"/>
      <c r="B34" s="144" t="s">
        <v>191</v>
      </c>
      <c r="C34" s="327">
        <v>437</v>
      </c>
      <c r="D34" s="347"/>
      <c r="E34" s="347"/>
      <c r="F34" s="367"/>
    </row>
    <row r="35" spans="1:6" ht="12.75">
      <c r="A35" s="143"/>
      <c r="B35" s="144" t="s">
        <v>192</v>
      </c>
      <c r="C35" s="327">
        <v>438</v>
      </c>
      <c r="D35" s="347"/>
      <c r="E35" s="347"/>
      <c r="F35" s="367"/>
    </row>
    <row r="36" spans="1:6" ht="12.75">
      <c r="A36" s="143"/>
      <c r="B36" s="144" t="s">
        <v>193</v>
      </c>
      <c r="C36" s="327">
        <v>44</v>
      </c>
      <c r="D36" s="365"/>
      <c r="E36" s="365"/>
      <c r="F36" s="367"/>
    </row>
    <row r="37" spans="1:5" ht="12.75">
      <c r="A37" s="143"/>
      <c r="B37" s="144" t="s">
        <v>194</v>
      </c>
      <c r="C37" s="327">
        <v>441</v>
      </c>
      <c r="D37" s="347"/>
      <c r="E37" s="347"/>
    </row>
    <row r="38" spans="1:5" ht="12.75">
      <c r="A38" s="143"/>
      <c r="B38" s="144" t="s">
        <v>195</v>
      </c>
      <c r="C38" s="327">
        <v>442</v>
      </c>
      <c r="D38" s="347">
        <v>60300</v>
      </c>
      <c r="E38" s="347">
        <v>8000</v>
      </c>
    </row>
    <row r="39" spans="1:6" ht="12.75">
      <c r="A39" s="143"/>
      <c r="B39" s="144" t="s">
        <v>196</v>
      </c>
      <c r="C39" s="327">
        <v>443</v>
      </c>
      <c r="D39" s="347"/>
      <c r="E39" s="347"/>
      <c r="F39" s="367"/>
    </row>
    <row r="40" spans="1:5" ht="12.75">
      <c r="A40" s="143"/>
      <c r="B40" s="144" t="s">
        <v>197</v>
      </c>
      <c r="C40" s="327">
        <v>444</v>
      </c>
      <c r="D40" s="347">
        <v>407859</v>
      </c>
      <c r="E40" s="347">
        <v>329324</v>
      </c>
    </row>
    <row r="41" spans="1:6" ht="12.75">
      <c r="A41" s="143"/>
      <c r="B41" s="144" t="s">
        <v>198</v>
      </c>
      <c r="C41" s="327">
        <v>4453</v>
      </c>
      <c r="D41" s="412"/>
      <c r="E41" s="347"/>
      <c r="F41" s="367">
        <f>5733050-578462-4477985</f>
        <v>676603</v>
      </c>
    </row>
    <row r="42" spans="1:5" ht="25.5">
      <c r="A42" s="143"/>
      <c r="B42" s="368" t="s">
        <v>199</v>
      </c>
      <c r="C42" s="145">
        <v>447</v>
      </c>
      <c r="D42" s="347"/>
      <c r="E42" s="347"/>
    </row>
    <row r="43" spans="1:6" ht="12.75">
      <c r="A43" s="143"/>
      <c r="B43" s="144" t="s">
        <v>200</v>
      </c>
      <c r="C43" s="145">
        <v>448</v>
      </c>
      <c r="D43" s="347"/>
      <c r="E43" s="347"/>
      <c r="F43" s="367"/>
    </row>
    <row r="44" spans="1:5" ht="12.75">
      <c r="A44" s="143"/>
      <c r="B44" s="144" t="s">
        <v>201</v>
      </c>
      <c r="C44" s="145">
        <v>449</v>
      </c>
      <c r="D44" s="347"/>
      <c r="E44" s="347"/>
    </row>
    <row r="45" spans="1:5" ht="12.75">
      <c r="A45" s="143"/>
      <c r="B45" s="144" t="s">
        <v>202</v>
      </c>
      <c r="C45" s="145">
        <v>455</v>
      </c>
      <c r="D45" s="347"/>
      <c r="E45" s="347"/>
    </row>
    <row r="46" spans="1:5" ht="24.75" customHeight="1">
      <c r="A46" s="143"/>
      <c r="B46" s="368" t="s">
        <v>203</v>
      </c>
      <c r="C46" s="145">
        <v>456</v>
      </c>
      <c r="D46" s="347"/>
      <c r="E46" s="347"/>
    </row>
    <row r="47" spans="1:5" ht="12.75">
      <c r="A47" s="143"/>
      <c r="B47" s="144" t="s">
        <v>204</v>
      </c>
      <c r="C47" s="145">
        <v>457</v>
      </c>
      <c r="D47" s="347"/>
      <c r="E47" s="347"/>
    </row>
    <row r="48" spans="1:5" ht="12.75">
      <c r="A48" s="143"/>
      <c r="B48" s="144" t="s">
        <v>206</v>
      </c>
      <c r="C48" s="145">
        <v>464</v>
      </c>
      <c r="D48" s="347"/>
      <c r="E48" s="347"/>
    </row>
    <row r="49" spans="1:5" ht="12.75">
      <c r="A49" s="143"/>
      <c r="B49" s="144" t="s">
        <v>207</v>
      </c>
      <c r="C49" s="145">
        <v>467</v>
      </c>
      <c r="D49" s="347"/>
      <c r="E49" s="347"/>
    </row>
    <row r="50" spans="1:6" ht="13.5" thickBot="1">
      <c r="A50" s="342"/>
      <c r="B50" s="163" t="s">
        <v>208</v>
      </c>
      <c r="C50" s="343">
        <v>477</v>
      </c>
      <c r="D50" s="344"/>
      <c r="E50" s="344"/>
      <c r="F50" s="367"/>
    </row>
    <row r="51" spans="1:5" ht="14.25" thickBot="1" thickTop="1">
      <c r="A51" s="157"/>
      <c r="B51" s="157" t="s">
        <v>209</v>
      </c>
      <c r="C51" s="185"/>
      <c r="D51" s="410">
        <f>SUM(D25:D50)</f>
        <v>39742247.64</v>
      </c>
      <c r="E51" s="410">
        <f>SUM(E25:E50)</f>
        <v>11782716.47</v>
      </c>
    </row>
    <row r="52" spans="1:5" ht="14.25" thickBot="1" thickTop="1">
      <c r="A52" s="157">
        <v>4</v>
      </c>
      <c r="B52" s="157" t="s">
        <v>662</v>
      </c>
      <c r="C52" s="185"/>
      <c r="D52" s="338">
        <f>SUM(D53:D56)</f>
        <v>0</v>
      </c>
      <c r="E52" s="338">
        <v>0</v>
      </c>
    </row>
    <row r="53" spans="1:5" ht="13.5" thickTop="1">
      <c r="A53" s="345"/>
      <c r="B53" s="170" t="s">
        <v>210</v>
      </c>
      <c r="C53" s="186">
        <v>466</v>
      </c>
      <c r="D53" s="348"/>
      <c r="E53" s="348"/>
    </row>
    <row r="54" spans="1:5" ht="12.75">
      <c r="A54" s="143"/>
      <c r="B54" s="144" t="s">
        <v>211</v>
      </c>
      <c r="C54" s="145">
        <v>4661</v>
      </c>
      <c r="D54" s="349"/>
      <c r="E54" s="349"/>
    </row>
    <row r="55" spans="1:5" ht="12.75">
      <c r="A55" s="143"/>
      <c r="B55" s="144" t="s">
        <v>212</v>
      </c>
      <c r="C55" s="327">
        <v>484</v>
      </c>
      <c r="D55" s="349"/>
      <c r="E55" s="349"/>
    </row>
    <row r="56" spans="1:5" ht="13.5" thickBot="1">
      <c r="A56" s="342"/>
      <c r="B56" s="163" t="s">
        <v>213</v>
      </c>
      <c r="C56" s="343">
        <v>488</v>
      </c>
      <c r="D56" s="350"/>
      <c r="E56" s="350"/>
    </row>
    <row r="57" spans="1:5" ht="14.25" thickBot="1" thickTop="1">
      <c r="A57" s="157">
        <v>5</v>
      </c>
      <c r="B57" s="157" t="s">
        <v>214</v>
      </c>
      <c r="C57" s="185">
        <v>463</v>
      </c>
      <c r="D57" s="351"/>
      <c r="E57" s="351"/>
    </row>
    <row r="58" spans="1:5" ht="16.5" thickBot="1" thickTop="1">
      <c r="A58" s="352"/>
      <c r="B58" s="173" t="s">
        <v>215</v>
      </c>
      <c r="C58" s="172"/>
      <c r="D58" s="413">
        <f>+D5+D23+D51+D52+D57</f>
        <v>46306491.9</v>
      </c>
      <c r="E58" s="413">
        <v>11782716.47</v>
      </c>
    </row>
    <row r="59" spans="1:5" ht="15" thickBot="1" thickTop="1">
      <c r="A59" s="332" t="s">
        <v>463</v>
      </c>
      <c r="B59" s="333" t="s">
        <v>216</v>
      </c>
      <c r="C59" s="334"/>
      <c r="D59" s="335">
        <f>D87</f>
        <v>0</v>
      </c>
      <c r="E59" s="335">
        <v>0</v>
      </c>
    </row>
    <row r="60" spans="1:5" ht="14.25" thickBot="1" thickTop="1">
      <c r="A60" s="157">
        <v>1</v>
      </c>
      <c r="B60" s="157" t="s">
        <v>217</v>
      </c>
      <c r="C60" s="185">
        <v>468</v>
      </c>
      <c r="D60" s="338">
        <f>D70</f>
        <v>0</v>
      </c>
      <c r="E60" s="338">
        <v>0</v>
      </c>
    </row>
    <row r="61" spans="1:5" ht="13.5" thickTop="1">
      <c r="A61" s="143"/>
      <c r="B61" s="144" t="s">
        <v>218</v>
      </c>
      <c r="C61" s="145"/>
      <c r="D61" s="349"/>
      <c r="E61" s="349"/>
    </row>
    <row r="62" spans="1:6" ht="12.75">
      <c r="A62" s="143"/>
      <c r="B62" s="144" t="s">
        <v>219</v>
      </c>
      <c r="C62" s="145">
        <v>4681</v>
      </c>
      <c r="D62" s="349"/>
      <c r="E62" s="349"/>
      <c r="F62" s="353"/>
    </row>
    <row r="63" spans="1:5" ht="12.75">
      <c r="A63" s="143"/>
      <c r="B63" s="144" t="s">
        <v>220</v>
      </c>
      <c r="C63" s="145">
        <v>4688</v>
      </c>
      <c r="D63" s="349"/>
      <c r="E63" s="349"/>
    </row>
    <row r="64" spans="1:5" ht="12.75">
      <c r="A64" s="143"/>
      <c r="B64" s="144" t="s">
        <v>205</v>
      </c>
      <c r="C64" s="145">
        <v>460</v>
      </c>
      <c r="D64" s="349"/>
      <c r="E64" s="349"/>
    </row>
    <row r="65" spans="1:5" ht="12.75">
      <c r="A65" s="143"/>
      <c r="B65" s="144" t="s">
        <v>221</v>
      </c>
      <c r="C65" s="145">
        <v>1611</v>
      </c>
      <c r="D65" s="349"/>
      <c r="E65" s="349"/>
    </row>
    <row r="66" spans="1:5" ht="12.75">
      <c r="A66" s="143"/>
      <c r="B66" s="144" t="s">
        <v>222</v>
      </c>
      <c r="C66" s="145">
        <v>1618</v>
      </c>
      <c r="D66" s="349"/>
      <c r="E66" s="349"/>
    </row>
    <row r="67" spans="1:5" ht="12.75">
      <c r="A67" s="143"/>
      <c r="B67" s="144" t="s">
        <v>223</v>
      </c>
      <c r="C67" s="145">
        <v>4683</v>
      </c>
      <c r="D67" s="349"/>
      <c r="E67" s="349"/>
    </row>
    <row r="68" spans="1:5" ht="12.75">
      <c r="A68" s="143"/>
      <c r="B68" s="144" t="s">
        <v>224</v>
      </c>
      <c r="C68" s="145">
        <v>46831</v>
      </c>
      <c r="D68" s="349"/>
      <c r="E68" s="349"/>
    </row>
    <row r="69" spans="1:5" ht="13.5" thickBot="1">
      <c r="A69" s="342"/>
      <c r="B69" s="163" t="s">
        <v>225</v>
      </c>
      <c r="C69" s="354">
        <v>46832</v>
      </c>
      <c r="D69" s="350"/>
      <c r="E69" s="350"/>
    </row>
    <row r="70" spans="1:5" ht="14.25" thickBot="1" thickTop="1">
      <c r="A70" s="157"/>
      <c r="B70" s="157" t="s">
        <v>226</v>
      </c>
      <c r="C70" s="185"/>
      <c r="D70" s="338">
        <f>SUM(D61:D69)</f>
        <v>0</v>
      </c>
      <c r="E70" s="338">
        <v>0</v>
      </c>
    </row>
    <row r="71" spans="1:5" ht="14.25" thickBot="1" thickTop="1">
      <c r="A71" s="157">
        <v>2</v>
      </c>
      <c r="B71" s="157" t="s">
        <v>227</v>
      </c>
      <c r="C71" s="185"/>
      <c r="D71" s="338">
        <f>D82</f>
        <v>0</v>
      </c>
      <c r="E71" s="338">
        <v>0</v>
      </c>
    </row>
    <row r="72" spans="1:5" ht="13.5" thickTop="1">
      <c r="A72" s="143"/>
      <c r="B72" s="144" t="s">
        <v>228</v>
      </c>
      <c r="C72" s="145">
        <v>451</v>
      </c>
      <c r="D72" s="349"/>
      <c r="E72" s="349"/>
    </row>
    <row r="73" spans="1:5" ht="12.75">
      <c r="A73" s="143"/>
      <c r="B73" s="144" t="s">
        <v>229</v>
      </c>
      <c r="C73" s="145">
        <v>455</v>
      </c>
      <c r="D73" s="349"/>
      <c r="E73" s="349"/>
    </row>
    <row r="74" spans="1:5" ht="25.5">
      <c r="A74" s="143"/>
      <c r="B74" s="368" t="s">
        <v>230</v>
      </c>
      <c r="C74" s="145">
        <v>456</v>
      </c>
      <c r="D74" s="349"/>
      <c r="E74" s="349"/>
    </row>
    <row r="75" spans="1:5" ht="12.75">
      <c r="A75" s="143"/>
      <c r="B75" s="144" t="s">
        <v>204</v>
      </c>
      <c r="C75" s="145">
        <v>457</v>
      </c>
      <c r="D75" s="349"/>
      <c r="E75" s="349"/>
    </row>
    <row r="76" spans="1:5" ht="12.75">
      <c r="A76" s="143"/>
      <c r="B76" s="144" t="s">
        <v>231</v>
      </c>
      <c r="C76" s="145">
        <v>464</v>
      </c>
      <c r="D76" s="349"/>
      <c r="E76" s="349"/>
    </row>
    <row r="77" spans="1:5" ht="12.75">
      <c r="A77" s="143"/>
      <c r="B77" s="144" t="s">
        <v>207</v>
      </c>
      <c r="C77" s="145">
        <v>467</v>
      </c>
      <c r="D77" s="349"/>
      <c r="E77" s="349"/>
    </row>
    <row r="78" spans="1:5" ht="12.75">
      <c r="A78" s="143"/>
      <c r="B78" s="144" t="s">
        <v>184</v>
      </c>
      <c r="C78" s="145">
        <v>401</v>
      </c>
      <c r="D78" s="349"/>
      <c r="E78" s="349"/>
    </row>
    <row r="79" spans="1:5" ht="12.75">
      <c r="A79" s="143"/>
      <c r="B79" s="144" t="s">
        <v>232</v>
      </c>
      <c r="C79" s="145">
        <v>403</v>
      </c>
      <c r="D79" s="349"/>
      <c r="E79" s="349"/>
    </row>
    <row r="80" spans="1:5" ht="12.75">
      <c r="A80" s="143"/>
      <c r="B80" s="144" t="s">
        <v>233</v>
      </c>
      <c r="C80" s="145">
        <v>404</v>
      </c>
      <c r="D80" s="349"/>
      <c r="E80" s="349"/>
    </row>
    <row r="81" spans="1:5" ht="13.5" thickBot="1">
      <c r="A81" s="342"/>
      <c r="B81" s="163" t="s">
        <v>234</v>
      </c>
      <c r="C81" s="354">
        <v>409</v>
      </c>
      <c r="D81" s="350"/>
      <c r="E81" s="350"/>
    </row>
    <row r="82" spans="1:5" ht="14.25" thickBot="1" thickTop="1">
      <c r="A82" s="157"/>
      <c r="B82" s="157" t="s">
        <v>637</v>
      </c>
      <c r="C82" s="185"/>
      <c r="D82" s="338">
        <f>SUM(D72:D81)</f>
        <v>0</v>
      </c>
      <c r="E82" s="338">
        <v>0</v>
      </c>
    </row>
    <row r="83" spans="1:5" ht="14.25" thickBot="1" thickTop="1">
      <c r="A83" s="157">
        <v>3</v>
      </c>
      <c r="B83" s="157" t="s">
        <v>235</v>
      </c>
      <c r="C83" s="185">
        <v>463</v>
      </c>
      <c r="D83" s="338">
        <v>0</v>
      </c>
      <c r="E83" s="338">
        <v>0</v>
      </c>
    </row>
    <row r="84" spans="1:5" ht="14.25" thickBot="1" thickTop="1">
      <c r="A84" s="157">
        <v>4</v>
      </c>
      <c r="B84" s="157" t="s">
        <v>236</v>
      </c>
      <c r="C84" s="185">
        <v>466</v>
      </c>
      <c r="D84" s="338">
        <v>0</v>
      </c>
      <c r="E84" s="338">
        <v>0</v>
      </c>
    </row>
    <row r="85" spans="1:5" ht="13.5" thickTop="1">
      <c r="A85" s="143"/>
      <c r="B85" s="144" t="s">
        <v>237</v>
      </c>
      <c r="C85" s="145">
        <v>484</v>
      </c>
      <c r="D85" s="349">
        <v>0</v>
      </c>
      <c r="E85" s="349">
        <v>0</v>
      </c>
    </row>
    <row r="86" spans="1:5" ht="12.75">
      <c r="A86" s="143"/>
      <c r="B86" s="144" t="s">
        <v>213</v>
      </c>
      <c r="C86" s="145">
        <v>488</v>
      </c>
      <c r="D86" s="349">
        <v>0</v>
      </c>
      <c r="E86" s="349">
        <v>0</v>
      </c>
    </row>
    <row r="87" spans="1:5" ht="15.75" thickBot="1">
      <c r="A87" s="352"/>
      <c r="B87" s="173" t="s">
        <v>238</v>
      </c>
      <c r="C87" s="172"/>
      <c r="D87" s="355">
        <f>D60+D71+D83+D84</f>
        <v>0</v>
      </c>
      <c r="E87" s="355">
        <v>0</v>
      </c>
    </row>
    <row r="88" spans="1:5" ht="16.5" thickBot="1" thickTop="1">
      <c r="A88" s="352"/>
      <c r="B88" s="173" t="s">
        <v>239</v>
      </c>
      <c r="C88" s="172"/>
      <c r="D88" s="414">
        <f>D87+D58</f>
        <v>46306491.9</v>
      </c>
      <c r="E88" s="414">
        <v>11782716.47</v>
      </c>
    </row>
    <row r="89" spans="1:6" ht="14.25" thickBot="1" thickTop="1">
      <c r="A89" s="377" t="s">
        <v>461</v>
      </c>
      <c r="B89" s="377" t="s">
        <v>663</v>
      </c>
      <c r="C89" s="377">
        <v>101</v>
      </c>
      <c r="D89" s="415">
        <f>D106</f>
        <v>9732537.379999999</v>
      </c>
      <c r="E89" s="415">
        <v>3063914.44</v>
      </c>
      <c r="F89" s="367"/>
    </row>
    <row r="90" spans="1:5" ht="13.5" thickTop="1">
      <c r="A90" s="143">
        <v>1</v>
      </c>
      <c r="B90" s="356" t="s">
        <v>664</v>
      </c>
      <c r="C90" s="357" t="s">
        <v>240</v>
      </c>
      <c r="D90" s="349"/>
      <c r="E90" s="349"/>
    </row>
    <row r="91" spans="1:5" ht="12.75">
      <c r="A91" s="143">
        <v>2</v>
      </c>
      <c r="B91" s="356" t="s">
        <v>241</v>
      </c>
      <c r="C91" s="358" t="s">
        <v>240</v>
      </c>
      <c r="D91" s="349"/>
      <c r="E91" s="349"/>
    </row>
    <row r="92" spans="1:5" ht="12.75">
      <c r="A92" s="143">
        <v>3</v>
      </c>
      <c r="B92" s="356" t="s">
        <v>242</v>
      </c>
      <c r="C92" s="358" t="s">
        <v>243</v>
      </c>
      <c r="D92" s="364"/>
      <c r="E92" s="364"/>
    </row>
    <row r="93" spans="1:5" ht="12.75">
      <c r="A93" s="143"/>
      <c r="B93" s="356" t="s">
        <v>244</v>
      </c>
      <c r="C93" s="336"/>
      <c r="D93" s="349"/>
      <c r="E93" s="349"/>
    </row>
    <row r="94" spans="1:5" ht="12.75">
      <c r="A94" s="143"/>
      <c r="B94" s="356" t="s">
        <v>245</v>
      </c>
      <c r="C94" s="145">
        <v>101</v>
      </c>
      <c r="D94" s="349">
        <v>3063000</v>
      </c>
      <c r="E94" s="349">
        <v>100000</v>
      </c>
    </row>
    <row r="95" spans="1:5" ht="12.75">
      <c r="A95" s="143">
        <v>4</v>
      </c>
      <c r="B95" s="356" t="s">
        <v>246</v>
      </c>
      <c r="C95" s="145">
        <v>104</v>
      </c>
      <c r="D95" s="349"/>
      <c r="E95" s="349"/>
    </row>
    <row r="96" spans="1:5" ht="12.75">
      <c r="A96" s="143">
        <v>5</v>
      </c>
      <c r="B96" s="356" t="s">
        <v>247</v>
      </c>
      <c r="C96" s="145">
        <v>105</v>
      </c>
      <c r="D96" s="349"/>
      <c r="E96" s="349"/>
    </row>
    <row r="97" spans="1:5" ht="12.75">
      <c r="A97" s="143">
        <v>6</v>
      </c>
      <c r="B97" s="356" t="s">
        <v>248</v>
      </c>
      <c r="C97" s="359">
        <v>103</v>
      </c>
      <c r="D97" s="349"/>
      <c r="E97" s="349"/>
    </row>
    <row r="98" spans="1:5" ht="12.75">
      <c r="A98" s="143">
        <v>7</v>
      </c>
      <c r="B98" s="356" t="s">
        <v>249</v>
      </c>
      <c r="C98" s="359">
        <v>106</v>
      </c>
      <c r="D98" s="364"/>
      <c r="E98" s="364"/>
    </row>
    <row r="99" spans="1:6" ht="12.75">
      <c r="A99" s="143"/>
      <c r="B99" s="356" t="s">
        <v>250</v>
      </c>
      <c r="C99" s="145">
        <v>1061</v>
      </c>
      <c r="D99" s="349"/>
      <c r="E99" s="349"/>
      <c r="F99" s="367"/>
    </row>
    <row r="100" spans="1:5" ht="12.75">
      <c r="A100" s="143"/>
      <c r="B100" s="356" t="s">
        <v>251</v>
      </c>
      <c r="C100" s="145">
        <v>1062</v>
      </c>
      <c r="D100" s="349"/>
      <c r="E100" s="349"/>
    </row>
    <row r="101" spans="1:6" ht="12.75">
      <c r="A101" s="143"/>
      <c r="B101" s="356" t="s">
        <v>252</v>
      </c>
      <c r="C101" s="145">
        <v>1068</v>
      </c>
      <c r="D101" s="349">
        <v>914</v>
      </c>
      <c r="E101" s="349"/>
      <c r="F101" s="367"/>
    </row>
    <row r="102" spans="1:5" ht="12.75">
      <c r="A102" s="143">
        <v>8</v>
      </c>
      <c r="B102" s="356" t="s">
        <v>464</v>
      </c>
      <c r="C102" s="145">
        <v>107</v>
      </c>
      <c r="D102" s="349"/>
      <c r="E102" s="349"/>
    </row>
    <row r="103" spans="1:6" ht="12.75">
      <c r="A103" s="143">
        <v>9</v>
      </c>
      <c r="B103" s="356" t="s">
        <v>253</v>
      </c>
      <c r="C103" s="145">
        <v>121</v>
      </c>
      <c r="D103" s="416">
        <v>6668623.38</v>
      </c>
      <c r="E103" s="364">
        <v>2963914.44</v>
      </c>
      <c r="F103" s="367"/>
    </row>
    <row r="104" spans="1:5" ht="12.75">
      <c r="A104" s="143">
        <v>10</v>
      </c>
      <c r="B104" s="356" t="s">
        <v>254</v>
      </c>
      <c r="C104" s="145">
        <v>137</v>
      </c>
      <c r="D104" s="349"/>
      <c r="E104" s="349"/>
    </row>
    <row r="105" spans="1:5" ht="13.5" thickBot="1">
      <c r="A105" s="342">
        <v>11</v>
      </c>
      <c r="B105" s="360" t="s">
        <v>255</v>
      </c>
      <c r="C105" s="354">
        <v>151</v>
      </c>
      <c r="D105" s="350"/>
      <c r="E105" s="350"/>
    </row>
    <row r="106" spans="1:6" ht="16.5" thickBot="1" thickTop="1">
      <c r="A106" s="361"/>
      <c r="B106" s="362" t="s">
        <v>256</v>
      </c>
      <c r="C106" s="361"/>
      <c r="D106" s="417">
        <f>SUM(D90:D104)</f>
        <v>9732537.379999999</v>
      </c>
      <c r="E106" s="417">
        <v>3063914.44</v>
      </c>
      <c r="F106" s="353"/>
    </row>
    <row r="107" spans="1:6" ht="21" thickBot="1" thickTop="1">
      <c r="A107" s="363"/>
      <c r="B107" s="193" t="s">
        <v>257</v>
      </c>
      <c r="C107" s="192"/>
      <c r="D107" s="418">
        <f>+D88+D106</f>
        <v>56039029.28</v>
      </c>
      <c r="E107" s="418">
        <v>14846630.91</v>
      </c>
      <c r="F107" s="353"/>
    </row>
    <row r="108" spans="4:7" ht="13.5" thickTop="1">
      <c r="D108" s="367"/>
      <c r="G108" s="353"/>
    </row>
    <row r="109" spans="4:5" ht="12.75">
      <c r="D109" s="129"/>
      <c r="E109" s="367"/>
    </row>
    <row r="110" spans="4:5" ht="18">
      <c r="D110" s="655" t="s">
        <v>55</v>
      </c>
      <c r="E110" s="655"/>
    </row>
    <row r="111" spans="4:5" ht="18">
      <c r="D111" s="655" t="s">
        <v>93</v>
      </c>
      <c r="E111" s="655"/>
    </row>
    <row r="112" spans="4:5" ht="12.75">
      <c r="D112" s="481"/>
      <c r="E112" s="479"/>
    </row>
    <row r="113" spans="4:5" ht="12.75">
      <c r="D113" s="479"/>
      <c r="E113" s="481"/>
    </row>
    <row r="114" spans="4:5" ht="12.75">
      <c r="D114" s="479"/>
      <c r="E114" s="479"/>
    </row>
    <row r="115" spans="1:5" ht="18">
      <c r="A115" s="654"/>
      <c r="B115" s="654"/>
      <c r="C115" s="198"/>
      <c r="D115" s="655"/>
      <c r="E115" s="655"/>
    </row>
    <row r="116" spans="1:5" ht="18">
      <c r="A116" s="654"/>
      <c r="B116" s="654"/>
      <c r="C116" s="198"/>
      <c r="D116" s="655"/>
      <c r="E116" s="655"/>
    </row>
    <row r="117" spans="4:5" ht="12.75">
      <c r="D117" s="479"/>
      <c r="E117" s="479"/>
    </row>
    <row r="118" spans="4:5" ht="12.75">
      <c r="D118" s="479"/>
      <c r="E118" s="479"/>
    </row>
    <row r="119" spans="4:5" ht="12.75">
      <c r="D119" s="479"/>
      <c r="E119" s="479"/>
    </row>
    <row r="120" spans="4:5" ht="12.75">
      <c r="D120" s="479"/>
      <c r="E120" s="479"/>
    </row>
    <row r="121" spans="4:5" ht="12.75">
      <c r="D121" s="481">
        <f>D107-'AKTIVI ANALITIK'!D156</f>
        <v>-0.2800000011920929</v>
      </c>
      <c r="E121" s="481">
        <f>E107-'AKTIVI ANALITIK'!E156</f>
        <v>0</v>
      </c>
    </row>
    <row r="122" spans="4:5" ht="12.75">
      <c r="D122" s="479"/>
      <c r="E122" s="479"/>
    </row>
    <row r="123" spans="4:5" ht="12.75">
      <c r="D123" s="479"/>
      <c r="E123" s="479"/>
    </row>
  </sheetData>
  <sheetProtection/>
  <mergeCells count="6">
    <mergeCell ref="A116:B116"/>
    <mergeCell ref="D116:E116"/>
    <mergeCell ref="D110:E110"/>
    <mergeCell ref="D111:E111"/>
    <mergeCell ref="A115:B115"/>
    <mergeCell ref="D115:E115"/>
  </mergeCells>
  <printOptions/>
  <pageMargins left="0.2" right="0.17" top="0.09" bottom="0.58" header="0.49" footer="0.5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D46" sqref="D46"/>
    </sheetView>
  </sheetViews>
  <sheetFormatPr defaultColWidth="9.140625" defaultRowHeight="12.75"/>
  <cols>
    <col min="1" max="1" width="4.7109375" style="0" customWidth="1"/>
    <col min="2" max="2" width="54.28125" style="0" customWidth="1"/>
    <col min="3" max="3" width="12.8515625" style="0" customWidth="1"/>
    <col min="4" max="4" width="15.00390625" style="0" customWidth="1"/>
    <col min="5" max="5" width="16.00390625" style="0" customWidth="1"/>
    <col min="7" max="7" width="10.140625" style="0" bestFit="1" customWidth="1"/>
  </cols>
  <sheetData>
    <row r="1" ht="12.75">
      <c r="A1" s="21"/>
    </row>
    <row r="2" spans="1:5" ht="21" thickBot="1">
      <c r="A2" s="116"/>
      <c r="B2" s="115" t="s">
        <v>668</v>
      </c>
      <c r="C2" s="115"/>
      <c r="D2" s="115"/>
      <c r="E2" s="115"/>
    </row>
    <row r="3" spans="1:5" ht="21" thickTop="1">
      <c r="A3" s="26"/>
      <c r="B3" s="27" t="s">
        <v>630</v>
      </c>
      <c r="C3" s="27"/>
      <c r="D3" s="27"/>
      <c r="E3" s="27"/>
    </row>
    <row r="4" spans="1:5" ht="12.75">
      <c r="A4" s="25"/>
      <c r="B4" s="16"/>
      <c r="C4" s="30" t="s">
        <v>633</v>
      </c>
      <c r="D4" s="30" t="s">
        <v>632</v>
      </c>
      <c r="E4" s="31" t="s">
        <v>672</v>
      </c>
    </row>
    <row r="5" spans="1:11" ht="15">
      <c r="A5" s="92" t="s">
        <v>669</v>
      </c>
      <c r="B5" s="29" t="s">
        <v>670</v>
      </c>
      <c r="C5" s="32" t="s">
        <v>471</v>
      </c>
      <c r="D5" s="32" t="s">
        <v>673</v>
      </c>
      <c r="E5" s="33" t="s">
        <v>459</v>
      </c>
      <c r="K5" s="15"/>
    </row>
    <row r="6" spans="1:5" ht="15.75" customHeight="1">
      <c r="A6" s="38">
        <v>1</v>
      </c>
      <c r="B6" s="93" t="s">
        <v>671</v>
      </c>
      <c r="C6" s="485"/>
      <c r="D6" s="486">
        <v>162581747.11</v>
      </c>
      <c r="E6" s="487">
        <v>20653260.32</v>
      </c>
    </row>
    <row r="7" spans="1:6" ht="12.75" customHeight="1">
      <c r="A7" s="39">
        <v>2</v>
      </c>
      <c r="B7" s="95" t="s">
        <v>674</v>
      </c>
      <c r="C7" s="488"/>
      <c r="D7" s="291"/>
      <c r="E7" s="82"/>
      <c r="F7" s="15"/>
    </row>
    <row r="8" spans="1:5" ht="27" customHeight="1" hidden="1">
      <c r="A8" s="39">
        <v>3</v>
      </c>
      <c r="B8" s="37" t="s">
        <v>675</v>
      </c>
      <c r="C8" s="489"/>
      <c r="D8" s="118"/>
      <c r="E8" s="23"/>
    </row>
    <row r="9" spans="1:5" ht="14.25" customHeight="1">
      <c r="A9" s="39"/>
      <c r="B9" s="90" t="s">
        <v>547</v>
      </c>
      <c r="C9" s="489"/>
      <c r="D9" s="120">
        <f>D6+D7</f>
        <v>162581747.11</v>
      </c>
      <c r="E9" s="120">
        <v>20653260.32</v>
      </c>
    </row>
    <row r="10" spans="1:5" ht="14.25" customHeight="1">
      <c r="A10" s="39">
        <v>3</v>
      </c>
      <c r="B10" s="119" t="s">
        <v>634</v>
      </c>
      <c r="C10" s="489"/>
      <c r="D10" s="120"/>
      <c r="E10" s="120"/>
    </row>
    <row r="11" spans="1:5" ht="12.75" customHeight="1">
      <c r="A11" s="39">
        <v>4</v>
      </c>
      <c r="B11" s="37" t="s">
        <v>676</v>
      </c>
      <c r="C11" s="488"/>
      <c r="D11" s="291">
        <v>146331517.26</v>
      </c>
      <c r="E11" s="82">
        <v>15022167.33</v>
      </c>
    </row>
    <row r="12" spans="1:5" ht="12.75" customHeight="1">
      <c r="A12" s="39">
        <v>5</v>
      </c>
      <c r="B12" s="37" t="s">
        <v>677</v>
      </c>
      <c r="C12" s="488"/>
      <c r="D12" s="492">
        <f>SUM(D13:D14)</f>
        <v>6164261.5</v>
      </c>
      <c r="E12" s="492">
        <v>560160</v>
      </c>
    </row>
    <row r="13" spans="1:9" ht="13.5" customHeight="1">
      <c r="A13" s="20" t="s">
        <v>656</v>
      </c>
      <c r="B13" s="40" t="s">
        <v>733</v>
      </c>
      <c r="C13" s="488"/>
      <c r="D13" s="117">
        <v>5974100</v>
      </c>
      <c r="E13" s="23">
        <v>480000</v>
      </c>
      <c r="G13" s="15"/>
      <c r="H13" s="15"/>
      <c r="I13" s="15"/>
    </row>
    <row r="14" spans="1:5" ht="13.5" customHeight="1">
      <c r="A14" s="20" t="s">
        <v>657</v>
      </c>
      <c r="B14" s="19" t="s">
        <v>679</v>
      </c>
      <c r="C14" s="488"/>
      <c r="D14" s="117">
        <v>190161.5</v>
      </c>
      <c r="E14" s="23">
        <v>80160</v>
      </c>
    </row>
    <row r="15" spans="1:5" ht="15.75" customHeight="1">
      <c r="A15" s="39">
        <v>6</v>
      </c>
      <c r="B15" s="37" t="s">
        <v>680</v>
      </c>
      <c r="C15" s="488"/>
      <c r="D15" s="492">
        <v>1180751</v>
      </c>
      <c r="E15" s="492">
        <v>534220</v>
      </c>
    </row>
    <row r="16" spans="1:7" ht="12.75" customHeight="1">
      <c r="A16" s="39">
        <v>7</v>
      </c>
      <c r="B16" s="37" t="s">
        <v>681</v>
      </c>
      <c r="C16" s="488"/>
      <c r="D16" s="82">
        <v>2042574.56</v>
      </c>
      <c r="E16" s="82">
        <v>1424428.82</v>
      </c>
      <c r="G16">
        <v>541000</v>
      </c>
    </row>
    <row r="17" spans="1:7" ht="15" customHeight="1">
      <c r="A17" s="39">
        <v>8</v>
      </c>
      <c r="B17" s="90" t="s">
        <v>682</v>
      </c>
      <c r="C17" s="488"/>
      <c r="D17" s="493">
        <f>D11+D12+D15+D16</f>
        <v>155719104.32</v>
      </c>
      <c r="E17" s="493">
        <v>17540976.15</v>
      </c>
      <c r="G17">
        <v>117390</v>
      </c>
    </row>
    <row r="18" spans="1:7" ht="12.75" customHeight="1">
      <c r="A18" s="39"/>
      <c r="B18" s="90"/>
      <c r="C18" s="488"/>
      <c r="D18" s="490"/>
      <c r="E18" s="490"/>
      <c r="G18">
        <f>SUM(G16:G17)</f>
        <v>658390</v>
      </c>
    </row>
    <row r="19" spans="1:5" ht="16.5" customHeight="1">
      <c r="A19" s="39">
        <v>9</v>
      </c>
      <c r="B19" s="37" t="s">
        <v>683</v>
      </c>
      <c r="C19" s="488"/>
      <c r="D19" s="121">
        <f>D9+D10-D17</f>
        <v>6862642.790000021</v>
      </c>
      <c r="E19" s="121">
        <v>3112284.17</v>
      </c>
    </row>
    <row r="20" spans="1:5" ht="12.75" customHeight="1">
      <c r="A20" s="39"/>
      <c r="B20" s="37"/>
      <c r="C20" s="488"/>
      <c r="D20" s="491"/>
      <c r="E20" s="491"/>
    </row>
    <row r="21" spans="1:5" ht="12.75" customHeight="1">
      <c r="A21" s="39">
        <v>10</v>
      </c>
      <c r="B21" s="37" t="s">
        <v>631</v>
      </c>
      <c r="C21" s="488"/>
      <c r="D21" s="491"/>
      <c r="E21" s="492"/>
    </row>
    <row r="22" spans="1:5" ht="12.75" customHeight="1">
      <c r="A22" s="39">
        <v>11</v>
      </c>
      <c r="B22" s="37" t="s">
        <v>684</v>
      </c>
      <c r="C22" s="488"/>
      <c r="D22" s="117"/>
      <c r="E22" s="82"/>
    </row>
    <row r="23" spans="1:5" ht="12.75" customHeight="1">
      <c r="A23" s="39">
        <v>12</v>
      </c>
      <c r="B23" s="37" t="s">
        <v>685</v>
      </c>
      <c r="C23" s="488"/>
      <c r="D23" s="120">
        <f>D24+D25+D26+D27+D28</f>
        <v>568167.5900000001</v>
      </c>
      <c r="E23" s="120">
        <v>180954.27</v>
      </c>
    </row>
    <row r="24" spans="1:5" ht="12.75" customHeight="1">
      <c r="A24" s="94" t="s">
        <v>656</v>
      </c>
      <c r="B24" s="19" t="s">
        <v>686</v>
      </c>
      <c r="C24" s="488"/>
      <c r="D24" s="117"/>
      <c r="E24" s="23"/>
    </row>
    <row r="25" spans="1:5" ht="12.75" customHeight="1">
      <c r="A25" s="20"/>
      <c r="B25" s="19" t="s">
        <v>687</v>
      </c>
      <c r="C25" s="488"/>
      <c r="D25" s="117"/>
      <c r="E25" s="23"/>
    </row>
    <row r="26" spans="1:5" ht="12.75">
      <c r="A26" s="20" t="s">
        <v>657</v>
      </c>
      <c r="B26" s="19" t="s">
        <v>688</v>
      </c>
      <c r="C26" s="488"/>
      <c r="D26" s="491">
        <v>-205654.08</v>
      </c>
      <c r="E26" s="23">
        <v>241.89</v>
      </c>
    </row>
    <row r="27" spans="1:5" ht="12.75" customHeight="1">
      <c r="A27" s="20" t="s">
        <v>658</v>
      </c>
      <c r="B27" s="41" t="s">
        <v>689</v>
      </c>
      <c r="C27" s="488"/>
      <c r="D27" s="117">
        <v>773710.15</v>
      </c>
      <c r="E27" s="23">
        <v>180712.38</v>
      </c>
    </row>
    <row r="28" spans="1:5" ht="12.75" customHeight="1">
      <c r="A28" s="20" t="s">
        <v>659</v>
      </c>
      <c r="B28" s="41" t="s">
        <v>690</v>
      </c>
      <c r="C28" s="488"/>
      <c r="D28" s="117">
        <v>111.52</v>
      </c>
      <c r="E28" s="23"/>
    </row>
    <row r="29" spans="1:7" ht="12.75" customHeight="1">
      <c r="A29" s="20"/>
      <c r="B29" s="41"/>
      <c r="C29" s="488"/>
      <c r="D29" s="117"/>
      <c r="E29" s="23"/>
      <c r="G29" s="75"/>
    </row>
    <row r="30" spans="1:5" ht="17.25" customHeight="1">
      <c r="A30" s="39">
        <v>13</v>
      </c>
      <c r="B30" s="96" t="s">
        <v>691</v>
      </c>
      <c r="C30" s="488"/>
      <c r="D30" s="121">
        <f>D21+D22+D23</f>
        <v>568167.5900000001</v>
      </c>
      <c r="E30" s="121">
        <v>180954.27</v>
      </c>
    </row>
    <row r="31" spans="1:5" ht="12.75" customHeight="1">
      <c r="A31" s="39"/>
      <c r="B31" s="96"/>
      <c r="C31" s="488"/>
      <c r="D31" s="117"/>
      <c r="E31" s="23"/>
    </row>
    <row r="32" spans="1:6" ht="12.75" customHeight="1">
      <c r="A32" s="39">
        <v>14</v>
      </c>
      <c r="B32" s="96" t="s">
        <v>692</v>
      </c>
      <c r="C32" s="488"/>
      <c r="D32" s="120">
        <f>D19+D30</f>
        <v>7430810.380000021</v>
      </c>
      <c r="E32" s="120">
        <v>3293238.44</v>
      </c>
      <c r="F32" s="290"/>
    </row>
    <row r="33" spans="1:5" ht="12.75" customHeight="1">
      <c r="A33" s="39"/>
      <c r="B33" s="96"/>
      <c r="C33" s="488"/>
      <c r="D33" s="490"/>
      <c r="E33" s="490"/>
    </row>
    <row r="34" spans="1:5" ht="12.75" customHeight="1">
      <c r="A34" s="39">
        <v>15</v>
      </c>
      <c r="B34" s="36" t="s">
        <v>693</v>
      </c>
      <c r="C34" s="488"/>
      <c r="D34" s="120">
        <v>762187</v>
      </c>
      <c r="E34" s="120">
        <v>329323.84400000004</v>
      </c>
    </row>
    <row r="35" spans="1:5" ht="12.75" customHeight="1">
      <c r="A35" s="39"/>
      <c r="B35" s="36"/>
      <c r="C35" s="488"/>
      <c r="D35" s="491"/>
      <c r="E35" s="491"/>
    </row>
    <row r="36" spans="1:6" ht="12.75" customHeight="1">
      <c r="A36" s="39">
        <v>16</v>
      </c>
      <c r="B36" s="35" t="s">
        <v>694</v>
      </c>
      <c r="C36" s="488"/>
      <c r="D36" s="120">
        <f>D32-D34-0.4</f>
        <v>6668622.980000021</v>
      </c>
      <c r="E36" s="120">
        <v>2963914.196000002</v>
      </c>
      <c r="F36" s="75"/>
    </row>
    <row r="37" spans="1:5" ht="12.75" customHeight="1">
      <c r="A37" s="39"/>
      <c r="B37" s="35"/>
      <c r="C37" s="488"/>
      <c r="D37" s="491"/>
      <c r="E37" s="494"/>
    </row>
    <row r="38" spans="1:5" ht="12.75">
      <c r="A38" s="39">
        <v>17</v>
      </c>
      <c r="B38" s="91" t="s">
        <v>695</v>
      </c>
      <c r="C38" s="488"/>
      <c r="D38" s="117"/>
      <c r="E38" s="23"/>
    </row>
    <row r="39" spans="1:5" ht="15.75" customHeight="1">
      <c r="A39" s="495"/>
      <c r="B39" s="36"/>
      <c r="C39" s="490"/>
      <c r="D39" s="491"/>
      <c r="E39" s="494"/>
    </row>
    <row r="40" spans="1:5" ht="20.25" customHeight="1">
      <c r="A40" s="496"/>
      <c r="B40" s="656"/>
      <c r="C40" s="656"/>
      <c r="D40" s="655" t="s">
        <v>55</v>
      </c>
      <c r="E40" s="655"/>
    </row>
    <row r="41" spans="1:5" ht="21.75" customHeight="1">
      <c r="A41" s="496"/>
      <c r="B41" s="656"/>
      <c r="C41" s="656"/>
      <c r="D41" s="655" t="s">
        <v>93</v>
      </c>
      <c r="E41" s="655"/>
    </row>
    <row r="42" spans="1:5" ht="12.75" customHeight="1">
      <c r="A42" s="496"/>
      <c r="B42" s="496"/>
      <c r="C42" s="496"/>
      <c r="D42" s="496"/>
      <c r="E42" s="496"/>
    </row>
    <row r="43" spans="1:5" ht="18" customHeight="1">
      <c r="A43" s="496"/>
      <c r="B43" s="496"/>
      <c r="C43" s="655"/>
      <c r="D43" s="655"/>
      <c r="E43" s="496"/>
    </row>
    <row r="44" spans="1:5" ht="13.5" customHeight="1">
      <c r="A44" s="496"/>
      <c r="B44" s="496"/>
      <c r="C44" s="655"/>
      <c r="D44" s="655"/>
      <c r="E44" s="496"/>
    </row>
    <row r="45" spans="1:5" ht="13.5" customHeight="1">
      <c r="A45" s="113"/>
      <c r="B45" s="86"/>
      <c r="C45" s="497"/>
      <c r="D45" s="497">
        <f>+D36-PASIVI!F41</f>
        <v>-0.3999999789521098</v>
      </c>
      <c r="E45" s="497"/>
    </row>
    <row r="46" spans="1:5" ht="13.5" customHeight="1">
      <c r="A46" s="113"/>
      <c r="B46" s="86"/>
      <c r="C46" s="497"/>
      <c r="D46" s="497"/>
      <c r="E46" s="497"/>
    </row>
    <row r="47" spans="1:5" ht="13.5" customHeight="1">
      <c r="A47" s="498"/>
      <c r="B47" s="86"/>
      <c r="C47" s="497"/>
      <c r="D47" s="497"/>
      <c r="E47" s="497"/>
    </row>
    <row r="48" spans="1:5" ht="13.5" customHeight="1">
      <c r="A48" s="113"/>
      <c r="B48" s="86"/>
      <c r="C48" s="497"/>
      <c r="D48" s="497"/>
      <c r="E48" s="497"/>
    </row>
    <row r="49" spans="1:5" ht="13.5" customHeight="1">
      <c r="A49" s="113"/>
      <c r="B49" s="86"/>
      <c r="C49" s="497"/>
      <c r="D49" s="497"/>
      <c r="E49" s="497"/>
    </row>
    <row r="50" spans="1:5" ht="13.5" customHeight="1">
      <c r="A50" s="498"/>
      <c r="B50" s="86"/>
      <c r="C50" s="497"/>
      <c r="D50" s="497"/>
      <c r="E50" s="497"/>
    </row>
    <row r="51" spans="1:5" ht="13.5" customHeight="1">
      <c r="A51" s="113"/>
      <c r="B51" s="86"/>
      <c r="C51" s="497"/>
      <c r="D51" s="497"/>
      <c r="E51" s="497"/>
    </row>
    <row r="52" spans="1:5" ht="12.75" customHeight="1">
      <c r="A52" s="113"/>
      <c r="B52" s="86"/>
      <c r="C52" s="497"/>
      <c r="D52" s="497"/>
      <c r="E52" s="497"/>
    </row>
    <row r="53" spans="1:5" ht="12.75" customHeight="1">
      <c r="A53" s="113"/>
      <c r="B53" s="112"/>
      <c r="C53" s="497"/>
      <c r="D53" s="497"/>
      <c r="E53" s="497"/>
    </row>
    <row r="54" spans="1:5" ht="12.75" customHeight="1">
      <c r="A54" s="113"/>
      <c r="B54" s="112"/>
      <c r="C54" s="497"/>
      <c r="D54" s="497"/>
      <c r="E54" s="497"/>
    </row>
    <row r="55" spans="1:5" ht="12.75" customHeight="1">
      <c r="A55" s="113"/>
      <c r="B55" s="112"/>
      <c r="C55" s="497"/>
      <c r="D55" s="497"/>
      <c r="E55" s="497"/>
    </row>
    <row r="56" spans="1:5" ht="12.75" customHeight="1">
      <c r="A56" s="113"/>
      <c r="B56" s="112"/>
      <c r="C56" s="497"/>
      <c r="D56" s="497"/>
      <c r="E56" s="497"/>
    </row>
    <row r="57" spans="1:5" ht="12.75" customHeight="1">
      <c r="A57" s="113"/>
      <c r="B57" s="112"/>
      <c r="C57" s="497"/>
      <c r="D57" s="497"/>
      <c r="E57" s="497"/>
    </row>
    <row r="58" spans="1:5" ht="12.75" customHeight="1">
      <c r="A58" s="113"/>
      <c r="B58" s="113"/>
      <c r="C58" s="497"/>
      <c r="D58" s="497"/>
      <c r="E58" s="497"/>
    </row>
    <row r="59" spans="1:5" ht="12.75" customHeight="1">
      <c r="A59" s="113"/>
      <c r="B59" s="114"/>
      <c r="C59" s="497"/>
      <c r="D59" s="497"/>
      <c r="E59" s="497"/>
    </row>
    <row r="60" spans="1:5" ht="12.75">
      <c r="A60" s="86"/>
      <c r="B60" s="86"/>
      <c r="C60" s="86"/>
      <c r="D60" s="497">
        <f>+D6+D7</f>
        <v>162581747.11</v>
      </c>
      <c r="E60" s="86"/>
    </row>
    <row r="61" spans="1:5" ht="12.75">
      <c r="A61" s="86"/>
      <c r="B61" s="86"/>
      <c r="C61" s="86"/>
      <c r="D61" s="497">
        <f>+D17</f>
        <v>155719104.32</v>
      </c>
      <c r="E61" s="86"/>
    </row>
    <row r="62" spans="1:5" ht="12.75">
      <c r="A62" s="86"/>
      <c r="B62" s="86"/>
      <c r="C62" s="86"/>
      <c r="D62" s="497">
        <f>-D23</f>
        <v>-568167.5900000001</v>
      </c>
      <c r="E62" s="86"/>
    </row>
    <row r="63" spans="1:5" ht="12.75">
      <c r="A63" s="86"/>
      <c r="B63" s="86"/>
      <c r="C63" s="86"/>
      <c r="D63" s="497">
        <f>+D62+D61</f>
        <v>155150936.73</v>
      </c>
      <c r="E63" s="86"/>
    </row>
    <row r="64" spans="1:5" ht="12.75">
      <c r="A64" s="86"/>
      <c r="B64" s="86"/>
      <c r="C64" s="86"/>
      <c r="D64" s="497">
        <f>+D60-D63</f>
        <v>7430810.380000025</v>
      </c>
      <c r="E64" s="86"/>
    </row>
    <row r="65" spans="1:5" ht="12.75">
      <c r="A65" s="479"/>
      <c r="B65" s="479"/>
      <c r="C65" s="479"/>
      <c r="D65" s="479"/>
      <c r="E65" s="479"/>
    </row>
    <row r="66" spans="1:5" ht="12.75">
      <c r="A66" s="479"/>
      <c r="B66" s="479"/>
      <c r="C66" s="479"/>
      <c r="D66" s="479"/>
      <c r="E66" s="479"/>
    </row>
    <row r="67" spans="1:5" ht="12.75">
      <c r="A67" s="479"/>
      <c r="B67" s="479"/>
      <c r="C67" s="479"/>
      <c r="D67" s="479">
        <v>269775</v>
      </c>
      <c r="E67" s="479"/>
    </row>
    <row r="68" spans="1:5" ht="12.75">
      <c r="A68" s="479"/>
      <c r="B68" s="479"/>
      <c r="C68" s="479"/>
      <c r="D68" s="479">
        <v>121172</v>
      </c>
      <c r="E68" s="479"/>
    </row>
    <row r="69" spans="1:5" ht="12.75">
      <c r="A69" s="479"/>
      <c r="B69" s="479"/>
      <c r="C69" s="479"/>
      <c r="D69" s="479">
        <v>632583</v>
      </c>
      <c r="E69" s="479"/>
    </row>
    <row r="70" spans="1:5" ht="12.75">
      <c r="A70" s="479"/>
      <c r="B70" s="479"/>
      <c r="C70" s="479"/>
      <c r="D70" s="479">
        <f>+D69+D68</f>
        <v>753755</v>
      </c>
      <c r="E70" s="479"/>
    </row>
    <row r="71" spans="1:5" ht="12.75">
      <c r="A71" s="479"/>
      <c r="B71" s="479"/>
      <c r="C71" s="479"/>
      <c r="D71" s="479">
        <f>+D70-D67</f>
        <v>483980</v>
      </c>
      <c r="E71" s="479"/>
    </row>
    <row r="72" spans="1:5" ht="12.75">
      <c r="A72" s="479"/>
      <c r="B72" s="479"/>
      <c r="C72" s="479"/>
      <c r="D72" s="479"/>
      <c r="E72" s="479"/>
    </row>
    <row r="73" spans="1:5" ht="12.75">
      <c r="A73" s="479"/>
      <c r="B73" s="479"/>
      <c r="C73" s="479"/>
      <c r="D73" s="479"/>
      <c r="E73" s="479"/>
    </row>
    <row r="74" spans="1:5" ht="12.75">
      <c r="A74" s="479"/>
      <c r="B74" s="479"/>
      <c r="C74" s="479"/>
      <c r="D74" s="479"/>
      <c r="E74" s="479"/>
    </row>
    <row r="75" spans="1:5" ht="12.75">
      <c r="A75" s="479"/>
      <c r="B75" s="479"/>
      <c r="C75" s="479"/>
      <c r="D75" s="479"/>
      <c r="E75" s="479"/>
    </row>
    <row r="76" spans="1:5" ht="12.75">
      <c r="A76" s="479"/>
      <c r="B76" s="479"/>
      <c r="C76" s="479"/>
      <c r="D76" s="479"/>
      <c r="E76" s="479"/>
    </row>
    <row r="77" spans="1:5" ht="12.75">
      <c r="A77" s="479"/>
      <c r="B77" s="479"/>
      <c r="C77" s="479"/>
      <c r="D77" s="479"/>
      <c r="E77" s="479"/>
    </row>
    <row r="78" spans="1:5" ht="12.75">
      <c r="A78" s="479"/>
      <c r="B78" s="479"/>
      <c r="C78" s="479"/>
      <c r="D78" s="479"/>
      <c r="E78" s="479"/>
    </row>
    <row r="79" spans="1:5" ht="12.75">
      <c r="A79" s="479"/>
      <c r="B79" s="479"/>
      <c r="C79" s="479"/>
      <c r="D79" s="479"/>
      <c r="E79" s="479"/>
    </row>
    <row r="80" spans="1:5" ht="12.75">
      <c r="A80" s="479"/>
      <c r="B80" s="479"/>
      <c r="C80" s="479"/>
      <c r="D80" s="479"/>
      <c r="E80" s="479"/>
    </row>
    <row r="81" spans="1:5" ht="12.75">
      <c r="A81" s="479"/>
      <c r="B81" s="479"/>
      <c r="C81" s="479"/>
      <c r="D81" s="479"/>
      <c r="E81" s="479"/>
    </row>
    <row r="82" spans="1:5" ht="12.75">
      <c r="A82" s="479"/>
      <c r="B82" s="479"/>
      <c r="C82" s="479"/>
      <c r="D82" s="479"/>
      <c r="E82" s="479"/>
    </row>
    <row r="83" spans="1:5" ht="12.75">
      <c r="A83" s="479"/>
      <c r="B83" s="479"/>
      <c r="C83" s="479"/>
      <c r="D83" s="479"/>
      <c r="E83" s="479"/>
    </row>
    <row r="84" spans="1:5" ht="12.75">
      <c r="A84" s="479"/>
      <c r="B84" s="479"/>
      <c r="C84" s="479"/>
      <c r="D84" s="479"/>
      <c r="E84" s="479"/>
    </row>
    <row r="85" spans="1:5" ht="12.75">
      <c r="A85" s="479"/>
      <c r="B85" s="479"/>
      <c r="C85" s="479"/>
      <c r="D85" s="479"/>
      <c r="E85" s="479"/>
    </row>
    <row r="86" spans="1:5" ht="12.75">
      <c r="A86" s="479"/>
      <c r="B86" s="479"/>
      <c r="C86" s="479"/>
      <c r="D86" s="479"/>
      <c r="E86" s="479"/>
    </row>
    <row r="87" spans="1:5" ht="12.75">
      <c r="A87" s="479"/>
      <c r="B87" s="479"/>
      <c r="C87" s="479"/>
      <c r="D87" s="479"/>
      <c r="E87" s="479"/>
    </row>
    <row r="88" spans="1:5" ht="12.75">
      <c r="A88" s="479"/>
      <c r="B88" s="479"/>
      <c r="C88" s="479"/>
      <c r="D88" s="479"/>
      <c r="E88" s="479"/>
    </row>
    <row r="89" spans="1:5" ht="12.75">
      <c r="A89" s="479"/>
      <c r="B89" s="479"/>
      <c r="C89" s="479"/>
      <c r="D89" s="479"/>
      <c r="E89" s="479"/>
    </row>
    <row r="90" spans="1:5" ht="12.75">
      <c r="A90" s="479"/>
      <c r="B90" s="479"/>
      <c r="C90" s="479"/>
      <c r="D90" s="479"/>
      <c r="E90" s="479"/>
    </row>
    <row r="91" spans="1:5" ht="12.75">
      <c r="A91" s="479"/>
      <c r="B91" s="479"/>
      <c r="C91" s="479"/>
      <c r="D91" s="479"/>
      <c r="E91" s="479"/>
    </row>
    <row r="92" spans="1:5" ht="12.75">
      <c r="A92" s="479"/>
      <c r="B92" s="479"/>
      <c r="C92" s="479"/>
      <c r="D92" s="479"/>
      <c r="E92" s="479"/>
    </row>
    <row r="93" spans="1:5" ht="12.75">
      <c r="A93" s="479"/>
      <c r="B93" s="479"/>
      <c r="C93" s="479"/>
      <c r="D93" s="479"/>
      <c r="E93" s="479"/>
    </row>
    <row r="94" spans="1:5" ht="12.75">
      <c r="A94" s="479"/>
      <c r="B94" s="479"/>
      <c r="C94" s="479"/>
      <c r="D94" s="479"/>
      <c r="E94" s="479"/>
    </row>
    <row r="95" spans="1:5" ht="12.75">
      <c r="A95" s="479"/>
      <c r="B95" s="479"/>
      <c r="C95" s="479"/>
      <c r="D95" s="479"/>
      <c r="E95" s="479"/>
    </row>
    <row r="96" spans="1:5" ht="12.75">
      <c r="A96" s="479"/>
      <c r="B96" s="479"/>
      <c r="C96" s="479"/>
      <c r="D96" s="479"/>
      <c r="E96" s="479"/>
    </row>
    <row r="97" spans="1:5" ht="12.75">
      <c r="A97" s="479"/>
      <c r="B97" s="479"/>
      <c r="C97" s="479"/>
      <c r="D97" s="479"/>
      <c r="E97" s="479"/>
    </row>
    <row r="98" spans="1:5" ht="12.75">
      <c r="A98" s="479"/>
      <c r="B98" s="479"/>
      <c r="C98" s="479"/>
      <c r="D98" s="479"/>
      <c r="E98" s="479"/>
    </row>
    <row r="99" spans="1:5" ht="12.75">
      <c r="A99" s="479"/>
      <c r="B99" s="479"/>
      <c r="C99" s="479"/>
      <c r="D99" s="479"/>
      <c r="E99" s="479"/>
    </row>
    <row r="100" spans="1:5" ht="12.75">
      <c r="A100" s="479"/>
      <c r="B100" s="479"/>
      <c r="C100" s="479"/>
      <c r="D100" s="479"/>
      <c r="E100" s="479"/>
    </row>
    <row r="101" spans="1:5" ht="12.75">
      <c r="A101" s="479"/>
      <c r="B101" s="479"/>
      <c r="C101" s="479"/>
      <c r="D101" s="479"/>
      <c r="E101" s="479"/>
    </row>
    <row r="102" spans="1:5" ht="12.75">
      <c r="A102" s="479"/>
      <c r="B102" s="479"/>
      <c r="C102" s="479"/>
      <c r="D102" s="479"/>
      <c r="E102" s="479"/>
    </row>
    <row r="103" spans="1:5" ht="12.75">
      <c r="A103" s="479"/>
      <c r="B103" s="479"/>
      <c r="C103" s="479"/>
      <c r="D103" s="479"/>
      <c r="E103" s="479"/>
    </row>
    <row r="104" spans="1:5" ht="12.75">
      <c r="A104" s="479"/>
      <c r="B104" s="479"/>
      <c r="C104" s="479"/>
      <c r="D104" s="479"/>
      <c r="E104" s="479"/>
    </row>
    <row r="105" spans="1:5" ht="12.75">
      <c r="A105" s="479"/>
      <c r="B105" s="479"/>
      <c r="C105" s="479"/>
      <c r="D105" s="479"/>
      <c r="E105" s="479"/>
    </row>
    <row r="106" spans="1:5" ht="12.75">
      <c r="A106" s="479"/>
      <c r="B106" s="479"/>
      <c r="C106" s="479"/>
      <c r="D106" s="479"/>
      <c r="E106" s="479"/>
    </row>
    <row r="107" spans="1:5" ht="12.75">
      <c r="A107" s="479"/>
      <c r="B107" s="479"/>
      <c r="C107" s="479"/>
      <c r="D107" s="479"/>
      <c r="E107" s="479"/>
    </row>
    <row r="108" spans="1:5" ht="12.75">
      <c r="A108" s="479"/>
      <c r="B108" s="479"/>
      <c r="C108" s="479"/>
      <c r="D108" s="479"/>
      <c r="E108" s="479"/>
    </row>
    <row r="109" spans="1:5" ht="12.75">
      <c r="A109" s="479"/>
      <c r="B109" s="479"/>
      <c r="C109" s="479"/>
      <c r="D109" s="479"/>
      <c r="E109" s="479"/>
    </row>
    <row r="110" spans="1:5" ht="12.75">
      <c r="A110" s="479"/>
      <c r="B110" s="479"/>
      <c r="C110" s="479"/>
      <c r="D110" s="479"/>
      <c r="E110" s="479"/>
    </row>
    <row r="111" spans="1:5" ht="12.75">
      <c r="A111" s="479"/>
      <c r="B111" s="479"/>
      <c r="C111" s="479"/>
      <c r="D111" s="479"/>
      <c r="E111" s="479"/>
    </row>
    <row r="112" spans="1:5" ht="12.75">
      <c r="A112" s="479"/>
      <c r="B112" s="479"/>
      <c r="C112" s="479"/>
      <c r="D112" s="479"/>
      <c r="E112" s="479"/>
    </row>
    <row r="113" spans="1:5" ht="12.75">
      <c r="A113" s="479"/>
      <c r="B113" s="479"/>
      <c r="C113" s="479"/>
      <c r="D113" s="479"/>
      <c r="E113" s="479"/>
    </row>
  </sheetData>
  <sheetProtection/>
  <mergeCells count="6">
    <mergeCell ref="B40:C40"/>
    <mergeCell ref="B41:C41"/>
    <mergeCell ref="C43:D43"/>
    <mergeCell ref="C44:D44"/>
    <mergeCell ref="D40:E40"/>
    <mergeCell ref="D41:E41"/>
  </mergeCells>
  <printOptions/>
  <pageMargins left="0.76" right="0.16" top="1.27" bottom="0.86" header="0.5" footer="0.5"/>
  <pageSetup horizontalDpi="300" verticalDpi="300" orientation="portrait" paperSize="9" scale="90" r:id="rId1"/>
  <headerFooter alignWithMargins="0">
    <oddFooter>&amp;CFaqe  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J33" sqref="J33:J36"/>
    </sheetView>
  </sheetViews>
  <sheetFormatPr defaultColWidth="9.140625" defaultRowHeight="12.75"/>
  <cols>
    <col min="1" max="1" width="31.00390625" style="0" customWidth="1"/>
    <col min="2" max="2" width="11.28125" style="0" bestFit="1" customWidth="1"/>
    <col min="4" max="4" width="9.28125" style="0" customWidth="1"/>
    <col min="5" max="5" width="11.57421875" style="0" customWidth="1"/>
    <col min="6" max="6" width="13.28125" style="0" customWidth="1"/>
    <col min="7" max="7" width="12.421875" style="0" customWidth="1"/>
    <col min="8" max="8" width="10.140625" style="0" customWidth="1"/>
    <col min="9" max="9" width="16.00390625" style="0" customWidth="1"/>
    <col min="10" max="10" width="14.7109375" style="0" customWidth="1"/>
  </cols>
  <sheetData>
    <row r="1" spans="1:5" s="15" customFormat="1" ht="15">
      <c r="A1" s="502" t="s">
        <v>92</v>
      </c>
      <c r="D1" s="437"/>
      <c r="E1" s="437"/>
    </row>
    <row r="3" s="15" customFormat="1" ht="12.75">
      <c r="B3" s="15" t="s">
        <v>301</v>
      </c>
    </row>
    <row r="4" s="15" customFormat="1" ht="12.75">
      <c r="B4" s="15" t="s">
        <v>728</v>
      </c>
    </row>
    <row r="5" s="15" customFormat="1" ht="13.5" thickBot="1"/>
    <row r="6" spans="1:10" s="15" customFormat="1" ht="1.5" customHeight="1" thickTop="1">
      <c r="A6" s="439"/>
      <c r="B6" s="440"/>
      <c r="C6" s="441"/>
      <c r="D6" s="441"/>
      <c r="E6" s="441"/>
      <c r="F6" s="441"/>
      <c r="G6" s="441"/>
      <c r="H6" s="441"/>
      <c r="I6" s="441"/>
      <c r="J6" s="442"/>
    </row>
    <row r="7" spans="1:10" s="446" customFormat="1" ht="60" customHeight="1">
      <c r="A7" s="443"/>
      <c r="B7" s="444" t="s">
        <v>665</v>
      </c>
      <c r="C7" s="444" t="s">
        <v>302</v>
      </c>
      <c r="D7" s="444" t="s">
        <v>303</v>
      </c>
      <c r="E7" s="444" t="s">
        <v>304</v>
      </c>
      <c r="F7" s="444" t="s">
        <v>305</v>
      </c>
      <c r="G7" s="444" t="s">
        <v>306</v>
      </c>
      <c r="H7" s="444" t="s">
        <v>666</v>
      </c>
      <c r="I7" s="444" t="s">
        <v>307</v>
      </c>
      <c r="J7" s="445" t="s">
        <v>308</v>
      </c>
    </row>
    <row r="8" spans="1:10" s="15" customFormat="1" ht="12.75">
      <c r="A8" s="447" t="s">
        <v>886</v>
      </c>
      <c r="B8" s="448">
        <v>100000</v>
      </c>
      <c r="C8" s="448"/>
      <c r="D8" s="448"/>
      <c r="E8" s="448"/>
      <c r="F8" s="448"/>
      <c r="G8" s="448">
        <f>+PASIVI!G40+PASIVI!G41</f>
        <v>2963914.44</v>
      </c>
      <c r="H8" s="448"/>
      <c r="I8" s="448"/>
      <c r="J8" s="449">
        <f>SUM(B8:I8)</f>
        <v>3063914.44</v>
      </c>
    </row>
    <row r="9" spans="1:10" s="452" customFormat="1" ht="25.5">
      <c r="A9" s="450" t="s">
        <v>309</v>
      </c>
      <c r="B9" s="451"/>
      <c r="C9" s="451"/>
      <c r="D9" s="451"/>
      <c r="E9" s="451"/>
      <c r="F9" s="451"/>
      <c r="G9" s="451"/>
      <c r="H9" s="451"/>
      <c r="I9" s="451"/>
      <c r="J9" s="449">
        <f aca="true" t="shared" si="0" ref="J9:J20">SUM(B9:I9)</f>
        <v>0</v>
      </c>
    </row>
    <row r="10" spans="1:10" s="67" customFormat="1" ht="12.75">
      <c r="A10" s="453" t="s">
        <v>310</v>
      </c>
      <c r="B10" s="454">
        <v>2963000</v>
      </c>
      <c r="C10" s="454"/>
      <c r="D10" s="454"/>
      <c r="E10" s="454"/>
      <c r="F10" s="454"/>
      <c r="G10" s="454">
        <v>-2963914</v>
      </c>
      <c r="H10" s="454">
        <v>914</v>
      </c>
      <c r="I10" s="454"/>
      <c r="J10" s="449">
        <f t="shared" si="0"/>
        <v>0</v>
      </c>
    </row>
    <row r="11" spans="1:10" s="67" customFormat="1" ht="12.75">
      <c r="A11" s="453" t="s">
        <v>311</v>
      </c>
      <c r="B11" s="454"/>
      <c r="C11" s="454"/>
      <c r="D11" s="454"/>
      <c r="E11" s="454"/>
      <c r="F11" s="454"/>
      <c r="G11" s="454">
        <v>6668623.38</v>
      </c>
      <c r="H11" s="454"/>
      <c r="I11" s="454"/>
      <c r="J11" s="449">
        <f t="shared" si="0"/>
        <v>6668623.38</v>
      </c>
    </row>
    <row r="12" spans="1:10" s="67" customFormat="1" ht="12.75">
      <c r="A12" s="453" t="s">
        <v>312</v>
      </c>
      <c r="B12" s="454"/>
      <c r="C12" s="454"/>
      <c r="D12" s="454"/>
      <c r="E12" s="454"/>
      <c r="F12" s="454"/>
      <c r="G12" s="454"/>
      <c r="H12" s="454"/>
      <c r="I12" s="454"/>
      <c r="J12" s="449">
        <f t="shared" si="0"/>
        <v>0</v>
      </c>
    </row>
    <row r="13" spans="1:10" s="452" customFormat="1" ht="25.5">
      <c r="A13" s="455" t="s">
        <v>313</v>
      </c>
      <c r="B13" s="451"/>
      <c r="C13" s="451"/>
      <c r="D13" s="451"/>
      <c r="E13" s="451"/>
      <c r="F13" s="451"/>
      <c r="G13" s="451"/>
      <c r="H13" s="451"/>
      <c r="I13" s="451"/>
      <c r="J13" s="449">
        <f t="shared" si="0"/>
        <v>0</v>
      </c>
    </row>
    <row r="14" spans="1:10" s="67" customFormat="1" ht="25.5">
      <c r="A14" s="450" t="s">
        <v>314</v>
      </c>
      <c r="B14" s="454"/>
      <c r="C14" s="454"/>
      <c r="D14" s="454"/>
      <c r="E14" s="454"/>
      <c r="F14" s="454"/>
      <c r="G14" s="454"/>
      <c r="H14" s="454"/>
      <c r="I14" s="454"/>
      <c r="J14" s="449">
        <f t="shared" si="0"/>
        <v>0</v>
      </c>
    </row>
    <row r="15" spans="1:10" s="452" customFormat="1" ht="12.75">
      <c r="A15" s="453" t="s">
        <v>315</v>
      </c>
      <c r="B15" s="451"/>
      <c r="C15" s="451"/>
      <c r="D15" s="451"/>
      <c r="E15" s="451"/>
      <c r="F15" s="451"/>
      <c r="G15" s="451"/>
      <c r="H15" s="451"/>
      <c r="I15" s="451"/>
      <c r="J15" s="449">
        <f t="shared" si="0"/>
        <v>0</v>
      </c>
    </row>
    <row r="16" spans="1:10" s="67" customFormat="1" ht="12.75">
      <c r="A16" s="453" t="s">
        <v>316</v>
      </c>
      <c r="B16" s="454"/>
      <c r="C16" s="454"/>
      <c r="D16" s="454"/>
      <c r="E16" s="454"/>
      <c r="F16" s="454"/>
      <c r="G16" s="454"/>
      <c r="H16" s="454"/>
      <c r="I16" s="454"/>
      <c r="J16" s="449">
        <f t="shared" si="0"/>
        <v>0</v>
      </c>
    </row>
    <row r="17" spans="1:10" s="67" customFormat="1" ht="12.75">
      <c r="A17" s="453" t="s">
        <v>317</v>
      </c>
      <c r="B17" s="454"/>
      <c r="C17" s="454"/>
      <c r="D17" s="454"/>
      <c r="E17" s="454"/>
      <c r="F17" s="454"/>
      <c r="G17" s="454"/>
      <c r="H17" s="454"/>
      <c r="I17" s="454"/>
      <c r="J17" s="449">
        <f t="shared" si="0"/>
        <v>0</v>
      </c>
    </row>
    <row r="18" spans="1:10" s="67" customFormat="1" ht="12.75">
      <c r="A18" s="453" t="s">
        <v>318</v>
      </c>
      <c r="B18" s="454"/>
      <c r="C18" s="454"/>
      <c r="D18" s="454"/>
      <c r="E18" s="454"/>
      <c r="F18" s="454"/>
      <c r="G18" s="454"/>
      <c r="H18" s="454"/>
      <c r="I18" s="454"/>
      <c r="J18" s="449">
        <f t="shared" si="0"/>
        <v>0</v>
      </c>
    </row>
    <row r="19" spans="1:10" s="452" customFormat="1" ht="12.75">
      <c r="A19" s="450" t="s">
        <v>319</v>
      </c>
      <c r="B19" s="451"/>
      <c r="C19" s="451"/>
      <c r="D19" s="451"/>
      <c r="E19" s="451"/>
      <c r="F19" s="451"/>
      <c r="G19" s="451"/>
      <c r="H19" s="451"/>
      <c r="I19" s="451"/>
      <c r="J19" s="449">
        <f t="shared" si="0"/>
        <v>0</v>
      </c>
    </row>
    <row r="20" spans="1:10" s="452" customFormat="1" ht="12.75">
      <c r="A20" s="450" t="s">
        <v>320</v>
      </c>
      <c r="B20" s="451"/>
      <c r="C20" s="451"/>
      <c r="D20" s="451"/>
      <c r="E20" s="451"/>
      <c r="F20" s="451"/>
      <c r="G20" s="451"/>
      <c r="H20" s="451"/>
      <c r="I20" s="451"/>
      <c r="J20" s="449">
        <f t="shared" si="0"/>
        <v>0</v>
      </c>
    </row>
    <row r="21" spans="1:10" s="15" customFormat="1" ht="13.5" thickBot="1">
      <c r="A21" s="456" t="s">
        <v>887</v>
      </c>
      <c r="B21" s="457">
        <f>SUM(B8:B20)</f>
        <v>3063000</v>
      </c>
      <c r="C21" s="457">
        <f aca="true" t="shared" si="1" ref="C21:I21">SUM(C8:C20)</f>
        <v>0</v>
      </c>
      <c r="D21" s="457">
        <f t="shared" si="1"/>
        <v>0</v>
      </c>
      <c r="E21" s="457">
        <f t="shared" si="1"/>
        <v>0</v>
      </c>
      <c r="F21" s="457">
        <f t="shared" si="1"/>
        <v>0</v>
      </c>
      <c r="G21" s="457">
        <f t="shared" si="1"/>
        <v>6668623.82</v>
      </c>
      <c r="H21" s="457">
        <f t="shared" si="1"/>
        <v>914</v>
      </c>
      <c r="I21" s="457">
        <f t="shared" si="1"/>
        <v>0</v>
      </c>
      <c r="J21" s="458">
        <f>SUM(B21:I21)</f>
        <v>9732537.82</v>
      </c>
    </row>
    <row r="22" ht="13.5" thickTop="1"/>
    <row r="23" ht="12.75">
      <c r="J23" s="459"/>
    </row>
    <row r="24" spans="8:9" ht="12.75">
      <c r="H24" s="479"/>
      <c r="I24" s="479"/>
    </row>
    <row r="25" spans="8:9" ht="18">
      <c r="H25" s="655" t="s">
        <v>55</v>
      </c>
      <c r="I25" s="655"/>
    </row>
    <row r="26" spans="8:9" ht="18">
      <c r="H26" s="655" t="s">
        <v>93</v>
      </c>
      <c r="I26" s="655"/>
    </row>
    <row r="27" spans="8:9" s="446" customFormat="1" ht="12.75">
      <c r="H27" s="500"/>
      <c r="I27" s="500"/>
    </row>
    <row r="28" spans="8:9" s="15" customFormat="1" ht="12.75">
      <c r="H28" s="501"/>
      <c r="I28" s="501"/>
    </row>
    <row r="30" s="15" customFormat="1" ht="12.75"/>
    <row r="31" ht="12.75">
      <c r="J31" s="499"/>
    </row>
    <row r="35" ht="12.75">
      <c r="J35" s="639"/>
    </row>
  </sheetData>
  <sheetProtection/>
  <mergeCells count="2">
    <mergeCell ref="H25:I25"/>
    <mergeCell ref="H26:I26"/>
  </mergeCells>
  <printOptions/>
  <pageMargins left="0.36" right="0.12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pane xSplit="5" ySplit="3" topLeftCell="F61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D79" sqref="D79:E79"/>
    </sheetView>
  </sheetViews>
  <sheetFormatPr defaultColWidth="9.140625" defaultRowHeight="12.75"/>
  <cols>
    <col min="1" max="1" width="12.421875" style="0" customWidth="1"/>
    <col min="2" max="2" width="50.140625" style="0" customWidth="1"/>
    <col min="3" max="3" width="12.7109375" style="0" customWidth="1"/>
    <col min="4" max="4" width="18.7109375" style="0" customWidth="1"/>
    <col min="5" max="5" width="16.140625" style="0" customWidth="1"/>
    <col min="6" max="6" width="13.8515625" style="0" bestFit="1" customWidth="1"/>
    <col min="7" max="7" width="12.7109375" style="0" bestFit="1" customWidth="1"/>
  </cols>
  <sheetData>
    <row r="1" spans="1:5" s="64" customFormat="1" ht="21.75" customHeight="1" thickBot="1" thickTop="1">
      <c r="A1" s="657" t="s">
        <v>258</v>
      </c>
      <c r="B1" s="659" t="s">
        <v>259</v>
      </c>
      <c r="C1" s="199" t="s">
        <v>260</v>
      </c>
      <c r="D1" s="661" t="s">
        <v>727</v>
      </c>
      <c r="E1" s="663" t="s">
        <v>587</v>
      </c>
    </row>
    <row r="2" spans="1:5" ht="13.5" thickBot="1">
      <c r="A2" s="658"/>
      <c r="B2" s="660"/>
      <c r="C2" s="201" t="s">
        <v>261</v>
      </c>
      <c r="D2" s="662"/>
      <c r="E2" s="664"/>
    </row>
    <row r="3" spans="1:6" ht="13.5" thickBot="1">
      <c r="A3" s="202">
        <v>1</v>
      </c>
      <c r="B3" s="203" t="s">
        <v>262</v>
      </c>
      <c r="C3" s="203"/>
      <c r="D3" s="204">
        <f>SUM(D4:D5)</f>
        <v>0</v>
      </c>
      <c r="E3" s="204">
        <v>0</v>
      </c>
      <c r="F3" s="290"/>
    </row>
    <row r="4" spans="1:5" ht="12.75">
      <c r="A4" s="205"/>
      <c r="B4" s="206" t="s">
        <v>263</v>
      </c>
      <c r="C4" s="207">
        <v>701</v>
      </c>
      <c r="D4" s="212"/>
      <c r="E4" s="208"/>
    </row>
    <row r="5" spans="1:5" ht="13.5" thickBot="1">
      <c r="A5" s="209"/>
      <c r="B5" s="210" t="s">
        <v>264</v>
      </c>
      <c r="C5" s="211">
        <v>705</v>
      </c>
      <c r="D5" s="212"/>
      <c r="E5" s="212"/>
    </row>
    <row r="6" spans="1:6" ht="13.5" thickBot="1">
      <c r="A6" s="213">
        <v>2</v>
      </c>
      <c r="B6" s="214" t="s">
        <v>265</v>
      </c>
      <c r="C6" s="215"/>
      <c r="D6" s="216">
        <f>SUM(D7:D16)</f>
        <v>162581747.11</v>
      </c>
      <c r="E6" s="216">
        <v>20653260.32</v>
      </c>
      <c r="F6" s="290"/>
    </row>
    <row r="7" spans="1:5" ht="12.75">
      <c r="A7" s="217"/>
      <c r="B7" s="206" t="s">
        <v>266</v>
      </c>
      <c r="C7" s="207">
        <v>702</v>
      </c>
      <c r="D7" s="222"/>
      <c r="E7" s="218"/>
    </row>
    <row r="8" spans="1:5" ht="12.75">
      <c r="A8" s="219"/>
      <c r="B8" s="220" t="s">
        <v>267</v>
      </c>
      <c r="C8" s="221">
        <v>703</v>
      </c>
      <c r="D8" s="222"/>
      <c r="E8" s="223"/>
    </row>
    <row r="9" spans="1:5" ht="12.75">
      <c r="A9" s="219"/>
      <c r="B9" s="371" t="s">
        <v>730</v>
      </c>
      <c r="C9" s="221">
        <v>704</v>
      </c>
      <c r="D9" s="222">
        <v>162581747.11</v>
      </c>
      <c r="E9" s="223">
        <v>20653260.32</v>
      </c>
    </row>
    <row r="10" spans="1:5" ht="12.75">
      <c r="A10" s="219"/>
      <c r="B10" s="220" t="s">
        <v>268</v>
      </c>
      <c r="C10" s="221">
        <v>707</v>
      </c>
      <c r="D10" s="222"/>
      <c r="E10" s="223"/>
    </row>
    <row r="11" spans="1:5" ht="12.75">
      <c r="A11" s="219"/>
      <c r="B11" s="220" t="s">
        <v>269</v>
      </c>
      <c r="C11" s="221">
        <v>708</v>
      </c>
      <c r="D11" s="222"/>
      <c r="E11" s="224"/>
    </row>
    <row r="12" spans="1:5" ht="12.75">
      <c r="A12" s="219"/>
      <c r="B12" s="220" t="s">
        <v>270</v>
      </c>
      <c r="C12" s="221">
        <v>7081</v>
      </c>
      <c r="D12" s="222"/>
      <c r="E12" s="223"/>
    </row>
    <row r="13" spans="1:7" ht="12.75">
      <c r="A13" s="219"/>
      <c r="B13" s="220" t="s">
        <v>271</v>
      </c>
      <c r="C13" s="221">
        <v>7082</v>
      </c>
      <c r="D13" s="222"/>
      <c r="E13" s="223"/>
      <c r="G13" s="290"/>
    </row>
    <row r="14" spans="1:5" ht="12.75">
      <c r="A14" s="219"/>
      <c r="B14" s="220" t="s">
        <v>272</v>
      </c>
      <c r="C14" s="221">
        <v>7083</v>
      </c>
      <c r="D14" s="222"/>
      <c r="E14" s="223"/>
    </row>
    <row r="15" spans="1:5" ht="12.75">
      <c r="A15" s="219"/>
      <c r="B15" s="220" t="s">
        <v>273</v>
      </c>
      <c r="C15" s="221">
        <v>7084</v>
      </c>
      <c r="D15" s="222"/>
      <c r="E15" s="223"/>
    </row>
    <row r="16" spans="1:5" ht="13.5" thickBot="1">
      <c r="A16" s="225"/>
      <c r="B16" s="210" t="s">
        <v>274</v>
      </c>
      <c r="C16" s="211">
        <v>7088</v>
      </c>
      <c r="D16" s="222"/>
      <c r="E16" s="226"/>
    </row>
    <row r="17" spans="1:6" ht="26.25" thickBot="1">
      <c r="A17" s="213">
        <v>3</v>
      </c>
      <c r="B17" s="374" t="s">
        <v>48</v>
      </c>
      <c r="C17" s="215">
        <v>714</v>
      </c>
      <c r="D17" s="381"/>
      <c r="E17" s="216"/>
      <c r="F17" s="290"/>
    </row>
    <row r="18" spans="1:5" ht="13.5" thickBot="1">
      <c r="A18" s="213">
        <v>4</v>
      </c>
      <c r="B18" s="214" t="s">
        <v>275</v>
      </c>
      <c r="C18" s="215">
        <v>721</v>
      </c>
      <c r="D18" s="216">
        <v>0</v>
      </c>
      <c r="E18" s="216">
        <v>0</v>
      </c>
    </row>
    <row r="19" spans="1:5" ht="13.5" thickBot="1">
      <c r="A19" s="213">
        <v>5</v>
      </c>
      <c r="B19" s="214" t="s">
        <v>276</v>
      </c>
      <c r="C19" s="215">
        <v>73</v>
      </c>
      <c r="D19" s="216">
        <f>SUM(D20:D21)</f>
        <v>0</v>
      </c>
      <c r="E19" s="216">
        <v>0</v>
      </c>
    </row>
    <row r="20" spans="1:5" ht="12.75">
      <c r="A20" s="228"/>
      <c r="B20" s="229" t="s">
        <v>277</v>
      </c>
      <c r="C20" s="230">
        <v>731</v>
      </c>
      <c r="D20" s="231"/>
      <c r="E20" s="232"/>
    </row>
    <row r="21" spans="1:5" ht="13.5" thickBot="1">
      <c r="A21" s="225"/>
      <c r="B21" s="210" t="s">
        <v>278</v>
      </c>
      <c r="C21" s="211">
        <v>732</v>
      </c>
      <c r="D21" s="233"/>
      <c r="E21" s="234"/>
    </row>
    <row r="22" spans="1:5" ht="13.5" thickBot="1">
      <c r="A22" s="213">
        <v>6</v>
      </c>
      <c r="B22" s="214" t="s">
        <v>279</v>
      </c>
      <c r="C22" s="215">
        <v>75</v>
      </c>
      <c r="D22" s="216">
        <f>D23+D24+D25+D26+D27+D28</f>
        <v>111.52</v>
      </c>
      <c r="E22" s="216">
        <v>0</v>
      </c>
    </row>
    <row r="23" spans="1:5" ht="12.75">
      <c r="A23" s="228"/>
      <c r="B23" s="229" t="s">
        <v>66</v>
      </c>
      <c r="C23" s="230">
        <v>751</v>
      </c>
      <c r="D23" s="231"/>
      <c r="E23" s="232"/>
    </row>
    <row r="24" spans="1:5" ht="13.5" thickBot="1">
      <c r="A24" s="225"/>
      <c r="B24" s="210" t="s">
        <v>67</v>
      </c>
      <c r="C24" s="211">
        <v>752</v>
      </c>
      <c r="D24" s="231"/>
      <c r="E24" s="234"/>
    </row>
    <row r="25" spans="1:5" ht="30" thickBot="1">
      <c r="A25" s="375" t="s">
        <v>452</v>
      </c>
      <c r="B25" s="210" t="s">
        <v>68</v>
      </c>
      <c r="C25" s="211">
        <v>754</v>
      </c>
      <c r="D25" s="231"/>
      <c r="E25" s="234"/>
    </row>
    <row r="26" spans="1:5" ht="12.75">
      <c r="A26" s="225"/>
      <c r="B26" s="210" t="s">
        <v>69</v>
      </c>
      <c r="C26" s="211">
        <v>756</v>
      </c>
      <c r="D26" s="231"/>
      <c r="E26" s="234"/>
    </row>
    <row r="27" spans="1:5" ht="12.75">
      <c r="A27" s="225"/>
      <c r="B27" s="210" t="s">
        <v>70</v>
      </c>
      <c r="C27" s="211">
        <v>757</v>
      </c>
      <c r="D27" s="231"/>
      <c r="E27" s="234"/>
    </row>
    <row r="28" spans="1:5" ht="13.5" thickBot="1">
      <c r="A28" s="225"/>
      <c r="B28" s="210" t="s">
        <v>732</v>
      </c>
      <c r="C28" s="211">
        <v>758</v>
      </c>
      <c r="D28" s="231">
        <v>111.52</v>
      </c>
      <c r="E28" s="234"/>
    </row>
    <row r="29" spans="1:5" ht="13.5" thickBot="1">
      <c r="A29" s="213">
        <v>7</v>
      </c>
      <c r="B29" s="214" t="s">
        <v>72</v>
      </c>
      <c r="C29" s="215">
        <v>60</v>
      </c>
      <c r="D29" s="216">
        <f>D3+D6+D17+D18+D19+D22</f>
        <v>162581858.63000003</v>
      </c>
      <c r="E29" s="216">
        <v>20653260.32</v>
      </c>
    </row>
    <row r="30" spans="1:5" ht="13.5" thickBot="1">
      <c r="A30" s="213">
        <v>8</v>
      </c>
      <c r="B30" s="214" t="s">
        <v>73</v>
      </c>
      <c r="C30" s="215">
        <v>60</v>
      </c>
      <c r="D30" s="216">
        <f>SUM(D31:D40)</f>
        <v>146331517.26</v>
      </c>
      <c r="E30" s="216">
        <v>15022167.33</v>
      </c>
    </row>
    <row r="31" spans="1:5" ht="12.75">
      <c r="A31" s="217"/>
      <c r="B31" s="206" t="s">
        <v>47</v>
      </c>
      <c r="C31" s="207">
        <v>601</v>
      </c>
      <c r="D31" s="236">
        <v>146168276.81</v>
      </c>
      <c r="E31" s="237">
        <v>14968038</v>
      </c>
    </row>
    <row r="32" spans="1:5" ht="12.75">
      <c r="A32" s="219"/>
      <c r="B32" s="220" t="s">
        <v>74</v>
      </c>
      <c r="C32" s="221">
        <v>602</v>
      </c>
      <c r="D32" s="236"/>
      <c r="E32" s="237"/>
    </row>
    <row r="33" spans="1:5" ht="12.75">
      <c r="A33" s="238"/>
      <c r="B33" s="220" t="s">
        <v>75</v>
      </c>
      <c r="C33" s="221">
        <v>603</v>
      </c>
      <c r="D33" s="237"/>
      <c r="E33" s="237"/>
    </row>
    <row r="34" spans="1:5" ht="12.75">
      <c r="A34" s="239"/>
      <c r="B34" s="206" t="s">
        <v>76</v>
      </c>
      <c r="C34" s="221">
        <v>6031</v>
      </c>
      <c r="D34" s="183"/>
      <c r="E34" s="237"/>
    </row>
    <row r="35" spans="1:7" ht="12.75">
      <c r="A35" s="239"/>
      <c r="B35" s="206" t="s">
        <v>77</v>
      </c>
      <c r="C35" s="221">
        <v>6035</v>
      </c>
      <c r="D35" s="237"/>
      <c r="E35" s="237"/>
      <c r="G35" s="15"/>
    </row>
    <row r="36" spans="1:5" ht="12.75">
      <c r="A36" s="239"/>
      <c r="B36" s="206" t="s">
        <v>78</v>
      </c>
      <c r="C36" s="221">
        <v>604</v>
      </c>
      <c r="D36" s="236">
        <v>20675</v>
      </c>
      <c r="E36" s="237"/>
    </row>
    <row r="37" spans="1:7" ht="12.75">
      <c r="A37" s="239"/>
      <c r="B37" s="206" t="s">
        <v>79</v>
      </c>
      <c r="C37" s="221">
        <v>605</v>
      </c>
      <c r="D37" s="237"/>
      <c r="E37" s="237"/>
      <c r="F37" s="290"/>
      <c r="G37" s="290">
        <f>SUM(D36:D40)</f>
        <v>163240.45</v>
      </c>
    </row>
    <row r="38" spans="1:5" ht="12.75">
      <c r="A38" s="239"/>
      <c r="B38" s="206" t="s">
        <v>80</v>
      </c>
      <c r="C38" s="221">
        <v>606</v>
      </c>
      <c r="D38" s="236">
        <v>94400</v>
      </c>
      <c r="E38" s="237"/>
    </row>
    <row r="39" spans="1:5" ht="25.5">
      <c r="A39" s="239"/>
      <c r="B39" s="369" t="s">
        <v>81</v>
      </c>
      <c r="C39" s="221">
        <v>607</v>
      </c>
      <c r="D39" s="236"/>
      <c r="E39" s="237"/>
    </row>
    <row r="40" spans="1:5" ht="13.5" thickBot="1">
      <c r="A40" s="240"/>
      <c r="B40" s="229" t="s">
        <v>641</v>
      </c>
      <c r="C40" s="211">
        <v>608</v>
      </c>
      <c r="D40" s="236">
        <v>48165.45</v>
      </c>
      <c r="E40" s="237">
        <v>54129.33</v>
      </c>
    </row>
    <row r="41" spans="1:5" ht="13.5" thickBot="1">
      <c r="A41" s="213">
        <v>9</v>
      </c>
      <c r="B41" s="214" t="s">
        <v>82</v>
      </c>
      <c r="C41" s="215">
        <v>64</v>
      </c>
      <c r="D41" s="241">
        <f>SUM(D42:D45)</f>
        <v>6164261.5</v>
      </c>
      <c r="E41" s="241">
        <v>560160</v>
      </c>
    </row>
    <row r="42" spans="1:7" ht="12.75">
      <c r="A42" s="217"/>
      <c r="B42" s="206" t="s">
        <v>678</v>
      </c>
      <c r="C42" s="207">
        <v>641</v>
      </c>
      <c r="D42" s="237">
        <v>1974100</v>
      </c>
      <c r="E42" s="237">
        <v>480000</v>
      </c>
      <c r="G42" s="290"/>
    </row>
    <row r="43" spans="1:5" ht="12.75">
      <c r="A43" s="242"/>
      <c r="B43" s="220" t="s">
        <v>83</v>
      </c>
      <c r="C43" s="221">
        <v>644</v>
      </c>
      <c r="D43" s="237">
        <v>190161.5</v>
      </c>
      <c r="E43" s="237">
        <v>80160</v>
      </c>
    </row>
    <row r="44" spans="1:5" ht="12.75">
      <c r="A44" s="242"/>
      <c r="B44" s="220" t="s">
        <v>84</v>
      </c>
      <c r="C44" s="221">
        <v>645</v>
      </c>
      <c r="D44" s="236"/>
      <c r="E44" s="237"/>
    </row>
    <row r="45" spans="1:5" ht="13.5" thickBot="1">
      <c r="A45" s="225"/>
      <c r="B45" s="210" t="s">
        <v>731</v>
      </c>
      <c r="C45" s="211">
        <v>648</v>
      </c>
      <c r="D45" s="236">
        <v>4000000</v>
      </c>
      <c r="E45" s="237"/>
    </row>
    <row r="46" spans="1:6" ht="13.5" thickBot="1">
      <c r="A46" s="213">
        <v>10</v>
      </c>
      <c r="B46" s="214" t="s">
        <v>85</v>
      </c>
      <c r="C46" s="215">
        <v>68</v>
      </c>
      <c r="D46" s="241">
        <f>SUM(D47:D57)</f>
        <v>1180751</v>
      </c>
      <c r="E46" s="241">
        <v>534220</v>
      </c>
      <c r="F46" s="290">
        <f>+D42+D45</f>
        <v>5974100</v>
      </c>
    </row>
    <row r="47" spans="1:5" ht="12.75">
      <c r="A47" s="243"/>
      <c r="B47" s="244" t="s">
        <v>94</v>
      </c>
      <c r="C47" s="245">
        <v>681</v>
      </c>
      <c r="D47" s="246">
        <v>1180751</v>
      </c>
      <c r="E47" s="246">
        <v>534220</v>
      </c>
    </row>
    <row r="48" spans="1:5" ht="12.75">
      <c r="A48" s="219"/>
      <c r="B48" s="247" t="s">
        <v>95</v>
      </c>
      <c r="C48" s="221">
        <v>6811</v>
      </c>
      <c r="D48" s="246"/>
      <c r="E48" s="246"/>
    </row>
    <row r="49" spans="1:5" ht="25.5">
      <c r="A49" s="242"/>
      <c r="B49" s="370" t="s">
        <v>96</v>
      </c>
      <c r="C49" s="221">
        <v>6812</v>
      </c>
      <c r="D49" s="248"/>
      <c r="E49" s="246"/>
    </row>
    <row r="50" spans="1:5" ht="25.5">
      <c r="A50" s="219"/>
      <c r="B50" s="370" t="s">
        <v>97</v>
      </c>
      <c r="C50" s="221">
        <v>6813</v>
      </c>
      <c r="D50" s="248"/>
      <c r="E50" s="246"/>
    </row>
    <row r="51" spans="1:5" ht="12.75">
      <c r="A51" s="249"/>
      <c r="B51" s="247" t="s">
        <v>98</v>
      </c>
      <c r="C51" s="221">
        <v>6815</v>
      </c>
      <c r="D51" s="248"/>
      <c r="E51" s="246"/>
    </row>
    <row r="52" spans="1:5" ht="25.5">
      <c r="A52" s="219"/>
      <c r="B52" s="370" t="s">
        <v>99</v>
      </c>
      <c r="C52" s="221">
        <v>6816</v>
      </c>
      <c r="D52" s="248"/>
      <c r="E52" s="246"/>
    </row>
    <row r="53" spans="1:5" ht="12.75">
      <c r="A53" s="225"/>
      <c r="B53" s="247" t="s">
        <v>100</v>
      </c>
      <c r="C53" s="221">
        <v>686</v>
      </c>
      <c r="D53" s="248"/>
      <c r="E53" s="246"/>
    </row>
    <row r="54" spans="1:5" ht="25.5">
      <c r="A54" s="242"/>
      <c r="B54" s="370" t="s">
        <v>101</v>
      </c>
      <c r="C54" s="221">
        <v>6862</v>
      </c>
      <c r="D54" s="248"/>
      <c r="E54" s="246"/>
    </row>
    <row r="55" spans="1:5" ht="12.75">
      <c r="A55" s="242"/>
      <c r="B55" s="247" t="s">
        <v>98</v>
      </c>
      <c r="C55" s="221">
        <v>6864</v>
      </c>
      <c r="D55" s="248"/>
      <c r="E55" s="246"/>
    </row>
    <row r="56" spans="1:5" ht="25.5">
      <c r="A56" s="242"/>
      <c r="B56" s="371" t="s">
        <v>102</v>
      </c>
      <c r="C56" s="221">
        <v>6865</v>
      </c>
      <c r="D56" s="248"/>
      <c r="E56" s="246"/>
    </row>
    <row r="57" spans="1:5" ht="13.5" thickBot="1">
      <c r="A57" s="250"/>
      <c r="B57" s="251" t="s">
        <v>103</v>
      </c>
      <c r="C57" s="252">
        <v>687</v>
      </c>
      <c r="D57" s="248"/>
      <c r="E57" s="246"/>
    </row>
    <row r="58" spans="1:5" ht="13.5" thickBot="1">
      <c r="A58" s="254">
        <v>11</v>
      </c>
      <c r="B58" s="214" t="s">
        <v>681</v>
      </c>
      <c r="C58" s="255"/>
      <c r="D58" s="241">
        <f>SUM(D59:D87)</f>
        <v>2042574.56</v>
      </c>
      <c r="E58" s="241">
        <v>1424428.82</v>
      </c>
    </row>
    <row r="59" spans="1:5" ht="12.75">
      <c r="A59" s="256"/>
      <c r="B59" s="257" t="s">
        <v>465</v>
      </c>
      <c r="C59" s="258">
        <v>61</v>
      </c>
      <c r="D59" s="248"/>
      <c r="E59" s="246"/>
    </row>
    <row r="60" spans="1:5" ht="12.75">
      <c r="A60" s="259"/>
      <c r="B60" s="260" t="s">
        <v>466</v>
      </c>
      <c r="C60" s="261">
        <v>611</v>
      </c>
      <c r="D60" s="248"/>
      <c r="E60" s="246"/>
    </row>
    <row r="61" spans="1:5" ht="12.75">
      <c r="A61" s="238"/>
      <c r="B61" s="220" t="s">
        <v>270</v>
      </c>
      <c r="C61" s="262">
        <v>613</v>
      </c>
      <c r="D61" s="248">
        <v>172727.8</v>
      </c>
      <c r="E61" s="246"/>
    </row>
    <row r="62" spans="1:5" ht="12.75">
      <c r="A62" s="238"/>
      <c r="B62" s="220" t="s">
        <v>104</v>
      </c>
      <c r="C62" s="263">
        <v>615</v>
      </c>
      <c r="D62" s="248"/>
      <c r="E62" s="246">
        <v>168046</v>
      </c>
    </row>
    <row r="63" spans="1:5" ht="12.75">
      <c r="A63" s="238"/>
      <c r="B63" s="220" t="s">
        <v>105</v>
      </c>
      <c r="C63" s="263">
        <v>616</v>
      </c>
      <c r="D63" s="248">
        <v>111000</v>
      </c>
      <c r="E63" s="246"/>
    </row>
    <row r="64" spans="1:5" ht="12.75">
      <c r="A64" s="238"/>
      <c r="B64" s="220" t="s">
        <v>106</v>
      </c>
      <c r="C64" s="263">
        <v>617</v>
      </c>
      <c r="D64" s="248"/>
      <c r="E64" s="246"/>
    </row>
    <row r="65" spans="1:5" ht="12.75">
      <c r="A65" s="238"/>
      <c r="B65" s="220" t="s">
        <v>71</v>
      </c>
      <c r="C65" s="263">
        <v>618</v>
      </c>
      <c r="D65" s="248"/>
      <c r="E65" s="246"/>
    </row>
    <row r="66" spans="1:6" ht="12.75">
      <c r="A66" s="238"/>
      <c r="B66" s="220" t="s">
        <v>700</v>
      </c>
      <c r="C66" s="263">
        <v>62</v>
      </c>
      <c r="D66" s="248"/>
      <c r="E66" s="246"/>
      <c r="F66" s="290"/>
    </row>
    <row r="67" spans="1:5" ht="12.75">
      <c r="A67" s="238"/>
      <c r="B67" s="220" t="s">
        <v>107</v>
      </c>
      <c r="C67" s="263">
        <v>621</v>
      </c>
      <c r="D67" s="248">
        <v>1200000</v>
      </c>
      <c r="E67" s="246"/>
    </row>
    <row r="68" spans="1:5" ht="12.75">
      <c r="A68" s="238"/>
      <c r="B68" s="220" t="s">
        <v>108</v>
      </c>
      <c r="C68" s="263">
        <v>622</v>
      </c>
      <c r="D68" s="248"/>
      <c r="E68" s="246"/>
    </row>
    <row r="69" spans="1:6" ht="25.5">
      <c r="A69" s="238"/>
      <c r="B69" s="371" t="s">
        <v>109</v>
      </c>
      <c r="C69" s="263">
        <v>623</v>
      </c>
      <c r="D69" s="248"/>
      <c r="E69" s="246"/>
      <c r="F69" s="290"/>
    </row>
    <row r="70" spans="1:7" ht="12.75">
      <c r="A70" s="238"/>
      <c r="B70" s="220" t="s">
        <v>110</v>
      </c>
      <c r="C70" s="263">
        <v>624</v>
      </c>
      <c r="D70" s="248"/>
      <c r="E70" s="246"/>
      <c r="G70" s="290"/>
    </row>
    <row r="71" spans="1:5" ht="12.75">
      <c r="A71" s="238"/>
      <c r="B71" s="220" t="s">
        <v>111</v>
      </c>
      <c r="C71" s="263">
        <v>625</v>
      </c>
      <c r="D71" s="248"/>
      <c r="E71" s="246"/>
    </row>
    <row r="72" spans="1:5" ht="12.75">
      <c r="A72" s="238"/>
      <c r="B72" s="220" t="s">
        <v>112</v>
      </c>
      <c r="C72" s="263">
        <v>626</v>
      </c>
      <c r="D72" s="248"/>
      <c r="E72" s="246">
        <v>1189183</v>
      </c>
    </row>
    <row r="73" spans="1:5" ht="12.75">
      <c r="A73" s="238"/>
      <c r="B73" s="220" t="s">
        <v>467</v>
      </c>
      <c r="C73" s="262" t="s">
        <v>468</v>
      </c>
      <c r="D73" s="248"/>
      <c r="E73" s="246"/>
    </row>
    <row r="74" spans="1:5" ht="12.75">
      <c r="A74" s="238"/>
      <c r="B74" s="220" t="s">
        <v>113</v>
      </c>
      <c r="C74" s="263">
        <v>627</v>
      </c>
      <c r="D74" s="248"/>
      <c r="E74" s="246"/>
    </row>
    <row r="75" spans="1:5" ht="12.75">
      <c r="A75" s="238"/>
      <c r="B75" s="220" t="s">
        <v>114</v>
      </c>
      <c r="C75" s="263">
        <v>628</v>
      </c>
      <c r="D75" s="248">
        <v>141971.61</v>
      </c>
      <c r="E75" s="246">
        <v>67199.82</v>
      </c>
    </row>
    <row r="76" spans="1:6" ht="12.75">
      <c r="A76" s="238"/>
      <c r="B76" s="220" t="s">
        <v>701</v>
      </c>
      <c r="C76" s="263">
        <v>63</v>
      </c>
      <c r="D76" s="248"/>
      <c r="E76" s="246"/>
      <c r="F76" s="290"/>
    </row>
    <row r="77" spans="1:6" ht="12.75">
      <c r="A77" s="238"/>
      <c r="B77" s="220" t="s">
        <v>59</v>
      </c>
      <c r="C77" s="263">
        <v>631</v>
      </c>
      <c r="D77" s="248"/>
      <c r="E77" s="246"/>
      <c r="F77" s="290"/>
    </row>
    <row r="78" spans="1:6" ht="12.75">
      <c r="A78" s="238"/>
      <c r="B78" s="220" t="s">
        <v>60</v>
      </c>
      <c r="C78" s="263">
        <v>632</v>
      </c>
      <c r="D78" s="248"/>
      <c r="E78" s="246"/>
      <c r="F78" s="290"/>
    </row>
    <row r="79" spans="1:5" ht="12.75">
      <c r="A79" s="238"/>
      <c r="B79" s="220" t="s">
        <v>469</v>
      </c>
      <c r="C79" s="263">
        <v>633</v>
      </c>
      <c r="D79" s="248">
        <v>175820</v>
      </c>
      <c r="E79" s="246"/>
    </row>
    <row r="80" spans="1:5" ht="12.75">
      <c r="A80" s="238"/>
      <c r="B80" s="220" t="s">
        <v>51</v>
      </c>
      <c r="C80" s="263">
        <v>638</v>
      </c>
      <c r="D80" s="248"/>
      <c r="E80" s="246"/>
    </row>
    <row r="81" spans="1:7" ht="12.75">
      <c r="A81" s="238"/>
      <c r="B81" s="220" t="s">
        <v>50</v>
      </c>
      <c r="C81" s="263">
        <v>65</v>
      </c>
      <c r="D81" s="248"/>
      <c r="E81" s="246"/>
      <c r="G81" s="290"/>
    </row>
    <row r="82" spans="1:5" ht="12.75">
      <c r="A82" s="238"/>
      <c r="B82" s="220" t="s">
        <v>115</v>
      </c>
      <c r="C82" s="263">
        <v>652</v>
      </c>
      <c r="D82" s="248"/>
      <c r="E82" s="246"/>
    </row>
    <row r="83" spans="1:5" ht="12.75">
      <c r="A83" s="238"/>
      <c r="B83" s="220" t="s">
        <v>116</v>
      </c>
      <c r="C83" s="263">
        <v>653</v>
      </c>
      <c r="D83" s="248">
        <v>50000</v>
      </c>
      <c r="E83" s="246"/>
    </row>
    <row r="84" spans="1:5" ht="12.75">
      <c r="A84" s="238"/>
      <c r="B84" s="220" t="s">
        <v>117</v>
      </c>
      <c r="C84" s="263">
        <v>654</v>
      </c>
      <c r="D84" s="248"/>
      <c r="E84" s="246"/>
    </row>
    <row r="85" spans="1:5" ht="12.75">
      <c r="A85" s="238"/>
      <c r="B85" s="220" t="s">
        <v>118</v>
      </c>
      <c r="C85" s="263">
        <v>656</v>
      </c>
      <c r="D85" s="248"/>
      <c r="E85" s="246"/>
    </row>
    <row r="86" spans="1:5" ht="12.75">
      <c r="A86" s="238"/>
      <c r="B86" s="220" t="s">
        <v>119</v>
      </c>
      <c r="C86" s="263">
        <v>657</v>
      </c>
      <c r="D86" s="248">
        <v>191055.15</v>
      </c>
      <c r="E86" s="246"/>
    </row>
    <row r="87" spans="1:5" ht="13.5" thickBot="1">
      <c r="A87" s="264"/>
      <c r="B87" s="210" t="s">
        <v>120</v>
      </c>
      <c r="C87" s="263">
        <v>658</v>
      </c>
      <c r="D87" s="248"/>
      <c r="E87" s="246"/>
    </row>
    <row r="88" spans="1:5" ht="13.5" thickBot="1">
      <c r="A88" s="265">
        <v>12</v>
      </c>
      <c r="B88" s="266" t="s">
        <v>121</v>
      </c>
      <c r="C88" s="267"/>
      <c r="D88" s="268">
        <f>D30+D41+D46+D58</f>
        <v>155719104.32</v>
      </c>
      <c r="E88" s="268">
        <v>17540976.15</v>
      </c>
    </row>
    <row r="89" spans="1:5" ht="13.5" thickBot="1">
      <c r="A89" s="269">
        <v>13</v>
      </c>
      <c r="B89" s="270" t="s">
        <v>122</v>
      </c>
      <c r="C89" s="215"/>
      <c r="D89" s="241">
        <f>D29-D88</f>
        <v>6862754.310000032</v>
      </c>
      <c r="E89" s="241">
        <v>3112284.17</v>
      </c>
    </row>
    <row r="90" spans="1:5" ht="25.5">
      <c r="A90" s="271">
        <v>14</v>
      </c>
      <c r="B90" s="369" t="s">
        <v>123</v>
      </c>
      <c r="C90" s="272"/>
      <c r="D90" s="246"/>
      <c r="E90" s="246"/>
    </row>
    <row r="91" spans="1:5" ht="12.75">
      <c r="A91" s="238"/>
      <c r="B91" s="220" t="s">
        <v>124</v>
      </c>
      <c r="C91" s="273">
        <v>761</v>
      </c>
      <c r="D91" s="246"/>
      <c r="E91" s="246"/>
    </row>
    <row r="92" spans="1:5" ht="12.75">
      <c r="A92" s="238"/>
      <c r="B92" s="220" t="s">
        <v>125</v>
      </c>
      <c r="C92" s="273">
        <v>661</v>
      </c>
      <c r="D92" s="382">
        <v>-205654.08</v>
      </c>
      <c r="E92" s="248"/>
    </row>
    <row r="93" spans="1:5" ht="12.75">
      <c r="A93" s="238">
        <v>15</v>
      </c>
      <c r="B93" s="220" t="s">
        <v>128</v>
      </c>
      <c r="C93" s="273"/>
      <c r="D93" s="246"/>
      <c r="E93" s="246"/>
    </row>
    <row r="94" spans="1:5" ht="12.75">
      <c r="A94" s="238"/>
      <c r="B94" s="220" t="s">
        <v>129</v>
      </c>
      <c r="C94" s="273">
        <v>762</v>
      </c>
      <c r="D94" s="246"/>
      <c r="E94" s="246"/>
    </row>
    <row r="95" spans="1:5" ht="25.5">
      <c r="A95" s="238"/>
      <c r="B95" s="371" t="s">
        <v>130</v>
      </c>
      <c r="C95" s="273">
        <v>662</v>
      </c>
      <c r="D95" s="246"/>
      <c r="E95" s="246"/>
    </row>
    <row r="96" spans="1:5" ht="12.75">
      <c r="A96" s="238">
        <v>16</v>
      </c>
      <c r="B96" s="220" t="s">
        <v>131</v>
      </c>
      <c r="C96" s="273"/>
      <c r="D96" s="246"/>
      <c r="E96" s="246"/>
    </row>
    <row r="97" spans="1:5" ht="25.5">
      <c r="A97" s="274">
        <v>16.1</v>
      </c>
      <c r="B97" s="371" t="s">
        <v>132</v>
      </c>
      <c r="C97" s="273"/>
      <c r="D97" s="246"/>
      <c r="E97" s="246"/>
    </row>
    <row r="98" spans="1:5" ht="25.5">
      <c r="A98" s="274"/>
      <c r="B98" s="371" t="s">
        <v>133</v>
      </c>
      <c r="C98" s="273">
        <v>763</v>
      </c>
      <c r="D98" s="246"/>
      <c r="E98" s="246"/>
    </row>
    <row r="99" spans="1:5" ht="12.75">
      <c r="A99" s="238"/>
      <c r="B99" s="220" t="s">
        <v>134</v>
      </c>
      <c r="C99" s="273">
        <v>764</v>
      </c>
      <c r="D99" s="246"/>
      <c r="E99" s="246"/>
    </row>
    <row r="100" spans="1:5" ht="12.75">
      <c r="A100" s="238"/>
      <c r="B100" s="220" t="s">
        <v>135</v>
      </c>
      <c r="C100" s="273">
        <v>765</v>
      </c>
      <c r="D100" s="246"/>
      <c r="E100" s="246"/>
    </row>
    <row r="101" spans="1:5" ht="12.75">
      <c r="A101" s="238"/>
      <c r="B101" s="220" t="s">
        <v>136</v>
      </c>
      <c r="C101" s="273">
        <v>665</v>
      </c>
      <c r="D101" s="246"/>
      <c r="E101" s="246"/>
    </row>
    <row r="102" spans="1:5" ht="12.75">
      <c r="A102" s="274">
        <v>16.2</v>
      </c>
      <c r="B102" s="220" t="s">
        <v>137</v>
      </c>
      <c r="C102" s="273"/>
      <c r="D102" s="246"/>
      <c r="E102" s="246"/>
    </row>
    <row r="103" spans="1:6" ht="12.75">
      <c r="A103" s="274"/>
      <c r="B103" s="220" t="s">
        <v>138</v>
      </c>
      <c r="C103" s="273">
        <v>767</v>
      </c>
      <c r="D103" s="246"/>
      <c r="E103" s="246">
        <v>241.89</v>
      </c>
      <c r="F103" s="290"/>
    </row>
    <row r="104" spans="1:6" ht="12.75">
      <c r="A104" s="274">
        <v>16.3</v>
      </c>
      <c r="B104" s="220" t="s">
        <v>139</v>
      </c>
      <c r="C104" s="273"/>
      <c r="D104" s="246"/>
      <c r="E104" s="246"/>
      <c r="F104" s="290"/>
    </row>
    <row r="105" spans="1:6" ht="12.75">
      <c r="A105" s="274"/>
      <c r="B105" s="220" t="s">
        <v>140</v>
      </c>
      <c r="C105" s="273">
        <v>766</v>
      </c>
      <c r="D105" s="246">
        <v>1365863.9</v>
      </c>
      <c r="E105" s="246">
        <v>235567.23</v>
      </c>
      <c r="F105" s="290">
        <f>D105-D128</f>
        <v>1365863.9</v>
      </c>
    </row>
    <row r="106" spans="1:6" ht="12.75">
      <c r="A106" s="274"/>
      <c r="B106" s="220" t="s">
        <v>141</v>
      </c>
      <c r="C106" s="273">
        <v>666</v>
      </c>
      <c r="D106" s="382">
        <v>-592153.75</v>
      </c>
      <c r="E106" s="246">
        <v>-54854.85</v>
      </c>
      <c r="F106" s="290">
        <f>D105+D106</f>
        <v>773710.1499999999</v>
      </c>
    </row>
    <row r="107" spans="1:7" ht="12.75">
      <c r="A107" s="274">
        <v>16.4</v>
      </c>
      <c r="B107" s="220" t="s">
        <v>142</v>
      </c>
      <c r="C107" s="273"/>
      <c r="D107" s="246"/>
      <c r="E107" s="246"/>
      <c r="F107" s="290">
        <f>SUM(D105:D106)</f>
        <v>773710.1499999999</v>
      </c>
      <c r="G107" s="367"/>
    </row>
    <row r="108" spans="1:5" ht="12.75">
      <c r="A108" s="274"/>
      <c r="B108" s="220" t="s">
        <v>61</v>
      </c>
      <c r="C108" s="273">
        <v>768</v>
      </c>
      <c r="D108" s="246"/>
      <c r="E108" s="248"/>
    </row>
    <row r="109" spans="1:7" ht="13.5" thickBot="1">
      <c r="A109" s="275"/>
      <c r="B109" s="210" t="s">
        <v>143</v>
      </c>
      <c r="C109" s="276">
        <v>668</v>
      </c>
      <c r="D109" s="246"/>
      <c r="E109" s="246"/>
      <c r="G109" s="290">
        <f>SUM(D105:D106)</f>
        <v>773710.1499999999</v>
      </c>
    </row>
    <row r="110" spans="1:5" ht="26.25" thickBot="1">
      <c r="A110" s="277">
        <v>17</v>
      </c>
      <c r="B110" s="373" t="s">
        <v>144</v>
      </c>
      <c r="C110" s="215"/>
      <c r="D110" s="241">
        <f>SUM(D90:D109)</f>
        <v>568056.0699999998</v>
      </c>
      <c r="E110" s="241">
        <v>180954.27</v>
      </c>
    </row>
    <row r="111" spans="1:5" ht="13.5" thickBot="1">
      <c r="A111" s="277">
        <v>18</v>
      </c>
      <c r="B111" s="278" t="s">
        <v>145</v>
      </c>
      <c r="C111" s="215" t="s">
        <v>146</v>
      </c>
      <c r="D111" s="241">
        <f>SUM(D112:D121)</f>
        <v>0</v>
      </c>
      <c r="E111" s="241">
        <v>0</v>
      </c>
    </row>
    <row r="112" spans="1:5" ht="25.5">
      <c r="A112" s="279"/>
      <c r="B112" s="369" t="s">
        <v>147</v>
      </c>
      <c r="C112" s="272">
        <v>771</v>
      </c>
      <c r="D112" s="236"/>
      <c r="E112" s="280"/>
    </row>
    <row r="113" spans="1:5" ht="12.75">
      <c r="A113" s="274"/>
      <c r="B113" s="220" t="s">
        <v>148</v>
      </c>
      <c r="C113" s="273">
        <v>772</v>
      </c>
      <c r="D113" s="248"/>
      <c r="E113" s="281"/>
    </row>
    <row r="114" spans="1:5" ht="25.5">
      <c r="A114" s="274"/>
      <c r="B114" s="371" t="s">
        <v>149</v>
      </c>
      <c r="C114" s="273">
        <v>773</v>
      </c>
      <c r="D114" s="248"/>
      <c r="E114" s="281"/>
    </row>
    <row r="115" spans="1:5" ht="12.75">
      <c r="A115" s="274"/>
      <c r="B115" s="220" t="s">
        <v>150</v>
      </c>
      <c r="C115" s="273">
        <v>777</v>
      </c>
      <c r="D115" s="248"/>
      <c r="E115" s="281"/>
    </row>
    <row r="116" spans="1:5" ht="12.75">
      <c r="A116" s="274"/>
      <c r="B116" s="220" t="s">
        <v>151</v>
      </c>
      <c r="C116" s="273">
        <v>778</v>
      </c>
      <c r="D116" s="248"/>
      <c r="E116" s="281"/>
    </row>
    <row r="117" spans="1:5" ht="12.75">
      <c r="A117" s="274"/>
      <c r="B117" s="220" t="s">
        <v>152</v>
      </c>
      <c r="C117" s="273">
        <v>671</v>
      </c>
      <c r="D117" s="248"/>
      <c r="E117" s="281"/>
    </row>
    <row r="118" spans="1:5" ht="25.5">
      <c r="A118" s="274"/>
      <c r="B118" s="371" t="s">
        <v>153</v>
      </c>
      <c r="C118" s="273">
        <v>672</v>
      </c>
      <c r="D118" s="248"/>
      <c r="E118" s="281"/>
    </row>
    <row r="119" spans="1:5" ht="25.5">
      <c r="A119" s="274"/>
      <c r="B119" s="371" t="s">
        <v>154</v>
      </c>
      <c r="C119" s="273">
        <v>673</v>
      </c>
      <c r="D119" s="248"/>
      <c r="E119" s="281"/>
    </row>
    <row r="120" spans="1:5" ht="12.75">
      <c r="A120" s="274"/>
      <c r="B120" s="220" t="s">
        <v>155</v>
      </c>
      <c r="C120" s="273">
        <v>677</v>
      </c>
      <c r="D120" s="248"/>
      <c r="E120" s="281"/>
    </row>
    <row r="121" spans="1:5" ht="13.5" thickBot="1">
      <c r="A121" s="275"/>
      <c r="B121" s="210" t="s">
        <v>274</v>
      </c>
      <c r="C121" s="276">
        <v>678</v>
      </c>
      <c r="D121" s="235"/>
      <c r="E121" s="246"/>
    </row>
    <row r="122" spans="1:6" ht="13.5" thickBot="1">
      <c r="A122" s="282">
        <v>19</v>
      </c>
      <c r="B122" s="283" t="s">
        <v>156</v>
      </c>
      <c r="C122" s="200"/>
      <c r="D122" s="284">
        <f>D89+D110</f>
        <v>7430810.3800000325</v>
      </c>
      <c r="E122" s="284">
        <v>3293238.44</v>
      </c>
      <c r="F122" s="290"/>
    </row>
    <row r="123" spans="1:5" ht="12.75">
      <c r="A123" s="279"/>
      <c r="B123" s="206" t="s">
        <v>157</v>
      </c>
      <c r="C123" s="272">
        <v>694</v>
      </c>
      <c r="D123" s="236">
        <v>762187</v>
      </c>
      <c r="E123" s="236">
        <v>329323.84400000004</v>
      </c>
    </row>
    <row r="124" spans="1:7" ht="13.5" thickBot="1">
      <c r="A124" s="285"/>
      <c r="B124" s="286" t="s">
        <v>158</v>
      </c>
      <c r="C124" s="227">
        <v>121</v>
      </c>
      <c r="D124" s="253"/>
      <c r="E124" s="287"/>
      <c r="G124">
        <v>603951.6918666661</v>
      </c>
    </row>
    <row r="125" spans="1:5" ht="31.5" thickBot="1">
      <c r="A125" s="288"/>
      <c r="B125" s="372" t="s">
        <v>159</v>
      </c>
      <c r="C125" s="289">
        <v>121</v>
      </c>
      <c r="D125" s="433">
        <f>D122-D123</f>
        <v>6668623.3800000325</v>
      </c>
      <c r="E125" s="433">
        <v>2963914.5960000018</v>
      </c>
    </row>
    <row r="126" ht="13.5" thickTop="1">
      <c r="G126" s="290">
        <f>E122-G124</f>
        <v>2689286.748133334</v>
      </c>
    </row>
    <row r="127" spans="4:5" ht="12.75">
      <c r="D127" s="75"/>
      <c r="E127" s="290"/>
    </row>
    <row r="128" spans="3:6" ht="12.75">
      <c r="C128" s="290"/>
      <c r="D128" s="290"/>
      <c r="E128" s="290"/>
      <c r="F128" s="367"/>
    </row>
    <row r="129" spans="4:5" ht="18">
      <c r="D129" s="655" t="s">
        <v>55</v>
      </c>
      <c r="E129" s="655"/>
    </row>
    <row r="130" spans="1:5" ht="18">
      <c r="A130" s="654"/>
      <c r="B130" s="654"/>
      <c r="C130" s="75"/>
      <c r="D130" s="655" t="s">
        <v>93</v>
      </c>
      <c r="E130" s="655"/>
    </row>
    <row r="131" spans="1:5" ht="18">
      <c r="A131" s="654"/>
      <c r="B131" s="654"/>
      <c r="C131" s="198"/>
      <c r="D131" s="655"/>
      <c r="E131" s="655"/>
    </row>
    <row r="132" spans="4:5" ht="12.75">
      <c r="D132" s="479"/>
      <c r="E132" s="479"/>
    </row>
    <row r="133" spans="4:5" ht="12.75">
      <c r="D133" s="479"/>
      <c r="E133" s="479"/>
    </row>
    <row r="141" ht="12.75">
      <c r="D141" s="75">
        <f>+D125-PASIVI!F41</f>
        <v>3.259629011154175E-08</v>
      </c>
    </row>
  </sheetData>
  <sheetProtection/>
  <mergeCells count="9">
    <mergeCell ref="A131:B131"/>
    <mergeCell ref="D131:E131"/>
    <mergeCell ref="A1:A2"/>
    <mergeCell ref="B1:B2"/>
    <mergeCell ref="D1:D2"/>
    <mergeCell ref="E1:E2"/>
    <mergeCell ref="D129:E129"/>
    <mergeCell ref="A130:B130"/>
    <mergeCell ref="D130:E130"/>
  </mergeCells>
  <printOptions/>
  <pageMargins left="0.71" right="0.16" top="0.84" bottom="0.83" header="0.5" footer="0.5"/>
  <pageSetup horizontalDpi="600" verticalDpi="600" orientation="portrait" paperSize="9" scale="85" r:id="rId1"/>
  <headerFooter alignWithMargins="0">
    <oddFooter>&amp;CFaqe  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2009-03-30T18:49:29Z</cp:lastPrinted>
  <dcterms:created xsi:type="dcterms:W3CDTF">2002-01-01T08:35:09Z</dcterms:created>
  <dcterms:modified xsi:type="dcterms:W3CDTF">2011-07-29T13:19:18Z</dcterms:modified>
  <cp:category/>
  <cp:version/>
  <cp:contentType/>
  <cp:contentStatus/>
</cp:coreProperties>
</file>