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nime per pasqyrat financiare" sheetId="1" r:id="rId1"/>
    <sheet name="kapitali" sheetId="2" r:id="rId2"/>
    <sheet name="cashflow" sheetId="3" r:id="rId3"/>
    <sheet name="aktivi-pasivi" sheetId="4" r:id="rId4"/>
    <sheet name="pash" sheetId="5" r:id="rId5"/>
  </sheets>
  <externalReferences>
    <externalReference r:id="rId8"/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<sst xmlns="http://schemas.openxmlformats.org/spreadsheetml/2006/main" count="300" uniqueCount="229">
  <si>
    <t>AKTIVET</t>
  </si>
  <si>
    <t>Shenime</t>
  </si>
  <si>
    <t>I</t>
  </si>
  <si>
    <t>AKTIVET AFATSHKURTRA</t>
  </si>
  <si>
    <t>Aktive Monetare</t>
  </si>
  <si>
    <t>Dervative dhe aktive te mbajtura per tregtim</t>
  </si>
  <si>
    <t xml:space="preserve">                                    -   </t>
  </si>
  <si>
    <t>Aktive te tjera financiare afatshurtra</t>
  </si>
  <si>
    <t>Kerkesa te arketueshme</t>
  </si>
  <si>
    <t>Kerkesa te tjera te arketueshme</t>
  </si>
  <si>
    <t>Inventari</t>
  </si>
  <si>
    <t>Tatim i parapaguar mbi fitimin</t>
  </si>
  <si>
    <t>Aktive afatshkurtra te mbajtura per shitje</t>
  </si>
  <si>
    <t>Parapagimet dhe shpenzimet e shtyra</t>
  </si>
  <si>
    <t>Totali I Aktiveve Afatshkurtra (I)</t>
  </si>
  <si>
    <t>II</t>
  </si>
  <si>
    <t>AKTIVET AFATGJATA</t>
  </si>
  <si>
    <t>Investimet financiare afatgjata</t>
  </si>
  <si>
    <t>Aktive afatgjata materiale</t>
  </si>
  <si>
    <t>Aktive biologjike afatgjata</t>
  </si>
  <si>
    <t>Aktive afatgjata jomateriale</t>
  </si>
  <si>
    <t xml:space="preserve">                                       -   </t>
  </si>
  <si>
    <t>Kapitali aksionar I papaguar</t>
  </si>
  <si>
    <t>Aktive te tjera afatgjata</t>
  </si>
  <si>
    <t>Totali I aktiveve afatgjata (II)</t>
  </si>
  <si>
    <t>TOTALI I AKTIVEVE ( I+II)</t>
  </si>
  <si>
    <t>DETYRIMET DHE KAPITALI</t>
  </si>
  <si>
    <t>DETYRIMET AFATSHKURTRA</t>
  </si>
  <si>
    <t>Derivativet</t>
  </si>
  <si>
    <t>Huamarrjet</t>
  </si>
  <si>
    <t>Huate dhe parapagimet</t>
  </si>
  <si>
    <t>Te pagueshme te tjera</t>
  </si>
  <si>
    <t>Tatim fitimi</t>
  </si>
  <si>
    <t>Dividente</t>
  </si>
  <si>
    <t>Grantet dhe te ardhura te shtyra</t>
  </si>
  <si>
    <t>Maredhenje te brendshme</t>
  </si>
  <si>
    <t>Totali I detyrimeve afatshkurtra (I)</t>
  </si>
  <si>
    <t>DETYRIMET AFATGJATA</t>
  </si>
  <si>
    <t>Huate afatgjata</t>
  </si>
  <si>
    <t>Huamarrje te tjera afatgjata</t>
  </si>
  <si>
    <t>Tatimi I shtyre mbi fitimin</t>
  </si>
  <si>
    <t>Totali I detyrimeve afatgjata (II)</t>
  </si>
  <si>
    <t>III</t>
  </si>
  <si>
    <t>KAPITALI</t>
  </si>
  <si>
    <t>Kapitali aksionit</t>
  </si>
  <si>
    <t>Shtese dhe reduktim kapitali te paregjistruar</t>
  </si>
  <si>
    <t xml:space="preserve">Rezerva </t>
  </si>
  <si>
    <t>Interesat e pakices</t>
  </si>
  <si>
    <t>Fitimet e pashperndara</t>
  </si>
  <si>
    <t>Fitimi (humbja) e vitit financiar</t>
  </si>
  <si>
    <t>Totali I kapitalit (III)</t>
  </si>
  <si>
    <t>TOTALI DETYRIMEVE  KAPITALIT (I+II+III)</t>
  </si>
  <si>
    <t>Pershkrimi i Elementeve</t>
  </si>
  <si>
    <t>Shitjet neto</t>
  </si>
  <si>
    <t>1a</t>
  </si>
  <si>
    <t>Materialet e konsumuara</t>
  </si>
  <si>
    <t>1c</t>
  </si>
  <si>
    <t>Fitimi bruto</t>
  </si>
  <si>
    <t>Te ardhura te tjera nga veprimtaria e shfrytezimit</t>
  </si>
  <si>
    <t>1b</t>
  </si>
  <si>
    <t>Shpenzime te tjera</t>
  </si>
  <si>
    <t>1d</t>
  </si>
  <si>
    <t>Kosto e punes</t>
  </si>
  <si>
    <t>1e</t>
  </si>
  <si>
    <t>Amortizime dhe zhvleresimit</t>
  </si>
  <si>
    <t>1f</t>
  </si>
  <si>
    <t>Fitime (humbjet) nga kursi I kembimit</t>
  </si>
  <si>
    <t>1g</t>
  </si>
  <si>
    <t>Totali i shpenzimeve</t>
  </si>
  <si>
    <t>Fitimi apo humbja nga veprimtaria kryesore</t>
  </si>
  <si>
    <t>Shpenzime finaciare</t>
  </si>
  <si>
    <t>1h</t>
  </si>
  <si>
    <t>Te ardhura financiare</t>
  </si>
  <si>
    <t>Totali I te ardhurave dhe shpenzimeve financiare</t>
  </si>
  <si>
    <t>Fitim (humbje) para tatimit</t>
  </si>
  <si>
    <t>Shpenzimet e tatim fitimit</t>
  </si>
  <si>
    <t>Fitimi (humbje) neto e vitit financiar</t>
  </si>
  <si>
    <t>PERIUDHA 01/01/2010-31/12/2010</t>
  </si>
  <si>
    <t>01/01/2009 - 31/12/2009</t>
  </si>
  <si>
    <t>Ndryshim ne inventarin e produkteve ne proces</t>
  </si>
  <si>
    <t>Totali</t>
  </si>
  <si>
    <t>Te pagueshme ndaj furnitoreve</t>
  </si>
  <si>
    <t>CASH  FLOW</t>
  </si>
  <si>
    <t>1</t>
  </si>
  <si>
    <t xml:space="preserve">Fitimi para tatimit </t>
  </si>
  <si>
    <t>2</t>
  </si>
  <si>
    <t>Rregullime per :</t>
  </si>
  <si>
    <t>2.1</t>
  </si>
  <si>
    <t xml:space="preserve">Amortizimin </t>
  </si>
  <si>
    <t>2.2</t>
  </si>
  <si>
    <t xml:space="preserve">Humbje nga kembimet valutore </t>
  </si>
  <si>
    <t>2.3</t>
  </si>
  <si>
    <t xml:space="preserve">Te ardhura nga investimet </t>
  </si>
  <si>
    <t>2.4</t>
  </si>
  <si>
    <t xml:space="preserve">Shpenzime per interesa </t>
  </si>
  <si>
    <t>3</t>
  </si>
  <si>
    <t>(Rritje)/renie ne tepricen e kerk. te ark. aktiviteti, si dhe kerk. te arket.. te tjera</t>
  </si>
  <si>
    <t>4</t>
  </si>
  <si>
    <t xml:space="preserve">(Rritje)/renie ne tepricen e inventarit </t>
  </si>
  <si>
    <t>5</t>
  </si>
  <si>
    <t>Rritje/(renie) ne tepricen e detyrimeve per t`u paguar nga aktiviteti</t>
  </si>
  <si>
    <t>6</t>
  </si>
  <si>
    <t xml:space="preserve">Parate e perftuara nga aktivitetet  </t>
  </si>
  <si>
    <t>7</t>
  </si>
  <si>
    <t>Interes i paguar</t>
  </si>
  <si>
    <t>8</t>
  </si>
  <si>
    <t xml:space="preserve">Tatim-fitimi i paguar </t>
  </si>
  <si>
    <t>Paraja neto nga aktivitetet e shfrytezimit</t>
  </si>
  <si>
    <t xml:space="preserve">Fluksi i parave nga veprimtarite investuese </t>
  </si>
  <si>
    <t xml:space="preserve">Blerjet e kompanise se kontrolluar minus parate e arketuara </t>
  </si>
  <si>
    <t xml:space="preserve">Blerjet e aktiveve afatgjata materiale </t>
  </si>
  <si>
    <t>Te ardhura nga shitja e pajisjeve</t>
  </si>
  <si>
    <t xml:space="preserve">Interesi i arketuar </t>
  </si>
  <si>
    <t xml:space="preserve">Dividentet e arketuar </t>
  </si>
  <si>
    <t>Paraja neto e perdorur ne aktivitetet investuese</t>
  </si>
  <si>
    <t xml:space="preserve">Fluksi i parave nga aktivitetet financiare </t>
  </si>
  <si>
    <t>Te ardhura nga emetimi i kapitalit aksioner</t>
  </si>
  <si>
    <t xml:space="preserve">Te ardhura nga huamarrje afatgjata </t>
  </si>
  <si>
    <t xml:space="preserve">Pagesat e detyrimeve te qerase financiare </t>
  </si>
  <si>
    <t xml:space="preserve">Dividente te paguar </t>
  </si>
  <si>
    <t>Paraja neto e perdorur ne aktivitetet financiare</t>
  </si>
  <si>
    <t>IV</t>
  </si>
  <si>
    <t>Rritja/Renia neto e mjeteve monetare</t>
  </si>
  <si>
    <t xml:space="preserve">Mjete monetare ne fillim te periudhes kontabel </t>
  </si>
  <si>
    <t>Mjete monetare ne fund te periudhes kontabel  (1/c)</t>
  </si>
  <si>
    <t xml:space="preserve"> </t>
  </si>
  <si>
    <t xml:space="preserve">Kapitali aksionar </t>
  </si>
  <si>
    <t>Primi i aksionit</t>
  </si>
  <si>
    <t>Aksione thesari</t>
  </si>
  <si>
    <t>Rezeva stat.ligjore</t>
  </si>
  <si>
    <t>Fitimi i pashperndare</t>
  </si>
  <si>
    <t>TOTALI</t>
  </si>
  <si>
    <t>Fitimi neto per periudhen kontabel</t>
  </si>
  <si>
    <t>Dividentet e paguar</t>
  </si>
  <si>
    <t>Rritja e rezerves se kapitalit</t>
  </si>
  <si>
    <t>Emetimi i aksioneve</t>
  </si>
  <si>
    <t>Aksione te thesarit te riblera</t>
  </si>
  <si>
    <t>Pasqyrat e Ndryshimeve ne Kapital 2010</t>
  </si>
  <si>
    <t>Pozicioni me 31 janar 2009</t>
  </si>
  <si>
    <t>Emetimi I aksioneve</t>
  </si>
  <si>
    <t>Pozicioni me 31 dhjetor 2009</t>
  </si>
  <si>
    <t>Pozicioni me 31 dhjetor 2010</t>
  </si>
  <si>
    <t>SHENIMET PER PASQYRAT FINANCIARE</t>
  </si>
  <si>
    <t>Mjete monetare</t>
  </si>
  <si>
    <t>Arka ne lek</t>
  </si>
  <si>
    <t>Mjete monetare ne udhetim</t>
  </si>
  <si>
    <t>Banka ne lek</t>
  </si>
  <si>
    <t>Banka ne euro</t>
  </si>
  <si>
    <t>Vlera</t>
  </si>
  <si>
    <t>Kliente te paarketuar</t>
  </si>
  <si>
    <t>Inventar produktesh</t>
  </si>
  <si>
    <t>Inventari  ambalazhet</t>
  </si>
  <si>
    <t xml:space="preserve">Inventar i imet </t>
  </si>
  <si>
    <t>Inventar akcize Shqiperi</t>
  </si>
  <si>
    <t>Inventar akcize jashte Shqiperie</t>
  </si>
  <si>
    <t>Garanci kontrata e qerase Selita</t>
  </si>
  <si>
    <t>Paradhenie te ndryshme</t>
  </si>
  <si>
    <t>Paradhenie Halili</t>
  </si>
  <si>
    <t>Fatura per tu bere</t>
  </si>
  <si>
    <t>Vlera fillestare</t>
  </si>
  <si>
    <t>Amortizim I akumuluar</t>
  </si>
  <si>
    <t>Vlera neto</t>
  </si>
  <si>
    <t xml:space="preserve">Makineri e pajisje </t>
  </si>
  <si>
    <t>Mjete Transporti</t>
  </si>
  <si>
    <t>Pajisje informatike</t>
  </si>
  <si>
    <t>Mobilje orendi</t>
  </si>
  <si>
    <t>Te tjera</t>
  </si>
  <si>
    <t>Shpenzime te nisjes dhe zgjerimit</t>
  </si>
  <si>
    <t>Aktive jomateriale te tjera</t>
  </si>
  <si>
    <t>Furnitore te papaguar</t>
  </si>
  <si>
    <t>Shteti- TVSh për tu paguar</t>
  </si>
  <si>
    <t>Sigurime shoqërore dhe shëndetsore</t>
  </si>
  <si>
    <t>Tatim mbi të ardhurat personale</t>
  </si>
  <si>
    <t>Tatime te shtyra</t>
  </si>
  <si>
    <t>Tatimi në burim</t>
  </si>
  <si>
    <t>Raporte leje lindje</t>
  </si>
  <si>
    <t>Paga dhe shpërblime</t>
  </si>
  <si>
    <t>Detyrime kundrejt Zyres Permbarimit</t>
  </si>
  <si>
    <t>KREDIA BIS</t>
  </si>
  <si>
    <t>KREDIA VEN X TODIS</t>
  </si>
  <si>
    <t>KREDIA BKT</t>
  </si>
  <si>
    <t>Shitjet Neto</t>
  </si>
  <si>
    <t>Materiale te konsumuara</t>
  </si>
  <si>
    <t>Materiale te ndryshme</t>
  </si>
  <si>
    <t>Ushqimore</t>
  </si>
  <si>
    <t>Joushqimore</t>
  </si>
  <si>
    <t>Cigare</t>
  </si>
  <si>
    <t>Ndryshimi I gjendjeve</t>
  </si>
  <si>
    <t>Shitje materiale ndihmëse</t>
  </si>
  <si>
    <t>Të ardhura të tjera korente</t>
  </si>
  <si>
    <t>Të ardhura nga shitja e aktiveve afatgjatë</t>
  </si>
  <si>
    <t>Energji avull uje</t>
  </si>
  <si>
    <t>Qera</t>
  </si>
  <si>
    <t>Shpenzime administrimi</t>
  </si>
  <si>
    <t>Mirembajtje riparime</t>
  </si>
  <si>
    <t>Prime te sigurimit</t>
  </si>
  <si>
    <t>Konsulenca</t>
  </si>
  <si>
    <t>Sherbime te tjera</t>
  </si>
  <si>
    <t>Publicitet</t>
  </si>
  <si>
    <t>Transferime udhetime dieta</t>
  </si>
  <si>
    <t>Shpenzime postare telekomunikacion</t>
  </si>
  <si>
    <t>Transport</t>
  </si>
  <si>
    <t>Sherbime bankare</t>
  </si>
  <si>
    <t>Taxa doganore</t>
  </si>
  <si>
    <t>Tarifa vendore</t>
  </si>
  <si>
    <t>Taxa te tjera</t>
  </si>
  <si>
    <t>Shpenzime për pritje dhe përfaqësime</t>
  </si>
  <si>
    <t>Gjoba dhe dëmshpërblime</t>
  </si>
  <si>
    <t>Vlera kontabel e aktive afatgjata te shitura</t>
  </si>
  <si>
    <t>Pagat e punonjesve</t>
  </si>
  <si>
    <t>Sigurime Shoqerore</t>
  </si>
  <si>
    <t>Humbje nga këmbimet dhe perkthimet valutore</t>
  </si>
  <si>
    <t>Fitim nga kembimet valutore</t>
  </si>
  <si>
    <t>Shpenzime interesa bankare</t>
  </si>
  <si>
    <t>Te Ardhura nga interesat</t>
  </si>
  <si>
    <t>Dhurata Fidelity</t>
  </si>
  <si>
    <t>Shpenzime te ndryshme</t>
  </si>
  <si>
    <t>Shpenzime te pazbritshme</t>
  </si>
  <si>
    <t>Uniformat e punonjesve</t>
  </si>
  <si>
    <t>Te Ardhura te jashtezakonshme</t>
  </si>
  <si>
    <t>Diferenca pozitive</t>
  </si>
  <si>
    <t>Te ardhura nga gjobat e punonjesve</t>
  </si>
  <si>
    <t>Shitje Kliente te ndryshem</t>
  </si>
  <si>
    <t>Shitje ndaj te treteve</t>
  </si>
  <si>
    <t>Shitje revistash</t>
  </si>
  <si>
    <t>Shitje Cigare</t>
  </si>
  <si>
    <t>Produkte te demtuara</t>
  </si>
  <si>
    <t>Fatura per tu marre</t>
  </si>
  <si>
    <t>Pershkrimi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</si>
</sst>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(* #,##0.0_);_(* \(#,##0.0\);_(* &quot;-&quot;??_);_(@_)"/>
    <numFmt numFmtId="177" formatCode="_(* #,##0_);_(* \(#,##0\);_(* &quot;-&quot;??_);_(@_)"/>
    <numFmt numFmtId="178" formatCode="#,##0.0000"/>
    <numFmt numFmtId="179" formatCode="_-* #,##0_-;\-* #,##0_-;_-* &quot;-&quot;??_-;_-@_-"/>
  </numFmts>
  <fonts count="46">
    <font>
      <sz val="1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i/>
      <u val="single"/>
      <sz val="11"/>
      <name val="Courier New"/>
      <family val="3"/>
    </font>
    <font>
      <sz val="11"/>
      <name val="Arial"/>
      <family val="0"/>
    </font>
    <font>
      <u val="single"/>
      <sz val="11"/>
      <color indexed="12"/>
      <name val="Arial"/>
      <family val="0"/>
    </font>
    <font>
      <sz val="11"/>
      <color indexed="10"/>
      <name val="Arial"/>
      <family val="2"/>
    </font>
    <font>
      <b/>
      <u val="single"/>
      <sz val="11"/>
      <color indexed="12"/>
      <name val="Arial"/>
      <family val="2"/>
    </font>
    <font>
      <sz val="10"/>
      <color indexed="8"/>
      <name val="Times New Roman"/>
      <family val="1"/>
    </font>
    <font>
      <b/>
      <u val="single"/>
      <sz val="20"/>
      <color indexed="8"/>
      <name val="Times New Roman"/>
      <family val="1"/>
    </font>
    <font>
      <b/>
      <sz val="10"/>
      <color indexed="8"/>
      <name val="Arial Narrow"/>
      <family val="2"/>
    </font>
    <font>
      <sz val="10"/>
      <name val="Arial Narrow"/>
      <family val="2"/>
    </font>
    <font>
      <b/>
      <u val="single"/>
      <sz val="16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2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sz val="12"/>
      <color indexed="8"/>
      <name val="Arial Narrow"/>
      <family val="2"/>
    </font>
    <font>
      <b/>
      <sz val="12"/>
      <color indexed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5" borderId="0" applyNumberFormat="0" applyBorder="0" applyAlignment="0" applyProtection="0"/>
    <xf numFmtId="0" fontId="41" fillId="8" borderId="0" applyNumberFormat="0" applyBorder="0" applyAlignment="0" applyProtection="0"/>
    <xf numFmtId="0" fontId="41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9" borderId="0" applyNumberFormat="0" applyBorder="0" applyAlignment="0" applyProtection="0"/>
    <xf numFmtId="0" fontId="30" fillId="3" borderId="0" applyNumberFormat="0" applyBorder="0" applyAlignment="0" applyProtection="0"/>
    <xf numFmtId="0" fontId="34" fillId="20" borderId="1" applyNumberFormat="0" applyAlignment="0" applyProtection="0"/>
    <xf numFmtId="0" fontId="36" fillId="21" borderId="2" applyNumberFormat="0" applyAlignment="0" applyProtection="0"/>
    <xf numFmtId="0" fontId="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32" fillId="7" borderId="1" applyNumberFormat="0" applyAlignment="0" applyProtection="0"/>
    <xf numFmtId="0" fontId="35" fillId="0" borderId="6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22" borderId="0" applyNumberFormat="0" applyBorder="0" applyAlignment="0" applyProtection="0"/>
    <xf numFmtId="0" fontId="41" fillId="0" borderId="0">
      <alignment/>
      <protection/>
    </xf>
    <xf numFmtId="0" fontId="0" fillId="23" borderId="7" applyNumberFormat="0" applyFont="0" applyAlignment="0" applyProtection="0"/>
    <xf numFmtId="0" fontId="33" fillId="20" borderId="8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39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22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7" borderId="10" xfId="0" applyFont="1" applyFill="1" applyBorder="1" applyAlignment="1">
      <alignment horizontal="center"/>
    </xf>
    <xf numFmtId="0" fontId="4" fillId="7" borderId="11" xfId="0" applyFont="1" applyFill="1" applyBorder="1" applyAlignment="1">
      <alignment horizontal="center"/>
    </xf>
    <xf numFmtId="0" fontId="5" fillId="7" borderId="12" xfId="0" applyFont="1" applyFill="1" applyBorder="1" applyAlignment="1">
      <alignment horizontal="center" wrapText="1"/>
    </xf>
    <xf numFmtId="0" fontId="6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14" xfId="0" applyFont="1" applyBorder="1" applyAlignment="1">
      <alignment horizontal="right"/>
    </xf>
    <xf numFmtId="0" fontId="6" fillId="0" borderId="13" xfId="0" applyFont="1" applyBorder="1" applyAlignment="1">
      <alignment/>
    </xf>
    <xf numFmtId="177" fontId="6" fillId="0" borderId="0" xfId="51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177" fontId="4" fillId="0" borderId="16" xfId="51" applyNumberFormat="1" applyFont="1" applyBorder="1" applyAlignment="1">
      <alignment/>
    </xf>
    <xf numFmtId="3" fontId="4" fillId="0" borderId="12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3" fontId="4" fillId="0" borderId="11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7" borderId="10" xfId="0" applyFont="1" applyFill="1" applyBorder="1" applyAlignment="1">
      <alignment/>
    </xf>
    <xf numFmtId="0" fontId="6" fillId="7" borderId="11" xfId="0" applyFont="1" applyFill="1" applyBorder="1" applyAlignment="1">
      <alignment/>
    </xf>
    <xf numFmtId="177" fontId="4" fillId="7" borderId="16" xfId="51" applyNumberFormat="1" applyFont="1" applyFill="1" applyBorder="1" applyAlignment="1">
      <alignment/>
    </xf>
    <xf numFmtId="3" fontId="4" fillId="7" borderId="11" xfId="0" applyNumberFormat="1" applyFont="1" applyFill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3" fontId="4" fillId="0" borderId="16" xfId="0" applyNumberFormat="1" applyFont="1" applyBorder="1" applyAlignment="1">
      <alignment horizontal="right"/>
    </xf>
    <xf numFmtId="177" fontId="6" fillId="0" borderId="0" xfId="51" applyNumberFormat="1" applyFont="1" applyAlignment="1">
      <alignment/>
    </xf>
    <xf numFmtId="0" fontId="6" fillId="0" borderId="17" xfId="0" applyFont="1" applyBorder="1" applyAlignment="1">
      <alignment/>
    </xf>
    <xf numFmtId="0" fontId="4" fillId="0" borderId="17" xfId="0" applyFont="1" applyBorder="1" applyAlignment="1">
      <alignment horizontal="center"/>
    </xf>
    <xf numFmtId="3" fontId="4" fillId="0" borderId="18" xfId="0" applyNumberFormat="1" applyFont="1" applyBorder="1" applyAlignment="1">
      <alignment horizontal="right"/>
    </xf>
    <xf numFmtId="3" fontId="4" fillId="0" borderId="19" xfId="0" applyNumberFormat="1" applyFont="1" applyBorder="1" applyAlignment="1">
      <alignment horizontal="center"/>
    </xf>
    <xf numFmtId="3" fontId="4" fillId="7" borderId="16" xfId="0" applyNumberFormat="1" applyFont="1" applyFill="1" applyBorder="1" applyAlignment="1">
      <alignment horizontal="right"/>
    </xf>
    <xf numFmtId="3" fontId="4" fillId="7" borderId="12" xfId="0" applyNumberFormat="1" applyFont="1" applyFill="1" applyBorder="1" applyAlignment="1">
      <alignment horizontal="center"/>
    </xf>
    <xf numFmtId="0" fontId="6" fillId="0" borderId="15" xfId="0" applyFont="1" applyBorder="1" applyAlignment="1">
      <alignment/>
    </xf>
    <xf numFmtId="0" fontId="4" fillId="7" borderId="20" xfId="0" applyFont="1" applyFill="1" applyBorder="1" applyAlignment="1">
      <alignment/>
    </xf>
    <xf numFmtId="0" fontId="4" fillId="7" borderId="15" xfId="0" applyFont="1" applyFill="1" applyBorder="1" applyAlignment="1">
      <alignment/>
    </xf>
    <xf numFmtId="3" fontId="4" fillId="7" borderId="21" xfId="0" applyNumberFormat="1" applyFont="1" applyFill="1" applyBorder="1" applyAlignment="1">
      <alignment horizontal="right"/>
    </xf>
    <xf numFmtId="3" fontId="4" fillId="7" borderId="22" xfId="0" applyNumberFormat="1" applyFont="1" applyFill="1" applyBorder="1" applyAlignment="1">
      <alignment horizontal="center"/>
    </xf>
    <xf numFmtId="3" fontId="6" fillId="0" borderId="0" xfId="0" applyNumberFormat="1" applyFont="1" applyAlignment="1">
      <alignment/>
    </xf>
    <xf numFmtId="177" fontId="6" fillId="0" borderId="0" xfId="0" applyNumberFormat="1" applyFont="1" applyAlignment="1">
      <alignment/>
    </xf>
    <xf numFmtId="0" fontId="10" fillId="0" borderId="21" xfId="0" applyFont="1" applyBorder="1" applyAlignment="1">
      <alignment/>
    </xf>
    <xf numFmtId="0" fontId="11" fillId="0" borderId="21" xfId="0" applyFont="1" applyBorder="1" applyAlignment="1">
      <alignment horizontal="center"/>
    </xf>
    <xf numFmtId="0" fontId="13" fillId="0" borderId="0" xfId="0" applyFont="1" applyAlignment="1">
      <alignment/>
    </xf>
    <xf numFmtId="178" fontId="0" fillId="0" borderId="0" xfId="0" applyNumberForma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171" fontId="0" fillId="0" borderId="24" xfId="51" applyFont="1" applyBorder="1" applyAlignment="1">
      <alignment/>
    </xf>
    <xf numFmtId="171" fontId="3" fillId="0" borderId="24" xfId="51" applyFont="1" applyBorder="1" applyAlignment="1">
      <alignment/>
    </xf>
    <xf numFmtId="171" fontId="0" fillId="0" borderId="25" xfId="51" applyFont="1" applyBorder="1" applyAlignment="1">
      <alignment/>
    </xf>
    <xf numFmtId="0" fontId="0" fillId="0" borderId="23" xfId="0" applyBorder="1" applyAlignment="1">
      <alignment wrapText="1"/>
    </xf>
    <xf numFmtId="0" fontId="0" fillId="0" borderId="24" xfId="0" applyBorder="1" applyAlignment="1">
      <alignment wrapText="1"/>
    </xf>
    <xf numFmtId="171" fontId="0" fillId="0" borderId="0" xfId="51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4" fontId="0" fillId="0" borderId="0" xfId="0" applyNumberFormat="1" applyAlignment="1">
      <alignment/>
    </xf>
    <xf numFmtId="0" fontId="39" fillId="0" borderId="0" xfId="54" applyFont="1">
      <alignment/>
      <protection/>
    </xf>
    <xf numFmtId="177" fontId="18" fillId="0" borderId="0" xfId="51" applyNumberFormat="1" applyFont="1" applyBorder="1" applyAlignment="1">
      <alignment/>
    </xf>
    <xf numFmtId="171" fontId="0" fillId="0" borderId="0" xfId="0" applyNumberFormat="1" applyAlignment="1">
      <alignment/>
    </xf>
    <xf numFmtId="0" fontId="42" fillId="0" borderId="0" xfId="54" applyFont="1">
      <alignment/>
      <protection/>
    </xf>
    <xf numFmtId="177" fontId="19" fillId="0" borderId="0" xfId="51" applyNumberFormat="1" applyFont="1" applyBorder="1" applyAlignment="1">
      <alignment/>
    </xf>
    <xf numFmtId="0" fontId="18" fillId="0" borderId="0" xfId="0" applyFont="1" applyBorder="1" applyAlignment="1">
      <alignment/>
    </xf>
    <xf numFmtId="171" fontId="3" fillId="0" borderId="25" xfId="51" applyFont="1" applyBorder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3" fontId="20" fillId="0" borderId="0" xfId="0" applyNumberFormat="1" applyFont="1" applyAlignment="1">
      <alignment/>
    </xf>
    <xf numFmtId="0" fontId="22" fillId="0" borderId="0" xfId="0" applyFont="1" applyAlignment="1">
      <alignment/>
    </xf>
    <xf numFmtId="3" fontId="22" fillId="0" borderId="0" xfId="0" applyNumberFormat="1" applyFont="1" applyAlignment="1">
      <alignment/>
    </xf>
    <xf numFmtId="177" fontId="20" fillId="0" borderId="0" xfId="51" applyNumberFormat="1" applyFont="1" applyAlignment="1">
      <alignment/>
    </xf>
    <xf numFmtId="177" fontId="22" fillId="0" borderId="0" xfId="51" applyNumberFormat="1" applyFont="1" applyAlignment="1">
      <alignment/>
    </xf>
    <xf numFmtId="179" fontId="23" fillId="0" borderId="26" xfId="51" applyNumberFormat="1" applyFont="1" applyBorder="1" applyAlignment="1">
      <alignment horizontal="right" vertical="center"/>
    </xf>
    <xf numFmtId="0" fontId="20" fillId="0" borderId="27" xfId="0" applyFont="1" applyBorder="1" applyAlignment="1">
      <alignment/>
    </xf>
    <xf numFmtId="0" fontId="20" fillId="0" borderId="26" xfId="0" applyFont="1" applyBorder="1" applyAlignment="1">
      <alignment/>
    </xf>
    <xf numFmtId="177" fontId="20" fillId="0" borderId="28" xfId="51" applyNumberFormat="1" applyFont="1" applyBorder="1" applyAlignment="1">
      <alignment/>
    </xf>
    <xf numFmtId="0" fontId="20" fillId="0" borderId="29" xfId="0" applyFont="1" applyBorder="1" applyAlignment="1">
      <alignment/>
    </xf>
    <xf numFmtId="0" fontId="20" fillId="0" borderId="30" xfId="0" applyFont="1" applyBorder="1" applyAlignment="1">
      <alignment/>
    </xf>
    <xf numFmtId="0" fontId="23" fillId="0" borderId="27" xfId="0" applyFont="1" applyBorder="1" applyAlignment="1">
      <alignment vertical="center"/>
    </xf>
    <xf numFmtId="179" fontId="20" fillId="0" borderId="26" xfId="51" applyNumberFormat="1" applyFont="1" applyFill="1" applyBorder="1" applyAlignment="1" applyProtection="1">
      <alignment/>
      <protection/>
    </xf>
    <xf numFmtId="0" fontId="22" fillId="24" borderId="29" xfId="0" applyFont="1" applyFill="1" applyBorder="1" applyAlignment="1">
      <alignment/>
    </xf>
    <xf numFmtId="0" fontId="22" fillId="24" borderId="30" xfId="0" applyFont="1" applyFill="1" applyBorder="1" applyAlignment="1">
      <alignment/>
    </xf>
    <xf numFmtId="177" fontId="22" fillId="24" borderId="31" xfId="51" applyNumberFormat="1" applyFont="1" applyFill="1" applyBorder="1" applyAlignment="1">
      <alignment/>
    </xf>
    <xf numFmtId="179" fontId="24" fillId="24" borderId="30" xfId="51" applyNumberFormat="1" applyFont="1" applyFill="1" applyBorder="1" applyAlignment="1">
      <alignment horizontal="right" vertical="center"/>
    </xf>
    <xf numFmtId="171" fontId="20" fillId="0" borderId="26" xfId="51" applyFont="1" applyBorder="1" applyAlignment="1">
      <alignment/>
    </xf>
    <xf numFmtId="177" fontId="21" fillId="0" borderId="0" xfId="51" applyNumberFormat="1" applyFont="1" applyAlignment="1">
      <alignment/>
    </xf>
    <xf numFmtId="177" fontId="20" fillId="0" borderId="31" xfId="51" applyNumberFormat="1" applyFont="1" applyBorder="1" applyAlignment="1">
      <alignment/>
    </xf>
    <xf numFmtId="177" fontId="23" fillId="0" borderId="28" xfId="51" applyNumberFormat="1" applyFont="1" applyBorder="1" applyAlignment="1">
      <alignment horizontal="right" vertical="center"/>
    </xf>
    <xf numFmtId="177" fontId="13" fillId="0" borderId="0" xfId="51" applyNumberFormat="1" applyFont="1" applyAlignment="1">
      <alignment/>
    </xf>
    <xf numFmtId="0" fontId="22" fillId="24" borderId="32" xfId="0" applyFont="1" applyFill="1" applyBorder="1" applyAlignment="1">
      <alignment/>
    </xf>
    <xf numFmtId="0" fontId="22" fillId="24" borderId="33" xfId="0" applyFont="1" applyFill="1" applyBorder="1" applyAlignment="1">
      <alignment/>
    </xf>
    <xf numFmtId="177" fontId="22" fillId="24" borderId="34" xfId="51" applyNumberFormat="1" applyFont="1" applyFill="1" applyBorder="1" applyAlignment="1">
      <alignment/>
    </xf>
    <xf numFmtId="171" fontId="22" fillId="24" borderId="30" xfId="51" applyFont="1" applyFill="1" applyBorder="1" applyAlignment="1">
      <alignment/>
    </xf>
    <xf numFmtId="0" fontId="22" fillId="24" borderId="24" xfId="0" applyFont="1" applyFill="1" applyBorder="1" applyAlignment="1">
      <alignment/>
    </xf>
    <xf numFmtId="177" fontId="22" fillId="24" borderId="24" xfId="51" applyNumberFormat="1" applyFont="1" applyFill="1" applyBorder="1" applyAlignment="1">
      <alignment/>
    </xf>
    <xf numFmtId="179" fontId="22" fillId="24" borderId="30" xfId="51" applyNumberFormat="1" applyFont="1" applyFill="1" applyBorder="1" applyAlignment="1" applyProtection="1">
      <alignment/>
      <protection/>
    </xf>
    <xf numFmtId="177" fontId="24" fillId="24" borderId="31" xfId="51" applyNumberFormat="1" applyFont="1" applyFill="1" applyBorder="1" applyAlignment="1">
      <alignment horizontal="right" vertical="center"/>
    </xf>
    <xf numFmtId="177" fontId="20" fillId="0" borderId="26" xfId="51" applyNumberFormat="1" applyFont="1" applyBorder="1" applyAlignment="1">
      <alignment/>
    </xf>
    <xf numFmtId="177" fontId="22" fillId="24" borderId="30" xfId="51" applyNumberFormat="1" applyFont="1" applyFill="1" applyBorder="1" applyAlignment="1">
      <alignment/>
    </xf>
    <xf numFmtId="0" fontId="22" fillId="24" borderId="32" xfId="0" applyFont="1" applyFill="1" applyBorder="1" applyAlignment="1">
      <alignment horizontal="center"/>
    </xf>
    <xf numFmtId="177" fontId="4" fillId="0" borderId="12" xfId="51" applyNumberFormat="1" applyFont="1" applyBorder="1" applyAlignment="1">
      <alignment/>
    </xf>
    <xf numFmtId="0" fontId="4" fillId="0" borderId="35" xfId="0" applyFont="1" applyBorder="1" applyAlignment="1">
      <alignment horizontal="center"/>
    </xf>
    <xf numFmtId="0" fontId="6" fillId="0" borderId="36" xfId="0" applyFont="1" applyBorder="1" applyAlignment="1">
      <alignment/>
    </xf>
    <xf numFmtId="0" fontId="6" fillId="0" borderId="36" xfId="0" applyFont="1" applyBorder="1" applyAlignment="1">
      <alignment/>
    </xf>
    <xf numFmtId="0" fontId="6" fillId="0" borderId="37" xfId="0" applyFont="1" applyBorder="1" applyAlignment="1">
      <alignment horizontal="right"/>
    </xf>
    <xf numFmtId="0" fontId="6" fillId="0" borderId="38" xfId="0" applyFont="1" applyBorder="1" applyAlignment="1">
      <alignment/>
    </xf>
    <xf numFmtId="0" fontId="7" fillId="22" borderId="26" xfId="42" applyFont="1" applyFill="1" applyBorder="1" applyAlignment="1" applyProtection="1">
      <alignment horizontal="center"/>
      <protection/>
    </xf>
    <xf numFmtId="177" fontId="6" fillId="0" borderId="26" xfId="51" applyNumberFormat="1" applyFont="1" applyBorder="1" applyAlignment="1">
      <alignment/>
    </xf>
    <xf numFmtId="3" fontId="6" fillId="0" borderId="39" xfId="0" applyNumberFormat="1" applyFont="1" applyBorder="1" applyAlignment="1">
      <alignment horizontal="right"/>
    </xf>
    <xf numFmtId="0" fontId="6" fillId="0" borderId="40" xfId="0" applyFont="1" applyBorder="1" applyAlignment="1">
      <alignment/>
    </xf>
    <xf numFmtId="0" fontId="7" fillId="22" borderId="41" xfId="42" applyFont="1" applyFill="1" applyBorder="1" applyAlignment="1" applyProtection="1">
      <alignment horizontal="center"/>
      <protection/>
    </xf>
    <xf numFmtId="177" fontId="6" fillId="0" borderId="41" xfId="51" applyNumberFormat="1" applyFont="1" applyBorder="1" applyAlignment="1">
      <alignment/>
    </xf>
    <xf numFmtId="3" fontId="6" fillId="0" borderId="42" xfId="0" applyNumberFormat="1" applyFont="1" applyBorder="1" applyAlignment="1">
      <alignment horizontal="right"/>
    </xf>
    <xf numFmtId="0" fontId="6" fillId="0" borderId="35" xfId="0" applyFont="1" applyBorder="1" applyAlignment="1">
      <alignment/>
    </xf>
    <xf numFmtId="0" fontId="7" fillId="22" borderId="36" xfId="42" applyFont="1" applyFill="1" applyBorder="1" applyAlignment="1" applyProtection="1">
      <alignment horizontal="center"/>
      <protection/>
    </xf>
    <xf numFmtId="177" fontId="6" fillId="0" borderId="36" xfId="51" applyNumberFormat="1" applyFont="1" applyBorder="1" applyAlignment="1">
      <alignment/>
    </xf>
    <xf numFmtId="3" fontId="6" fillId="0" borderId="37" xfId="0" applyNumberFormat="1" applyFont="1" applyBorder="1" applyAlignment="1">
      <alignment horizontal="right"/>
    </xf>
    <xf numFmtId="0" fontId="8" fillId="0" borderId="38" xfId="0" applyFont="1" applyBorder="1" applyAlignment="1">
      <alignment/>
    </xf>
    <xf numFmtId="0" fontId="4" fillId="22" borderId="26" xfId="0" applyFont="1" applyFill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9" fillId="22" borderId="26" xfId="0" applyFont="1" applyFill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6" fillId="0" borderId="42" xfId="0" applyFont="1" applyBorder="1" applyAlignment="1">
      <alignment horizontal="right"/>
    </xf>
    <xf numFmtId="0" fontId="6" fillId="0" borderId="36" xfId="0" applyFont="1" applyBorder="1" applyAlignment="1">
      <alignment horizontal="right"/>
    </xf>
    <xf numFmtId="0" fontId="6" fillId="0" borderId="37" xfId="0" applyFont="1" applyBorder="1" applyAlignment="1">
      <alignment/>
    </xf>
    <xf numFmtId="0" fontId="6" fillId="0" borderId="38" xfId="0" applyFont="1" applyBorder="1" applyAlignment="1">
      <alignment horizontal="right"/>
    </xf>
    <xf numFmtId="0" fontId="6" fillId="0" borderId="26" xfId="0" applyFont="1" applyBorder="1" applyAlignment="1">
      <alignment/>
    </xf>
    <xf numFmtId="3" fontId="6" fillId="0" borderId="26" xfId="0" applyNumberFormat="1" applyFont="1" applyBorder="1" applyAlignment="1">
      <alignment horizontal="right"/>
    </xf>
    <xf numFmtId="3" fontId="6" fillId="0" borderId="39" xfId="0" applyNumberFormat="1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6" fillId="0" borderId="26" xfId="0" applyFont="1" applyBorder="1" applyAlignment="1">
      <alignment horizontal="right"/>
    </xf>
    <xf numFmtId="0" fontId="6" fillId="0" borderId="39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40" xfId="0" applyFont="1" applyBorder="1" applyAlignment="1">
      <alignment horizontal="right"/>
    </xf>
    <xf numFmtId="0" fontId="6" fillId="0" borderId="41" xfId="0" applyFont="1" applyBorder="1" applyAlignment="1">
      <alignment/>
    </xf>
    <xf numFmtId="0" fontId="9" fillId="22" borderId="41" xfId="0" applyFont="1" applyFill="1" applyBorder="1" applyAlignment="1">
      <alignment horizontal="center"/>
    </xf>
    <xf numFmtId="3" fontId="6" fillId="0" borderId="41" xfId="0" applyNumberFormat="1" applyFont="1" applyBorder="1" applyAlignment="1">
      <alignment horizontal="right"/>
    </xf>
    <xf numFmtId="171" fontId="6" fillId="0" borderId="42" xfId="0" applyNumberFormat="1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177" fontId="6" fillId="0" borderId="26" xfId="51" applyNumberFormat="1" applyFont="1" applyBorder="1" applyAlignment="1">
      <alignment horizontal="right"/>
    </xf>
    <xf numFmtId="171" fontId="6" fillId="0" borderId="39" xfId="0" applyNumberFormat="1" applyFont="1" applyBorder="1" applyAlignment="1">
      <alignment horizontal="center"/>
    </xf>
    <xf numFmtId="0" fontId="9" fillId="22" borderId="41" xfId="0" applyFont="1" applyFill="1" applyBorder="1" applyAlignment="1">
      <alignment/>
    </xf>
    <xf numFmtId="0" fontId="6" fillId="0" borderId="41" xfId="0" applyFont="1" applyBorder="1" applyAlignment="1">
      <alignment horizontal="right"/>
    </xf>
    <xf numFmtId="0" fontId="6" fillId="0" borderId="42" xfId="0" applyFont="1" applyBorder="1" applyAlignment="1">
      <alignment horizontal="center"/>
    </xf>
    <xf numFmtId="0" fontId="6" fillId="0" borderId="39" xfId="0" applyFont="1" applyBorder="1" applyAlignment="1">
      <alignment/>
    </xf>
    <xf numFmtId="3" fontId="6" fillId="0" borderId="39" xfId="0" applyNumberFormat="1" applyFont="1" applyBorder="1" applyAlignment="1">
      <alignment/>
    </xf>
    <xf numFmtId="0" fontId="9" fillId="22" borderId="26" xfId="0" applyFont="1" applyFill="1" applyBorder="1" applyAlignment="1">
      <alignment/>
    </xf>
    <xf numFmtId="171" fontId="6" fillId="0" borderId="41" xfId="51" applyFont="1" applyBorder="1" applyAlignment="1">
      <alignment horizontal="right"/>
    </xf>
    <xf numFmtId="171" fontId="6" fillId="0" borderId="42" xfId="0" applyNumberFormat="1" applyFont="1" applyBorder="1" applyAlignment="1">
      <alignment/>
    </xf>
    <xf numFmtId="177" fontId="6" fillId="0" borderId="41" xfId="51" applyNumberFormat="1" applyFont="1" applyBorder="1" applyAlignment="1">
      <alignment horizontal="right"/>
    </xf>
    <xf numFmtId="3" fontId="6" fillId="0" borderId="42" xfId="0" applyNumberFormat="1" applyFont="1" applyBorder="1" applyAlignment="1">
      <alignment/>
    </xf>
    <xf numFmtId="0" fontId="24" fillId="15" borderId="23" xfId="0" applyFont="1" applyFill="1" applyBorder="1" applyAlignment="1">
      <alignment/>
    </xf>
    <xf numFmtId="0" fontId="24" fillId="15" borderId="24" xfId="0" applyFont="1" applyFill="1" applyBorder="1" applyAlignment="1">
      <alignment/>
    </xf>
    <xf numFmtId="171" fontId="23" fillId="15" borderId="24" xfId="51" applyFont="1" applyFill="1" applyBorder="1" applyAlignment="1">
      <alignment/>
    </xf>
    <xf numFmtId="171" fontId="23" fillId="15" borderId="25" xfId="51" applyFont="1" applyFill="1" applyBorder="1" applyAlignment="1">
      <alignment/>
    </xf>
    <xf numFmtId="0" fontId="23" fillId="15" borderId="23" xfId="0" applyFont="1" applyFill="1" applyBorder="1" applyAlignment="1">
      <alignment/>
    </xf>
    <xf numFmtId="0" fontId="24" fillId="0" borderId="43" xfId="0" applyFont="1" applyBorder="1" applyAlignment="1">
      <alignment/>
    </xf>
    <xf numFmtId="0" fontId="23" fillId="0" borderId="44" xfId="0" applyFont="1" applyBorder="1" applyAlignment="1">
      <alignment/>
    </xf>
    <xf numFmtId="171" fontId="23" fillId="0" borderId="44" xfId="51" applyFont="1" applyBorder="1" applyAlignment="1">
      <alignment/>
    </xf>
    <xf numFmtId="171" fontId="20" fillId="0" borderId="45" xfId="0" applyNumberFormat="1" applyFont="1" applyBorder="1" applyAlignment="1">
      <alignment/>
    </xf>
    <xf numFmtId="0" fontId="24" fillId="0" borderId="23" xfId="0" applyFont="1" applyBorder="1" applyAlignment="1">
      <alignment/>
    </xf>
    <xf numFmtId="0" fontId="23" fillId="0" borderId="24" xfId="0" applyFont="1" applyBorder="1" applyAlignment="1">
      <alignment/>
    </xf>
    <xf numFmtId="171" fontId="23" fillId="0" borderId="25" xfId="51" applyFont="1" applyBorder="1" applyAlignment="1">
      <alignment/>
    </xf>
    <xf numFmtId="171" fontId="23" fillId="0" borderId="24" xfId="51" applyFont="1" applyBorder="1" applyAlignment="1">
      <alignment/>
    </xf>
    <xf numFmtId="171" fontId="23" fillId="0" borderId="25" xfId="51" applyFont="1" applyBorder="1" applyAlignment="1">
      <alignment horizontal="right"/>
    </xf>
    <xf numFmtId="171" fontId="20" fillId="0" borderId="25" xfId="0" applyNumberFormat="1" applyFont="1" applyBorder="1" applyAlignment="1">
      <alignment/>
    </xf>
    <xf numFmtId="171" fontId="24" fillId="0" borderId="25" xfId="51" applyFont="1" applyBorder="1" applyAlignment="1">
      <alignment/>
    </xf>
    <xf numFmtId="0" fontId="23" fillId="0" borderId="23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171" fontId="23" fillId="0" borderId="24" xfId="51" applyFont="1" applyBorder="1" applyAlignment="1">
      <alignment horizontal="center" vertical="center"/>
    </xf>
    <xf numFmtId="171" fontId="24" fillId="0" borderId="25" xfId="51" applyFont="1" applyBorder="1" applyAlignment="1">
      <alignment horizontal="center" vertical="center"/>
    </xf>
    <xf numFmtId="0" fontId="23" fillId="0" borderId="23" xfId="0" applyFont="1" applyBorder="1" applyAlignment="1">
      <alignment/>
    </xf>
    <xf numFmtId="0" fontId="23" fillId="0" borderId="24" xfId="0" applyFont="1" applyFill="1" applyBorder="1" applyAlignment="1">
      <alignment/>
    </xf>
    <xf numFmtId="0" fontId="23" fillId="15" borderId="24" xfId="0" applyFont="1" applyFill="1" applyBorder="1" applyAlignment="1">
      <alignment/>
    </xf>
    <xf numFmtId="0" fontId="23" fillId="15" borderId="23" xfId="0" applyFont="1" applyFill="1" applyBorder="1" applyAlignment="1">
      <alignment horizontal="center" vertical="center"/>
    </xf>
    <xf numFmtId="0" fontId="24" fillId="15" borderId="24" xfId="0" applyFont="1" applyFill="1" applyBorder="1" applyAlignment="1">
      <alignment horizontal="center" vertical="center"/>
    </xf>
    <xf numFmtId="171" fontId="23" fillId="15" borderId="24" xfId="51" applyFont="1" applyFill="1" applyBorder="1" applyAlignment="1">
      <alignment horizontal="center" vertical="center"/>
    </xf>
    <xf numFmtId="0" fontId="0" fillId="15" borderId="43" xfId="0" applyFill="1" applyBorder="1" applyAlignment="1">
      <alignment/>
    </xf>
    <xf numFmtId="0" fontId="3" fillId="15" borderId="44" xfId="0" applyFont="1" applyFill="1" applyBorder="1" applyAlignment="1">
      <alignment vertical="center" wrapText="1"/>
    </xf>
    <xf numFmtId="0" fontId="16" fillId="15" borderId="45" xfId="0" applyFont="1" applyFill="1" applyBorder="1" applyAlignment="1">
      <alignment vertical="center" wrapText="1"/>
    </xf>
    <xf numFmtId="0" fontId="16" fillId="15" borderId="44" xfId="0" applyFont="1" applyFill="1" applyBorder="1" applyAlignment="1">
      <alignment/>
    </xf>
    <xf numFmtId="0" fontId="23" fillId="0" borderId="46" xfId="0" applyFont="1" applyBorder="1" applyAlignment="1">
      <alignment vertical="center"/>
    </xf>
    <xf numFmtId="0" fontId="20" fillId="0" borderId="47" xfId="0" applyFont="1" applyBorder="1" applyAlignment="1">
      <alignment/>
    </xf>
    <xf numFmtId="179" fontId="20" fillId="0" borderId="47" xfId="51" applyNumberFormat="1" applyFont="1" applyFill="1" applyBorder="1" applyAlignment="1" applyProtection="1">
      <alignment/>
      <protection/>
    </xf>
    <xf numFmtId="177" fontId="23" fillId="0" borderId="48" xfId="51" applyNumberFormat="1" applyFont="1" applyBorder="1" applyAlignment="1">
      <alignment horizontal="right" vertical="center"/>
    </xf>
    <xf numFmtId="171" fontId="0" fillId="0" borderId="0" xfId="51" applyFont="1" applyFill="1" applyAlignment="1">
      <alignment horizontal="right"/>
    </xf>
    <xf numFmtId="0" fontId="43" fillId="0" borderId="0" xfId="0" applyFont="1" applyFill="1" applyAlignment="1">
      <alignment/>
    </xf>
    <xf numFmtId="171" fontId="43" fillId="0" borderId="0" xfId="51" applyFont="1" applyFill="1" applyAlignment="1">
      <alignment horizontal="right"/>
    </xf>
    <xf numFmtId="0" fontId="0" fillId="0" borderId="0" xfId="0" applyFill="1" applyAlignment="1">
      <alignment/>
    </xf>
    <xf numFmtId="0" fontId="13" fillId="0" borderId="0" xfId="0" applyFont="1" applyFill="1" applyAlignment="1">
      <alignment/>
    </xf>
    <xf numFmtId="0" fontId="44" fillId="0" borderId="0" xfId="0" applyFont="1" applyFill="1" applyAlignment="1">
      <alignment/>
    </xf>
    <xf numFmtId="171" fontId="44" fillId="0" borderId="0" xfId="51" applyFont="1" applyFill="1" applyAlignment="1">
      <alignment horizontal="right"/>
    </xf>
    <xf numFmtId="0" fontId="43" fillId="0" borderId="0" xfId="0" applyFont="1" applyFill="1" applyAlignment="1">
      <alignment horizontal="right"/>
    </xf>
    <xf numFmtId="171" fontId="45" fillId="0" borderId="0" xfId="51" applyFont="1" applyFill="1" applyAlignment="1">
      <alignment horizontal="right"/>
    </xf>
    <xf numFmtId="171" fontId="43" fillId="0" borderId="0" xfId="0" applyNumberFormat="1" applyFont="1" applyFill="1" applyAlignment="1">
      <alignment horizontal="right"/>
    </xf>
    <xf numFmtId="0" fontId="12" fillId="15" borderId="49" xfId="0" applyFont="1" applyFill="1" applyBorder="1" applyAlignment="1">
      <alignment/>
    </xf>
    <xf numFmtId="0" fontId="12" fillId="15" borderId="50" xfId="0" applyFont="1" applyFill="1" applyBorder="1" applyAlignment="1">
      <alignment/>
    </xf>
    <xf numFmtId="14" fontId="12" fillId="15" borderId="50" xfId="0" applyNumberFormat="1" applyFont="1" applyFill="1" applyBorder="1" applyAlignment="1">
      <alignment horizontal="center"/>
    </xf>
    <xf numFmtId="14" fontId="12" fillId="15" borderId="51" xfId="0" applyNumberFormat="1" applyFont="1" applyFill="1" applyBorder="1" applyAlignment="1">
      <alignment horizontal="center"/>
    </xf>
    <xf numFmtId="0" fontId="20" fillId="0" borderId="25" xfId="0" applyFont="1" applyBorder="1" applyAlignment="1">
      <alignment/>
    </xf>
    <xf numFmtId="171" fontId="43" fillId="0" borderId="25" xfId="51" applyFont="1" applyBorder="1" applyAlignment="1">
      <alignment horizontal="right"/>
    </xf>
    <xf numFmtId="171" fontId="43" fillId="0" borderId="25" xfId="51" applyFont="1" applyFill="1" applyBorder="1" applyAlignment="1">
      <alignment horizontal="right"/>
    </xf>
    <xf numFmtId="171" fontId="23" fillId="15" borderId="25" xfId="51" applyFont="1" applyFill="1" applyBorder="1" applyAlignment="1">
      <alignment horizontal="center" vertical="center"/>
    </xf>
    <xf numFmtId="0" fontId="24" fillId="15" borderId="52" xfId="0" applyFont="1" applyFill="1" applyBorder="1" applyAlignment="1">
      <alignment/>
    </xf>
    <xf numFmtId="0" fontId="24" fillId="15" borderId="53" xfId="0" applyFont="1" applyFill="1" applyBorder="1" applyAlignment="1">
      <alignment/>
    </xf>
    <xf numFmtId="171" fontId="24" fillId="15" borderId="53" xfId="51" applyFont="1" applyFill="1" applyBorder="1" applyAlignment="1">
      <alignment/>
    </xf>
    <xf numFmtId="171" fontId="24" fillId="15" borderId="54" xfId="51" applyNumberFormat="1" applyFont="1" applyFill="1" applyBorder="1" applyAlignment="1">
      <alignment horizontal="left"/>
    </xf>
    <xf numFmtId="171" fontId="23" fillId="15" borderId="25" xfId="51" applyNumberFormat="1" applyFont="1" applyFill="1" applyBorder="1" applyAlignment="1">
      <alignment horizontal="left"/>
    </xf>
    <xf numFmtId="177" fontId="20" fillId="0" borderId="28" xfId="51" applyNumberFormat="1" applyFont="1" applyFill="1" applyBorder="1" applyAlignment="1">
      <alignment/>
    </xf>
    <xf numFmtId="171" fontId="3" fillId="15" borderId="24" xfId="51" applyFont="1" applyFill="1" applyBorder="1" applyAlignment="1">
      <alignment/>
    </xf>
    <xf numFmtId="0" fontId="3" fillId="15" borderId="23" xfId="0" applyFont="1" applyFill="1" applyBorder="1" applyAlignment="1">
      <alignment/>
    </xf>
    <xf numFmtId="0" fontId="3" fillId="15" borderId="24" xfId="0" applyFont="1" applyFill="1" applyBorder="1" applyAlignment="1">
      <alignment/>
    </xf>
    <xf numFmtId="171" fontId="3" fillId="15" borderId="55" xfId="51" applyFont="1" applyFill="1" applyBorder="1" applyAlignment="1">
      <alignment/>
    </xf>
    <xf numFmtId="171" fontId="3" fillId="15" borderId="56" xfId="51" applyFont="1" applyFill="1" applyBorder="1" applyAlignment="1">
      <alignment/>
    </xf>
    <xf numFmtId="0" fontId="3" fillId="15" borderId="57" xfId="0" applyFont="1" applyFill="1" applyBorder="1" applyAlignment="1">
      <alignment wrapText="1"/>
    </xf>
    <xf numFmtId="0" fontId="3" fillId="15" borderId="58" xfId="0" applyFont="1" applyFill="1" applyBorder="1" applyAlignment="1">
      <alignment wrapText="1"/>
    </xf>
    <xf numFmtId="0" fontId="3" fillId="15" borderId="55" xfId="0" applyFont="1" applyFill="1" applyBorder="1" applyAlignment="1">
      <alignment wrapText="1"/>
    </xf>
    <xf numFmtId="0" fontId="3" fillId="15" borderId="56" xfId="0" applyFont="1" applyFill="1" applyBorder="1" applyAlignment="1">
      <alignment wrapText="1"/>
    </xf>
    <xf numFmtId="171" fontId="3" fillId="0" borderId="24" xfId="51" applyFont="1" applyBorder="1" applyAlignment="1">
      <alignment/>
    </xf>
    <xf numFmtId="171" fontId="3" fillId="0" borderId="25" xfId="51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Hyperlink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Input" xfId="49"/>
    <cellStyle name="Linked Cell" xfId="50"/>
    <cellStyle name="Comma" xfId="51"/>
    <cellStyle name="Comma [0]" xfId="52"/>
    <cellStyle name="Neutral" xfId="53"/>
    <cellStyle name="Normal 2" xfId="54"/>
    <cellStyle name="Note" xfId="55"/>
    <cellStyle name="Output" xfId="56"/>
    <cellStyle name="Percent" xfId="57"/>
    <cellStyle name="Title" xfId="58"/>
    <cellStyle name="Total" xfId="59"/>
    <cellStyle name="Currency" xfId="60"/>
    <cellStyle name="Currency [0]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ood%20Trade\date%2019.03.2011\gjendja_e_llogarive_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Food%20Trade\FOOD%20TRADE%20200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tente21.D-FOOD.000\Desktop\BILANCE%20NE%20VITE\bilanci%202009\31.12.09\bilanci%20exel%20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JENDJA E LLOG. "/>
      <sheetName val="TATIM FITIMI"/>
    </sheetNames>
    <sheetDataSet>
      <sheetData sheetId="0">
        <row r="10">
          <cell r="C10">
            <v>102396417.506</v>
          </cell>
        </row>
        <row r="12">
          <cell r="C12">
            <v>6170438</v>
          </cell>
        </row>
        <row r="20">
          <cell r="D20">
            <v>7102583.806399997</v>
          </cell>
        </row>
        <row r="36">
          <cell r="C36">
            <v>54340688.79000001</v>
          </cell>
        </row>
        <row r="76">
          <cell r="C76">
            <v>204821161.79900002</v>
          </cell>
        </row>
        <row r="81">
          <cell r="C81">
            <v>14391577.85</v>
          </cell>
        </row>
        <row r="118">
          <cell r="C118">
            <v>100910681.20600002</v>
          </cell>
        </row>
        <row r="119">
          <cell r="D119">
            <v>135260627</v>
          </cell>
        </row>
        <row r="120">
          <cell r="D120">
            <v>2973773</v>
          </cell>
        </row>
        <row r="123">
          <cell r="D123">
            <v>2996773.32</v>
          </cell>
        </row>
        <row r="129">
          <cell r="D129">
            <v>102642591.52530003</v>
          </cell>
        </row>
        <row r="130">
          <cell r="C130">
            <v>3253555.5999999996</v>
          </cell>
        </row>
        <row r="131">
          <cell r="D131">
            <v>227049216.7484</v>
          </cell>
        </row>
        <row r="323">
          <cell r="C323">
            <v>1007337106.11</v>
          </cell>
        </row>
        <row r="379">
          <cell r="C379">
            <v>156231105.39429998</v>
          </cell>
        </row>
        <row r="386">
          <cell r="C386">
            <v>55093580</v>
          </cell>
        </row>
        <row r="395">
          <cell r="D395">
            <v>147041.2985</v>
          </cell>
        </row>
        <row r="396">
          <cell r="C396">
            <v>6713178.779700001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ilanci 2009"/>
      <sheetName val="PASH"/>
      <sheetName val="Cash-Flow"/>
      <sheetName val="Pasqyra e Kapitalit"/>
    </sheetNames>
    <sheetDataSet>
      <sheetData sheetId="0">
        <row r="7">
          <cell r="C7">
            <v>72016128</v>
          </cell>
        </row>
        <row r="13">
          <cell r="C13">
            <v>11240650</v>
          </cell>
        </row>
        <row r="14">
          <cell r="C14">
            <v>6892792</v>
          </cell>
        </row>
        <row r="24">
          <cell r="C24">
            <v>83879319</v>
          </cell>
        </row>
        <row r="27">
          <cell r="C27">
            <v>1372276</v>
          </cell>
        </row>
        <row r="42">
          <cell r="C42">
            <v>186264599</v>
          </cell>
        </row>
        <row r="48">
          <cell r="C48">
            <v>54765301</v>
          </cell>
        </row>
        <row r="68">
          <cell r="C68">
            <v>229987600</v>
          </cell>
        </row>
        <row r="69">
          <cell r="C69">
            <v>3079819</v>
          </cell>
        </row>
        <row r="70">
          <cell r="C70">
            <v>8082606</v>
          </cell>
        </row>
        <row r="71">
          <cell r="C71">
            <v>31547</v>
          </cell>
        </row>
        <row r="82">
          <cell r="C82">
            <v>102178864</v>
          </cell>
        </row>
        <row r="85">
          <cell r="C85">
            <v>36838100</v>
          </cell>
        </row>
        <row r="93">
          <cell r="C93">
            <v>74436217</v>
          </cell>
        </row>
        <row r="98">
          <cell r="C98">
            <v>-8264917</v>
          </cell>
        </row>
        <row r="99">
          <cell r="C99">
            <v>-29938771</v>
          </cell>
        </row>
      </sheetData>
      <sheetData sheetId="1">
        <row r="4">
          <cell r="C4">
            <v>1157363606</v>
          </cell>
        </row>
        <row r="5">
          <cell r="C5">
            <v>35889591</v>
          </cell>
        </row>
        <row r="7">
          <cell r="C7">
            <v>-972202654.0000001</v>
          </cell>
        </row>
        <row r="8">
          <cell r="C8">
            <v>-55002502</v>
          </cell>
        </row>
        <row r="12">
          <cell r="C12">
            <v>-10425434</v>
          </cell>
        </row>
        <row r="13">
          <cell r="C13">
            <v>-169500185</v>
          </cell>
        </row>
        <row r="20">
          <cell r="C20">
            <v>-4909341</v>
          </cell>
        </row>
        <row r="21">
          <cell r="C21">
            <v>-6803127</v>
          </cell>
        </row>
        <row r="22">
          <cell r="C22">
            <v>-4348725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ILEXCEL"/>
    </sheetNames>
    <sheetDataSet>
      <sheetData sheetId="0">
        <row r="120">
          <cell r="D120">
            <v>1854925.8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../../../../../Local%20Settings/BILANCI%202009%20KESH%20KONSOLIDUAR%20ri%20formatim%20.xls#Sheet1!B12#RANGE!B12" TargetMode="External" /><Relationship Id="rId2" Type="http://schemas.openxmlformats.org/officeDocument/2006/relationships/hyperlink" Target="../../../../../Local%20Settings/BILANCI%202009%20KESH%20KONSOLIDUAR%20ri%20formatim%20.xls#Sheet1!B12#RANGE!B12" TargetMode="External" /><Relationship Id="rId3" Type="http://schemas.openxmlformats.org/officeDocument/2006/relationships/hyperlink" Target="../../../../../Local%20Settings/BILANCI%202009%20KESH%20KONSOLIDUAR%20ri%20formatim%20.xls#Sheet1!B12#RANGE!B12" TargetMode="External" /><Relationship Id="rId4" Type="http://schemas.openxmlformats.org/officeDocument/2006/relationships/hyperlink" Target="../../../../../Local%20Settings/BILANCI%202009%20KESH%20KONSOLIDUAR%20ri%20formatim%20.xls#Sheet1!B12#RANGE!B12" TargetMode="External" /><Relationship Id="rId5" Type="http://schemas.openxmlformats.org/officeDocument/2006/relationships/hyperlink" Target="../../../../../Local%20Settings/BILANCI%202009%20KESH%20KONSOLIDUAR%20ri%20formatim%20.xls#Sheet1!B12#RANGE!B12" TargetMode="External" /><Relationship Id="rId6" Type="http://schemas.openxmlformats.org/officeDocument/2006/relationships/hyperlink" Target="../../../../../Local%20Settings/BILANCI%202009%20KESH%20KONSOLIDUAR%20ri%20formatim%20.xls#Sheet1!B12#RANGE!B12" TargetMode="External" /><Relationship Id="rId7" Type="http://schemas.openxmlformats.org/officeDocument/2006/relationships/hyperlink" Target="../../../../../Local%20Settings/BILANCI%202009%20KESH%20KONSOLIDUAR%20ri%20formatim%20.xls#Sheet1!B12#RANGE!B12" TargetMode="External" /><Relationship Id="rId8" Type="http://schemas.openxmlformats.org/officeDocument/2006/relationships/hyperlink" Target="../../../../../Local%20Settings/BILANCI%202009%20KESH%20KONSOLIDUAR%20ri%20formatim%20.xls#Sheet1!B12#RANGE!B12" TargetMode="External" /><Relationship Id="rId9" Type="http://schemas.openxmlformats.org/officeDocument/2006/relationships/hyperlink" Target="../../../../../Local%20Settings/BILANCI%202009%20KESH%20KONSOLIDUAR%20ri%20formatim%20.xls#Sheet1!B12#RANGE!B12" TargetMode="External" /><Relationship Id="rId10" Type="http://schemas.openxmlformats.org/officeDocument/2006/relationships/hyperlink" Target="../../../../../Local%20Settings/BILANCI%202009%20KESH%20KONSOLIDUAR%20ri%20formatim%20.xls#Sheet1!B12#RANGE!B12" TargetMode="External" /><Relationship Id="rId11" Type="http://schemas.openxmlformats.org/officeDocument/2006/relationships/hyperlink" Target="../../../../../Local%20Settings/BILANCI%202009%20KESH%20KONSOLIDUAR%20ri%20formatim%20.xls#Sheet1!B12#RANGE!B12" TargetMode="External" /><Relationship Id="rId12" Type="http://schemas.openxmlformats.org/officeDocument/2006/relationships/hyperlink" Target="../../../../../Local%20Settings/BILANCI%202009%20KESH%20KONSOLIDUAR%20ri%20formatim%20.xls#Sheet1!B12#RANGE!B12" TargetMode="External" /><Relationship Id="rId13" Type="http://schemas.openxmlformats.org/officeDocument/2006/relationships/hyperlink" Target="../../../../../Local%20Settings/BILANCI%202009%20KESH%20KONSOLIDUAR%20ri%20formatim%20.xls#Sheet1!B12#RANGE!B12" TargetMode="External" /><Relationship Id="rId14" Type="http://schemas.openxmlformats.org/officeDocument/2006/relationships/hyperlink" Target="../../../../../Local%20Settings/BILANCI%202009%20KESH%20KONSOLIDUAR%20ri%20formatim%20.xls#Sheet1!B12#RANGE!B12" TargetMode="External" /><Relationship Id="rId15" Type="http://schemas.openxmlformats.org/officeDocument/2006/relationships/hyperlink" Target="../../../../../Local%20Settings/BILANCI%202009%20KESH%20KONSOLIDUAR%20ri%20formatim%20.xls#Sheet1!B12#RANGE!B12" TargetMode="External" /><Relationship Id="rId16" Type="http://schemas.openxmlformats.org/officeDocument/2006/relationships/hyperlink" Target="../../../../../Local%20Settings/BILANCI%202009%20KESH%20KONSOLIDUAR%20ri%20formatim%20.xls#Sheet1!B12#RANGE!B12" TargetMode="External" /><Relationship Id="rId17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../../../../../Local%20Settings/BILANCI%202009%20KESH%20KONSOLIDUAR%20ri%20formatim%20.xls#Sheet3!B12#RANGE!B12" TargetMode="External" /><Relationship Id="rId2" Type="http://schemas.openxmlformats.org/officeDocument/2006/relationships/hyperlink" Target="../../../../../Local%20Settings/BILANCI%202009%20KESH%20KONSOLIDUAR%20ri%20formatim%20.xls#Sheet3!B37#RANGE!B37" TargetMode="External" /><Relationship Id="rId3" Type="http://schemas.openxmlformats.org/officeDocument/2006/relationships/hyperlink" Target="../../../../../Local%20Settings/BILANCI%202009%20KESH%20KONSOLIDUAR%20ri%20formatim%20.xls#Sheet3!B27#RANGE!B27" TargetMode="External" /><Relationship Id="rId4" Type="http://schemas.openxmlformats.org/officeDocument/2006/relationships/hyperlink" Target="../../../../../Local%20Settings/BILANCI%202009%20KESH%20KONSOLIDUAR%20ri%20formatim%20.xls#Sheet3!C52#RANGE!C52" TargetMode="External" /><Relationship Id="rId5" Type="http://schemas.openxmlformats.org/officeDocument/2006/relationships/hyperlink" Target="../../../../../Local%20Settings/BILANCI%202009%20KESH%20KONSOLIDUAR%20ri%20formatim%20.xls#Sheet3!C67#RANGE!C67" TargetMode="External" /><Relationship Id="rId6" Type="http://schemas.openxmlformats.org/officeDocument/2006/relationships/hyperlink" Target="../../../../../Local%20Settings/BILANCI%202009%20KESH%20KONSOLIDUAR%20ri%20formatim%20.xls#Sheet3!C77#RANGE!C77" TargetMode="External" /><Relationship Id="rId7" Type="http://schemas.openxmlformats.org/officeDocument/2006/relationships/hyperlink" Target="../../../../../Local%20Settings/BILANCI%202009%20KESH%20KONSOLIDUAR%20ri%20formatim%20.xls#Sheet3!C83#RANGE!C83" TargetMode="External" /><Relationship Id="rId8" Type="http://schemas.openxmlformats.org/officeDocument/2006/relationships/hyperlink" Target="../../../../../Local%20Settings/BILANCI%202009%20KESH%20KONSOLIDUAR%20ri%20formatim%20.xls#Sheet3!B90#RANGE!B90" TargetMode="External" /><Relationship Id="rId9" Type="http://schemas.openxmlformats.org/officeDocument/2006/relationships/hyperlink" Target="../../../../../Local%20Settings/BILANCI%202009%20KESH%20KONSOLIDUAR%20ri%20formatim%20.xls#Sheet3!B90#RANGE!B90" TargetMode="External" /><Relationship Id="rId10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04"/>
  <sheetViews>
    <sheetView tabSelected="1" zoomScalePageLayoutView="0" workbookViewId="0" topLeftCell="A58">
      <selection activeCell="H78" sqref="H78"/>
    </sheetView>
  </sheetViews>
  <sheetFormatPr defaultColWidth="9.140625" defaultRowHeight="12.75"/>
  <cols>
    <col min="1" max="1" width="30.7109375" style="43" customWidth="1"/>
    <col min="2" max="2" width="16.421875" style="43" customWidth="1"/>
    <col min="3" max="3" width="23.140625" style="43" customWidth="1"/>
    <col min="4" max="4" width="16.57421875" style="91" bestFit="1" customWidth="1"/>
    <col min="5" max="6" width="12.8515625" style="43" bestFit="1" customWidth="1"/>
    <col min="7" max="16384" width="9.140625" style="43" customWidth="1"/>
  </cols>
  <sheetData>
    <row r="2" spans="1:4" s="69" customFormat="1" ht="18">
      <c r="A2" s="69" t="s">
        <v>142</v>
      </c>
      <c r="D2" s="88"/>
    </row>
    <row r="3" s="68" customFormat="1" ht="15.75">
      <c r="D3" s="73"/>
    </row>
    <row r="4" spans="1:4" s="71" customFormat="1" ht="15.75">
      <c r="A4" s="92" t="s">
        <v>143</v>
      </c>
      <c r="B4" s="93"/>
      <c r="C4" s="93"/>
      <c r="D4" s="94" t="s">
        <v>148</v>
      </c>
    </row>
    <row r="5" spans="1:4" s="68" customFormat="1" ht="15.75">
      <c r="A5" s="76" t="s">
        <v>144</v>
      </c>
      <c r="B5" s="77"/>
      <c r="C5" s="77"/>
      <c r="D5" s="78">
        <v>2686414</v>
      </c>
    </row>
    <row r="6" spans="1:4" s="68" customFormat="1" ht="15.75">
      <c r="A6" s="76" t="s">
        <v>145</v>
      </c>
      <c r="B6" s="77"/>
      <c r="C6" s="77"/>
      <c r="D6" s="78">
        <v>11255426</v>
      </c>
    </row>
    <row r="7" spans="1:4" s="68" customFormat="1" ht="15.75">
      <c r="A7" s="76" t="s">
        <v>146</v>
      </c>
      <c r="B7" s="77"/>
      <c r="C7" s="77"/>
      <c r="D7" s="78">
        <v>80760284</v>
      </c>
    </row>
    <row r="8" spans="1:4" s="68" customFormat="1" ht="15.75">
      <c r="A8" s="76" t="s">
        <v>147</v>
      </c>
      <c r="B8" s="77"/>
      <c r="C8" s="77"/>
      <c r="D8" s="78">
        <v>6208557</v>
      </c>
    </row>
    <row r="9" spans="1:5" s="71" customFormat="1" ht="15.75">
      <c r="A9" s="83" t="s">
        <v>80</v>
      </c>
      <c r="B9" s="84"/>
      <c r="C9" s="84"/>
      <c r="D9" s="85">
        <f>SUM(D5:D8)</f>
        <v>100910681</v>
      </c>
      <c r="E9" s="72">
        <f>+D9-'aktivi-pasivi'!D3</f>
        <v>-0.20600001513957977</v>
      </c>
    </row>
    <row r="10" s="68" customFormat="1" ht="15.75">
      <c r="D10" s="73"/>
    </row>
    <row r="11" spans="1:4" s="71" customFormat="1" ht="15.75">
      <c r="A11" s="92" t="s">
        <v>8</v>
      </c>
      <c r="B11" s="93"/>
      <c r="C11" s="93"/>
      <c r="D11" s="94" t="s">
        <v>148</v>
      </c>
    </row>
    <row r="12" spans="1:4" s="68" customFormat="1" ht="15.75">
      <c r="A12" s="79" t="s">
        <v>149</v>
      </c>
      <c r="B12" s="80"/>
      <c r="C12" s="80"/>
      <c r="D12" s="89">
        <f>+'aktivi-pasivi'!D6</f>
        <v>3253555.5999999996</v>
      </c>
    </row>
    <row r="13" s="68" customFormat="1" ht="15.75">
      <c r="D13" s="73"/>
    </row>
    <row r="14" spans="1:4" s="71" customFormat="1" ht="15.75">
      <c r="A14" s="92" t="s">
        <v>10</v>
      </c>
      <c r="B14" s="93"/>
      <c r="C14" s="93"/>
      <c r="D14" s="94" t="s">
        <v>148</v>
      </c>
    </row>
    <row r="15" spans="1:4" s="68" customFormat="1" ht="15.75">
      <c r="A15" s="81" t="s">
        <v>151</v>
      </c>
      <c r="B15" s="77"/>
      <c r="C15" s="77"/>
      <c r="D15" s="90">
        <v>2316854.99</v>
      </c>
    </row>
    <row r="16" spans="1:4" s="68" customFormat="1" ht="15.75">
      <c r="A16" s="81" t="s">
        <v>152</v>
      </c>
      <c r="B16" s="77"/>
      <c r="C16" s="77"/>
      <c r="D16" s="90">
        <v>1414588.5159999996</v>
      </c>
    </row>
    <row r="17" spans="1:4" s="68" customFormat="1" ht="15.75">
      <c r="A17" s="81" t="s">
        <v>150</v>
      </c>
      <c r="B17" s="77"/>
      <c r="C17" s="77"/>
      <c r="D17" s="90">
        <v>91083259</v>
      </c>
    </row>
    <row r="18" spans="1:4" s="68" customFormat="1" ht="15.75">
      <c r="A18" s="81" t="s">
        <v>153</v>
      </c>
      <c r="B18" s="77"/>
      <c r="C18" s="77"/>
      <c r="D18" s="90">
        <v>508825</v>
      </c>
    </row>
    <row r="19" spans="1:4" s="68" customFormat="1" ht="15.75">
      <c r="A19" s="81" t="s">
        <v>154</v>
      </c>
      <c r="B19" s="77"/>
      <c r="C19" s="77"/>
      <c r="D19" s="90">
        <v>7072890</v>
      </c>
    </row>
    <row r="20" spans="1:4" s="71" customFormat="1" ht="15.75">
      <c r="A20" s="83" t="s">
        <v>80</v>
      </c>
      <c r="B20" s="84"/>
      <c r="C20" s="84"/>
      <c r="D20" s="85">
        <f>SUM(D15:D19)</f>
        <v>102396417.506</v>
      </c>
    </row>
    <row r="21" s="68" customFormat="1" ht="15.75">
      <c r="D21" s="73"/>
    </row>
    <row r="22" spans="1:4" s="71" customFormat="1" ht="15.75">
      <c r="A22" s="92" t="s">
        <v>13</v>
      </c>
      <c r="B22" s="93"/>
      <c r="C22" s="93"/>
      <c r="D22" s="94" t="s">
        <v>148</v>
      </c>
    </row>
    <row r="23" spans="1:4" s="68" customFormat="1" ht="15.75">
      <c r="A23" s="81" t="s">
        <v>155</v>
      </c>
      <c r="B23" s="77"/>
      <c r="C23" s="77"/>
      <c r="D23" s="90">
        <v>1821330</v>
      </c>
    </row>
    <row r="24" spans="1:4" s="68" customFormat="1" ht="15.75">
      <c r="A24" s="81" t="s">
        <v>156</v>
      </c>
      <c r="B24" s="77"/>
      <c r="C24" s="77"/>
      <c r="D24" s="90">
        <v>1235490</v>
      </c>
    </row>
    <row r="25" spans="1:4" s="68" customFormat="1" ht="15.75">
      <c r="A25" s="81" t="s">
        <v>157</v>
      </c>
      <c r="B25" s="77"/>
      <c r="C25" s="77"/>
      <c r="D25" s="90">
        <v>3043166.85</v>
      </c>
    </row>
    <row r="26" spans="1:4" s="68" customFormat="1" ht="15.75">
      <c r="A26" s="81" t="s">
        <v>158</v>
      </c>
      <c r="B26" s="77"/>
      <c r="C26" s="77"/>
      <c r="D26" s="90">
        <v>8291591</v>
      </c>
    </row>
    <row r="27" spans="1:4" s="71" customFormat="1" ht="15.75">
      <c r="A27" s="83" t="s">
        <v>80</v>
      </c>
      <c r="B27" s="84"/>
      <c r="C27" s="84"/>
      <c r="D27" s="85">
        <f>SUM(D23:D26)</f>
        <v>14391577.85</v>
      </c>
    </row>
    <row r="28" s="68" customFormat="1" ht="15.75">
      <c r="D28" s="73"/>
    </row>
    <row r="29" spans="1:4" s="71" customFormat="1" ht="15.75">
      <c r="A29" s="92" t="s">
        <v>18</v>
      </c>
      <c r="B29" s="93" t="s">
        <v>159</v>
      </c>
      <c r="C29" s="93" t="s">
        <v>160</v>
      </c>
      <c r="D29" s="94" t="s">
        <v>161</v>
      </c>
    </row>
    <row r="30" spans="1:4" s="68" customFormat="1" ht="15.75">
      <c r="A30" s="76" t="s">
        <v>162</v>
      </c>
      <c r="B30" s="87">
        <v>80681496</v>
      </c>
      <c r="C30" s="87">
        <v>-15343132</v>
      </c>
      <c r="D30" s="78">
        <f>+B30+C30</f>
        <v>65338364</v>
      </c>
    </row>
    <row r="31" spans="1:4" s="68" customFormat="1" ht="15.75">
      <c r="A31" s="76" t="s">
        <v>163</v>
      </c>
      <c r="B31" s="87">
        <v>6979871</v>
      </c>
      <c r="C31" s="87">
        <v>-1887911</v>
      </c>
      <c r="D31" s="78">
        <f>+B31+C31</f>
        <v>5091960</v>
      </c>
    </row>
    <row r="32" spans="1:4" s="68" customFormat="1" ht="15.75">
      <c r="A32" s="76" t="s">
        <v>164</v>
      </c>
      <c r="B32" s="87">
        <v>15917561</v>
      </c>
      <c r="C32" s="87">
        <v>-1529707</v>
      </c>
      <c r="D32" s="78">
        <f>+B32+C32</f>
        <v>14387854</v>
      </c>
    </row>
    <row r="33" spans="1:4" s="68" customFormat="1" ht="15.75">
      <c r="A33" s="76" t="s">
        <v>165</v>
      </c>
      <c r="B33" s="87">
        <v>120171124</v>
      </c>
      <c r="C33" s="87">
        <f>-13405960+10001</f>
        <v>-13395959</v>
      </c>
      <c r="D33" s="78">
        <f>+B33+C33</f>
        <v>106775165</v>
      </c>
    </row>
    <row r="34" spans="1:4" s="68" customFormat="1" ht="15.75">
      <c r="A34" s="76" t="s">
        <v>166</v>
      </c>
      <c r="B34" s="87">
        <v>19405558</v>
      </c>
      <c r="C34" s="87">
        <v>-6177739</v>
      </c>
      <c r="D34" s="78">
        <f>+B34+C34</f>
        <v>13227819</v>
      </c>
    </row>
    <row r="35" spans="1:5" s="71" customFormat="1" ht="15.75">
      <c r="A35" s="83" t="s">
        <v>80</v>
      </c>
      <c r="B35" s="95">
        <f>SUM(B30:B34)</f>
        <v>243155610</v>
      </c>
      <c r="C35" s="95">
        <f>SUM(C30:C34)</f>
        <v>-38334448</v>
      </c>
      <c r="D35" s="85">
        <f>SUM(D30:D34)</f>
        <v>204821162</v>
      </c>
      <c r="E35" s="72"/>
    </row>
    <row r="36" s="68" customFormat="1" ht="15.75">
      <c r="D36" s="73"/>
    </row>
    <row r="37" spans="1:4" s="71" customFormat="1" ht="15.75">
      <c r="A37" s="92" t="s">
        <v>20</v>
      </c>
      <c r="B37" s="93" t="s">
        <v>159</v>
      </c>
      <c r="C37" s="93" t="s">
        <v>160</v>
      </c>
      <c r="D37" s="94" t="s">
        <v>161</v>
      </c>
    </row>
    <row r="38" spans="1:4" s="68" customFormat="1" ht="15.75">
      <c r="A38" s="76" t="s">
        <v>167</v>
      </c>
      <c r="B38" s="100">
        <v>57570201</v>
      </c>
      <c r="C38" s="100">
        <v>-10366449</v>
      </c>
      <c r="D38" s="78">
        <f>+B38+C38</f>
        <v>47203752</v>
      </c>
    </row>
    <row r="39" spans="1:4" s="68" customFormat="1" ht="15.75">
      <c r="A39" s="76" t="s">
        <v>168</v>
      </c>
      <c r="B39" s="100">
        <v>8556231</v>
      </c>
      <c r="C39" s="100">
        <v>-1419294</v>
      </c>
      <c r="D39" s="78">
        <f>+B39+C39</f>
        <v>7136937</v>
      </c>
    </row>
    <row r="40" spans="1:4" s="71" customFormat="1" ht="15.75">
      <c r="A40" s="83" t="s">
        <v>80</v>
      </c>
      <c r="B40" s="101">
        <f>SUM(B38:B39)</f>
        <v>66126432</v>
      </c>
      <c r="C40" s="101">
        <f>SUM(C38:C39)</f>
        <v>-11785743</v>
      </c>
      <c r="D40" s="85">
        <f>SUM(D38:D39)</f>
        <v>54340689</v>
      </c>
    </row>
    <row r="41" s="68" customFormat="1" ht="15.75">
      <c r="D41" s="73"/>
    </row>
    <row r="42" spans="1:4" s="71" customFormat="1" ht="15.75">
      <c r="A42" s="102" t="s">
        <v>81</v>
      </c>
      <c r="B42" s="93"/>
      <c r="C42" s="93"/>
      <c r="D42" s="94" t="s">
        <v>148</v>
      </c>
    </row>
    <row r="43" spans="1:4" s="68" customFormat="1" ht="15.75">
      <c r="A43" s="79" t="s">
        <v>169</v>
      </c>
      <c r="B43" s="80"/>
      <c r="C43" s="80"/>
      <c r="D43" s="89">
        <f>+'aktivi-pasivi'!D27</f>
        <v>227048584.7484</v>
      </c>
    </row>
    <row r="44" spans="1:4" s="68" customFormat="1" ht="15.75">
      <c r="A44" s="96" t="s">
        <v>80</v>
      </c>
      <c r="B44" s="96"/>
      <c r="C44" s="96"/>
      <c r="D44" s="97">
        <f>+D43</f>
        <v>227048584.7484</v>
      </c>
    </row>
    <row r="45" s="68" customFormat="1" ht="15.75">
      <c r="D45" s="73"/>
    </row>
    <row r="46" spans="1:4" s="71" customFormat="1" ht="15.75">
      <c r="A46" s="92" t="str">
        <f>+'aktivi-pasivi'!B28</f>
        <v>Te pagueshme te tjera</v>
      </c>
      <c r="B46" s="93"/>
      <c r="C46" s="93"/>
      <c r="D46" s="94" t="s">
        <v>148</v>
      </c>
    </row>
    <row r="47" spans="1:4" s="68" customFormat="1" ht="15.75">
      <c r="A47" s="81" t="s">
        <v>170</v>
      </c>
      <c r="B47" s="82"/>
      <c r="C47" s="75"/>
      <c r="D47" s="78">
        <f>4906737-8835</f>
        <v>4897902</v>
      </c>
    </row>
    <row r="48" spans="1:4" s="68" customFormat="1" ht="15.75">
      <c r="A48" s="81" t="s">
        <v>171</v>
      </c>
      <c r="B48" s="82"/>
      <c r="C48" s="75"/>
      <c r="D48" s="90">
        <v>1143709</v>
      </c>
    </row>
    <row r="49" spans="1:4" s="68" customFormat="1" ht="15.75">
      <c r="A49" s="81" t="s">
        <v>172</v>
      </c>
      <c r="B49" s="82"/>
      <c r="C49" s="75"/>
      <c r="D49" s="90">
        <v>742241</v>
      </c>
    </row>
    <row r="50" spans="1:4" s="68" customFormat="1" ht="15.75">
      <c r="A50" s="81" t="s">
        <v>173</v>
      </c>
      <c r="B50" s="82"/>
      <c r="C50" s="75"/>
      <c r="D50" s="90">
        <v>83677</v>
      </c>
    </row>
    <row r="51" spans="1:4" s="68" customFormat="1" ht="15.75">
      <c r="A51" s="81" t="s">
        <v>174</v>
      </c>
      <c r="B51" s="82"/>
      <c r="C51" s="75"/>
      <c r="D51" s="90">
        <v>194466.98649999977</v>
      </c>
    </row>
    <row r="52" spans="1:4" s="68" customFormat="1" ht="15.75">
      <c r="A52" s="81" t="s">
        <v>175</v>
      </c>
      <c r="B52" s="82"/>
      <c r="C52" s="75"/>
      <c r="D52" s="90">
        <v>40588</v>
      </c>
    </row>
    <row r="53" spans="1:5" s="68" customFormat="1" ht="15.75">
      <c r="A53" s="81" t="s">
        <v>176</v>
      </c>
      <c r="B53" s="77"/>
      <c r="C53" s="82"/>
      <c r="D53" s="90">
        <v>2986204.32</v>
      </c>
      <c r="E53" s="70"/>
    </row>
    <row r="54" spans="1:4" s="68" customFormat="1" ht="15.75">
      <c r="A54" s="81" t="s">
        <v>177</v>
      </c>
      <c r="B54" s="77"/>
      <c r="C54" s="82"/>
      <c r="D54" s="90">
        <v>10569</v>
      </c>
    </row>
    <row r="55" spans="1:4" s="68" customFormat="1" ht="15.75">
      <c r="A55" s="184" t="s">
        <v>227</v>
      </c>
      <c r="B55" s="185"/>
      <c r="C55" s="186"/>
      <c r="D55" s="187">
        <v>8259587</v>
      </c>
    </row>
    <row r="56" spans="1:5" s="71" customFormat="1" ht="15.75">
      <c r="A56" s="83" t="s">
        <v>80</v>
      </c>
      <c r="B56" s="84"/>
      <c r="C56" s="84"/>
      <c r="D56" s="85">
        <f>SUM(D47:D55)</f>
        <v>18358944.3065</v>
      </c>
      <c r="E56" s="72">
        <f>+D56-'aktivi-pasivi'!D28</f>
        <v>-0.1898999996483326</v>
      </c>
    </row>
    <row r="57" s="68" customFormat="1" ht="15.75">
      <c r="D57" s="73"/>
    </row>
    <row r="58" s="68" customFormat="1" ht="15.75">
      <c r="D58" s="73"/>
    </row>
    <row r="59" spans="1:4" s="71" customFormat="1" ht="15.75">
      <c r="A59" s="92" t="s">
        <v>38</v>
      </c>
      <c r="B59" s="93"/>
      <c r="C59" s="93"/>
      <c r="D59" s="94" t="s">
        <v>148</v>
      </c>
    </row>
    <row r="60" spans="1:4" s="68" customFormat="1" ht="15.75">
      <c r="A60" s="81" t="s">
        <v>178</v>
      </c>
      <c r="B60" s="82"/>
      <c r="C60" s="75"/>
      <c r="D60" s="90">
        <v>41521974.525100015</v>
      </c>
    </row>
    <row r="61" spans="1:4" s="68" customFormat="1" ht="15.75">
      <c r="A61" s="81" t="s">
        <v>179</v>
      </c>
      <c r="B61" s="82"/>
      <c r="C61" s="75"/>
      <c r="D61" s="90">
        <v>19705165.6346</v>
      </c>
    </row>
    <row r="62" spans="1:4" s="68" customFormat="1" ht="15.75">
      <c r="A62" s="81" t="s">
        <v>180</v>
      </c>
      <c r="B62" s="82"/>
      <c r="C62" s="75"/>
      <c r="D62" s="90">
        <v>41415451.365600005</v>
      </c>
    </row>
    <row r="63" spans="1:4" s="71" customFormat="1" ht="15.75">
      <c r="A63" s="83" t="s">
        <v>80</v>
      </c>
      <c r="B63" s="84"/>
      <c r="C63" s="84"/>
      <c r="D63" s="85">
        <f>SUM(D60:D62)</f>
        <v>102642591.52530003</v>
      </c>
    </row>
    <row r="64" spans="1:4" s="71" customFormat="1" ht="15.75">
      <c r="A64" s="92" t="s">
        <v>181</v>
      </c>
      <c r="B64" s="93"/>
      <c r="C64" s="93"/>
      <c r="D64" s="94" t="s">
        <v>148</v>
      </c>
    </row>
    <row r="65" spans="1:4" s="68" customFormat="1" ht="15.75">
      <c r="A65" s="81" t="s">
        <v>222</v>
      </c>
      <c r="B65" s="82"/>
      <c r="C65" s="75"/>
      <c r="D65" s="90">
        <v>1165780421</v>
      </c>
    </row>
    <row r="66" spans="1:4" s="68" customFormat="1" ht="15.75">
      <c r="A66" s="81" t="s">
        <v>223</v>
      </c>
      <c r="B66" s="82"/>
      <c r="C66" s="75"/>
      <c r="D66" s="90">
        <v>26353603</v>
      </c>
    </row>
    <row r="67" spans="1:4" s="68" customFormat="1" ht="15.75">
      <c r="A67" s="81" t="s">
        <v>224</v>
      </c>
      <c r="B67" s="82"/>
      <c r="C67" s="75"/>
      <c r="D67" s="90">
        <v>3689217</v>
      </c>
    </row>
    <row r="68" spans="1:4" s="68" customFormat="1" ht="15.75">
      <c r="A68" s="81" t="s">
        <v>225</v>
      </c>
      <c r="B68" s="82"/>
      <c r="C68" s="75"/>
      <c r="D68" s="90">
        <v>13264172</v>
      </c>
    </row>
    <row r="69" spans="1:6" s="68" customFormat="1" ht="15.75">
      <c r="A69" s="81" t="s">
        <v>226</v>
      </c>
      <c r="B69" s="82"/>
      <c r="C69" s="75"/>
      <c r="D69" s="90">
        <v>8737876</v>
      </c>
      <c r="E69" s="73">
        <f>D69*0.2</f>
        <v>1747575.2000000002</v>
      </c>
      <c r="F69" s="73">
        <f>E69+'[3]BILEXCEL'!$D$120</f>
        <v>3602501</v>
      </c>
    </row>
    <row r="70" spans="1:6" s="71" customFormat="1" ht="15.75">
      <c r="A70" s="83" t="s">
        <v>80</v>
      </c>
      <c r="B70" s="98"/>
      <c r="C70" s="86"/>
      <c r="D70" s="99">
        <f>SUM(D65:D69)</f>
        <v>1217825289</v>
      </c>
      <c r="F70" s="74">
        <f>F69*0.1</f>
        <v>360250.10000000003</v>
      </c>
    </row>
    <row r="71" s="68" customFormat="1" ht="15.75">
      <c r="D71" s="73"/>
    </row>
    <row r="72" spans="1:4" s="71" customFormat="1" ht="15.75">
      <c r="A72" s="92" t="s">
        <v>182</v>
      </c>
      <c r="B72" s="93"/>
      <c r="C72" s="93"/>
      <c r="D72" s="94" t="s">
        <v>148</v>
      </c>
    </row>
    <row r="73" spans="1:4" s="68" customFormat="1" ht="15.75">
      <c r="A73" s="76" t="s">
        <v>183</v>
      </c>
      <c r="B73" s="77"/>
      <c r="C73" s="77"/>
      <c r="D73" s="78">
        <v>14348097</v>
      </c>
    </row>
    <row r="74" spans="1:4" s="68" customFormat="1" ht="15.75">
      <c r="A74" s="76" t="s">
        <v>184</v>
      </c>
      <c r="B74" s="77"/>
      <c r="C74" s="77"/>
      <c r="D74" s="78">
        <f>717909659+68615515</f>
        <v>786525174</v>
      </c>
    </row>
    <row r="75" spans="1:4" s="68" customFormat="1" ht="15.75">
      <c r="A75" s="76" t="s">
        <v>185</v>
      </c>
      <c r="B75" s="77"/>
      <c r="C75" s="77"/>
      <c r="D75" s="78">
        <v>211389234</v>
      </c>
    </row>
    <row r="76" spans="1:4" s="68" customFormat="1" ht="15.75">
      <c r="A76" s="76" t="s">
        <v>186</v>
      </c>
      <c r="B76" s="77"/>
      <c r="C76" s="77"/>
      <c r="D76" s="78">
        <v>13366192</v>
      </c>
    </row>
    <row r="77" spans="1:4" s="68" customFormat="1" ht="15.75">
      <c r="A77" s="76" t="s">
        <v>187</v>
      </c>
      <c r="B77" s="77"/>
      <c r="C77" s="77"/>
      <c r="D77" s="78">
        <v>-36277864</v>
      </c>
    </row>
    <row r="78" spans="1:4" s="71" customFormat="1" ht="15.75">
      <c r="A78" s="83" t="s">
        <v>80</v>
      </c>
      <c r="B78" s="84"/>
      <c r="C78" s="84"/>
      <c r="D78" s="85">
        <f>SUM(D73:D77)</f>
        <v>989350833</v>
      </c>
    </row>
    <row r="79" s="71" customFormat="1" ht="15.75">
      <c r="D79" s="74"/>
    </row>
    <row r="80" spans="1:4" s="71" customFormat="1" ht="15.75">
      <c r="A80" s="92" t="s">
        <v>58</v>
      </c>
      <c r="B80" s="93"/>
      <c r="C80" s="93"/>
      <c r="D80" s="94" t="s">
        <v>148</v>
      </c>
    </row>
    <row r="81" spans="1:4" s="68" customFormat="1" ht="15.75">
      <c r="A81" s="81" t="s">
        <v>188</v>
      </c>
      <c r="B81" s="82"/>
      <c r="C81" s="77"/>
      <c r="D81" s="90">
        <v>38295.6</v>
      </c>
    </row>
    <row r="82" spans="1:4" s="68" customFormat="1" ht="15.75">
      <c r="A82" s="81" t="s">
        <v>166</v>
      </c>
      <c r="B82" s="82"/>
      <c r="C82" s="77"/>
      <c r="D82" s="90">
        <f>2320308.5-21659</f>
        <v>2298649.5</v>
      </c>
    </row>
    <row r="83" spans="1:4" s="68" customFormat="1" ht="15.75">
      <c r="A83" s="81" t="s">
        <v>219</v>
      </c>
      <c r="B83" s="82"/>
      <c r="C83" s="77"/>
      <c r="D83" s="90">
        <v>230000</v>
      </c>
    </row>
    <row r="84" spans="1:4" s="68" customFormat="1" ht="15.75">
      <c r="A84" s="81" t="s">
        <v>189</v>
      </c>
      <c r="B84" s="82"/>
      <c r="C84" s="77"/>
      <c r="D84" s="90">
        <v>30000</v>
      </c>
    </row>
    <row r="85" spans="1:4" s="68" customFormat="1" ht="15.75">
      <c r="A85" s="81" t="s">
        <v>220</v>
      </c>
      <c r="B85" s="82"/>
      <c r="C85" s="77"/>
      <c r="D85" s="90">
        <f>828684.1-126976</f>
        <v>701708.1</v>
      </c>
    </row>
    <row r="86" spans="1:4" s="68" customFormat="1" ht="15.75">
      <c r="A86" s="81" t="s">
        <v>221</v>
      </c>
      <c r="B86" s="82"/>
      <c r="C86" s="77"/>
      <c r="D86" s="90">
        <v>1000</v>
      </c>
    </row>
    <row r="87" spans="1:4" s="68" customFormat="1" ht="15.75">
      <c r="A87" s="81" t="s">
        <v>215</v>
      </c>
      <c r="B87" s="82"/>
      <c r="C87" s="77"/>
      <c r="D87" s="90">
        <v>40739</v>
      </c>
    </row>
    <row r="88" spans="1:4" s="68" customFormat="1" ht="15.75">
      <c r="A88" s="81" t="s">
        <v>190</v>
      </c>
      <c r="B88" s="82"/>
      <c r="C88" s="77"/>
      <c r="D88" s="90">
        <v>1867870</v>
      </c>
    </row>
    <row r="89" spans="1:4" s="71" customFormat="1" ht="15.75">
      <c r="A89" s="83" t="s">
        <v>80</v>
      </c>
      <c r="B89" s="84"/>
      <c r="C89" s="84"/>
      <c r="D89" s="85">
        <f>SUM(D81:D88)</f>
        <v>5208262.2</v>
      </c>
    </row>
    <row r="90" s="71" customFormat="1" ht="15.75">
      <c r="D90" s="74"/>
    </row>
    <row r="91" spans="1:4" s="71" customFormat="1" ht="15.75">
      <c r="A91" s="92" t="s">
        <v>60</v>
      </c>
      <c r="B91" s="93"/>
      <c r="C91" s="93"/>
      <c r="D91" s="94" t="s">
        <v>148</v>
      </c>
    </row>
    <row r="92" spans="1:4" s="68" customFormat="1" ht="15.75">
      <c r="A92" s="76" t="s">
        <v>191</v>
      </c>
      <c r="B92" s="77"/>
      <c r="C92" s="77"/>
      <c r="D92" s="211">
        <v>16582451</v>
      </c>
    </row>
    <row r="93" spans="1:4" s="68" customFormat="1" ht="15.75">
      <c r="A93" s="76" t="s">
        <v>192</v>
      </c>
      <c r="B93" s="77"/>
      <c r="C93" s="77"/>
      <c r="D93" s="211">
        <v>67465550</v>
      </c>
    </row>
    <row r="94" spans="1:4" s="68" customFormat="1" ht="15.75">
      <c r="A94" s="76" t="s">
        <v>193</v>
      </c>
      <c r="B94" s="77"/>
      <c r="C94" s="77"/>
      <c r="D94" s="211">
        <v>8681647</v>
      </c>
    </row>
    <row r="95" spans="1:4" s="68" customFormat="1" ht="15.75">
      <c r="A95" s="76" t="s">
        <v>194</v>
      </c>
      <c r="B95" s="77"/>
      <c r="C95" s="77"/>
      <c r="D95" s="211">
        <v>4889610</v>
      </c>
    </row>
    <row r="96" spans="1:4" s="68" customFormat="1" ht="15.75">
      <c r="A96" s="76" t="s">
        <v>195</v>
      </c>
      <c r="B96" s="77"/>
      <c r="C96" s="77"/>
      <c r="D96" s="211">
        <v>938200</v>
      </c>
    </row>
    <row r="97" spans="1:4" s="68" customFormat="1" ht="15.75">
      <c r="A97" s="76" t="s">
        <v>196</v>
      </c>
      <c r="B97" s="77"/>
      <c r="C97" s="77"/>
      <c r="D97" s="211">
        <v>2118227</v>
      </c>
    </row>
    <row r="98" spans="1:4" s="68" customFormat="1" ht="15.75">
      <c r="A98" s="76" t="s">
        <v>197</v>
      </c>
      <c r="B98" s="77"/>
      <c r="C98" s="77"/>
      <c r="D98" s="211">
        <v>6897016</v>
      </c>
    </row>
    <row r="99" spans="1:4" s="68" customFormat="1" ht="15.75">
      <c r="A99" s="76" t="s">
        <v>198</v>
      </c>
      <c r="B99" s="77"/>
      <c r="C99" s="77"/>
      <c r="D99" s="211">
        <v>23922476</v>
      </c>
    </row>
    <row r="100" spans="1:4" s="68" customFormat="1" ht="15.75">
      <c r="A100" s="76" t="s">
        <v>199</v>
      </c>
      <c r="B100" s="77"/>
      <c r="C100" s="77"/>
      <c r="D100" s="211">
        <v>30430</v>
      </c>
    </row>
    <row r="101" spans="1:4" s="68" customFormat="1" ht="15.75">
      <c r="A101" s="76" t="s">
        <v>200</v>
      </c>
      <c r="B101" s="77"/>
      <c r="C101" s="77"/>
      <c r="D101" s="211">
        <v>1931174</v>
      </c>
    </row>
    <row r="102" spans="1:4" s="68" customFormat="1" ht="15.75">
      <c r="A102" s="76" t="s">
        <v>201</v>
      </c>
      <c r="B102" s="77"/>
      <c r="C102" s="77"/>
      <c r="D102" s="211">
        <v>8560126</v>
      </c>
    </row>
    <row r="103" spans="1:4" s="68" customFormat="1" ht="15.75">
      <c r="A103" s="76" t="s">
        <v>202</v>
      </c>
      <c r="B103" s="77"/>
      <c r="C103" s="77"/>
      <c r="D103" s="211">
        <v>5677261</v>
      </c>
    </row>
    <row r="104" spans="1:4" s="68" customFormat="1" ht="15.75">
      <c r="A104" s="76" t="s">
        <v>166</v>
      </c>
      <c r="B104" s="77"/>
      <c r="C104" s="77"/>
      <c r="D104" s="211">
        <v>39800</v>
      </c>
    </row>
    <row r="105" spans="1:4" s="68" customFormat="1" ht="15.75">
      <c r="A105" s="76" t="s">
        <v>203</v>
      </c>
      <c r="B105" s="77"/>
      <c r="C105" s="77"/>
      <c r="D105" s="211">
        <v>509282</v>
      </c>
    </row>
    <row r="106" spans="1:4" s="68" customFormat="1" ht="15.75">
      <c r="A106" s="76" t="s">
        <v>204</v>
      </c>
      <c r="B106" s="77"/>
      <c r="C106" s="77"/>
      <c r="D106" s="211">
        <v>977854</v>
      </c>
    </row>
    <row r="107" spans="1:4" s="68" customFormat="1" ht="15.75">
      <c r="A107" s="76" t="s">
        <v>205</v>
      </c>
      <c r="B107" s="77"/>
      <c r="C107" s="77"/>
      <c r="D107" s="211">
        <v>43014</v>
      </c>
    </row>
    <row r="108" spans="1:4" s="68" customFormat="1" ht="15.75">
      <c r="A108" s="81" t="s">
        <v>218</v>
      </c>
      <c r="B108" s="77"/>
      <c r="C108" s="77"/>
      <c r="D108" s="90">
        <v>194600</v>
      </c>
    </row>
    <row r="109" spans="1:4" s="68" customFormat="1" ht="15.75">
      <c r="A109" s="81" t="s">
        <v>206</v>
      </c>
      <c r="B109" s="77"/>
      <c r="C109" s="77"/>
      <c r="D109" s="90">
        <v>75030</v>
      </c>
    </row>
    <row r="110" spans="1:4" s="68" customFormat="1" ht="15.75">
      <c r="A110" s="81" t="s">
        <v>217</v>
      </c>
      <c r="B110" s="77"/>
      <c r="C110" s="77"/>
      <c r="D110" s="90">
        <v>216529</v>
      </c>
    </row>
    <row r="111" spans="1:4" s="68" customFormat="1" ht="15.75">
      <c r="A111" s="81" t="s">
        <v>216</v>
      </c>
      <c r="B111" s="77"/>
      <c r="C111" s="77"/>
      <c r="D111" s="90">
        <v>2876465</v>
      </c>
    </row>
    <row r="112" spans="1:4" s="68" customFormat="1" ht="15.75">
      <c r="A112" s="81" t="s">
        <v>207</v>
      </c>
      <c r="B112" s="77"/>
      <c r="C112" s="77"/>
      <c r="D112" s="90">
        <v>440829</v>
      </c>
    </row>
    <row r="113" spans="1:4" s="68" customFormat="1" ht="15.75">
      <c r="A113" s="81" t="s">
        <v>215</v>
      </c>
      <c r="B113" s="77"/>
      <c r="C113" s="77"/>
      <c r="D113" s="90">
        <v>42876</v>
      </c>
    </row>
    <row r="114" spans="1:4" s="68" customFormat="1" ht="15.75">
      <c r="A114" s="81" t="s">
        <v>208</v>
      </c>
      <c r="B114" s="77"/>
      <c r="C114" s="77"/>
      <c r="D114" s="90">
        <v>3120658.58</v>
      </c>
    </row>
    <row r="115" spans="1:4" s="71" customFormat="1" ht="15.75">
      <c r="A115" s="83" t="s">
        <v>80</v>
      </c>
      <c r="B115" s="84"/>
      <c r="C115" s="84"/>
      <c r="D115" s="85">
        <f>SUM(D92:D114)</f>
        <v>156231105.58</v>
      </c>
    </row>
    <row r="116" s="71" customFormat="1" ht="15.75">
      <c r="D116" s="74"/>
    </row>
    <row r="117" spans="1:4" s="71" customFormat="1" ht="15.75">
      <c r="A117" s="92" t="s">
        <v>62</v>
      </c>
      <c r="B117" s="93"/>
      <c r="C117" s="93"/>
      <c r="D117" s="94" t="s">
        <v>148</v>
      </c>
    </row>
    <row r="118" spans="1:4" s="68" customFormat="1" ht="15.75">
      <c r="A118" s="76" t="s">
        <v>209</v>
      </c>
      <c r="B118" s="77"/>
      <c r="C118" s="77"/>
      <c r="D118" s="78">
        <v>47979346</v>
      </c>
    </row>
    <row r="119" spans="1:4" s="68" customFormat="1" ht="15.75">
      <c r="A119" s="76" t="s">
        <v>210</v>
      </c>
      <c r="B119" s="77"/>
      <c r="C119" s="77"/>
      <c r="D119" s="78">
        <v>7114234</v>
      </c>
    </row>
    <row r="120" spans="1:4" s="71" customFormat="1" ht="15.75">
      <c r="A120" s="83" t="s">
        <v>80</v>
      </c>
      <c r="B120" s="84"/>
      <c r="C120" s="84"/>
      <c r="D120" s="85">
        <f>+D119+D118</f>
        <v>55093580</v>
      </c>
    </row>
    <row r="121" s="71" customFormat="1" ht="15.75">
      <c r="D121" s="74"/>
    </row>
    <row r="122" spans="1:4" s="71" customFormat="1" ht="15.75">
      <c r="A122" s="92" t="s">
        <v>66</v>
      </c>
      <c r="B122" s="93"/>
      <c r="C122" s="93"/>
      <c r="D122" s="94" t="s">
        <v>148</v>
      </c>
    </row>
    <row r="123" spans="1:4" s="68" customFormat="1" ht="15.75">
      <c r="A123" s="81" t="s">
        <v>211</v>
      </c>
      <c r="B123" s="75"/>
      <c r="C123" s="82"/>
      <c r="D123" s="78">
        <v>-1306665</v>
      </c>
    </row>
    <row r="124" spans="1:4" s="68" customFormat="1" ht="15.75">
      <c r="A124" s="81" t="s">
        <v>212</v>
      </c>
      <c r="B124" s="82"/>
      <c r="C124" s="75"/>
      <c r="D124" s="78">
        <v>290797</v>
      </c>
    </row>
    <row r="125" spans="1:4" s="71" customFormat="1" ht="15.75">
      <c r="A125" s="83" t="s">
        <v>80</v>
      </c>
      <c r="B125" s="84"/>
      <c r="C125" s="84"/>
      <c r="D125" s="85">
        <f>+D124+D123</f>
        <v>-1015868</v>
      </c>
    </row>
    <row r="126" s="71" customFormat="1" ht="15.75">
      <c r="D126" s="74"/>
    </row>
    <row r="127" spans="1:4" s="71" customFormat="1" ht="15.75">
      <c r="A127" s="92" t="s">
        <v>70</v>
      </c>
      <c r="B127" s="93"/>
      <c r="C127" s="93"/>
      <c r="D127" s="94" t="s">
        <v>148</v>
      </c>
    </row>
    <row r="128" spans="1:4" s="68" customFormat="1" ht="15.75">
      <c r="A128" s="76" t="s">
        <v>213</v>
      </c>
      <c r="B128" s="77"/>
      <c r="C128" s="77"/>
      <c r="D128" s="78">
        <f>-'[1]GJENDJA E LLOG. '!$C$396</f>
        <v>-6713178.779700001</v>
      </c>
    </row>
    <row r="129" spans="1:4" s="68" customFormat="1" ht="15.75">
      <c r="A129" s="76" t="s">
        <v>214</v>
      </c>
      <c r="B129" s="77"/>
      <c r="C129" s="77"/>
      <c r="D129" s="78">
        <f>+'[1]GJENDJA E LLOG. '!$D$395</f>
        <v>147041.2985</v>
      </c>
    </row>
    <row r="130" spans="1:4" s="71" customFormat="1" ht="15.75">
      <c r="A130" s="83" t="s">
        <v>80</v>
      </c>
      <c r="B130" s="84"/>
      <c r="C130" s="84"/>
      <c r="D130" s="85">
        <f>+D128+D129</f>
        <v>-6566137.481200001</v>
      </c>
    </row>
    <row r="131" s="71" customFormat="1" ht="15.75">
      <c r="D131" s="74"/>
    </row>
    <row r="132" spans="1:4" s="71" customFormat="1" ht="15.75">
      <c r="A132" s="92" t="s">
        <v>72</v>
      </c>
      <c r="B132" s="93"/>
      <c r="C132" s="93"/>
      <c r="D132" s="94" t="s">
        <v>148</v>
      </c>
    </row>
    <row r="133" spans="1:4" s="68" customFormat="1" ht="15.75">
      <c r="A133" s="76" t="s">
        <v>72</v>
      </c>
      <c r="B133" s="77"/>
      <c r="C133" s="77"/>
      <c r="D133" s="78">
        <f>+pash!C17</f>
        <v>516948</v>
      </c>
    </row>
    <row r="134" spans="1:4" s="71" customFormat="1" ht="15.75">
      <c r="A134" s="83" t="s">
        <v>80</v>
      </c>
      <c r="B134" s="84"/>
      <c r="C134" s="84"/>
      <c r="D134" s="85">
        <f>+D133</f>
        <v>516948</v>
      </c>
    </row>
    <row r="135" s="68" customFormat="1" ht="15.75">
      <c r="D135" s="73"/>
    </row>
    <row r="136" s="68" customFormat="1" ht="15.75">
      <c r="D136" s="73"/>
    </row>
    <row r="137" s="68" customFormat="1" ht="15.75">
      <c r="D137" s="73"/>
    </row>
    <row r="138" s="68" customFormat="1" ht="15.75">
      <c r="D138" s="73"/>
    </row>
    <row r="139" s="68" customFormat="1" ht="15.75">
      <c r="D139" s="73"/>
    </row>
    <row r="140" s="68" customFormat="1" ht="15.75">
      <c r="D140" s="73"/>
    </row>
    <row r="141" s="68" customFormat="1" ht="15.75">
      <c r="D141" s="73"/>
    </row>
    <row r="142" s="68" customFormat="1" ht="15.75">
      <c r="D142" s="73"/>
    </row>
    <row r="143" s="68" customFormat="1" ht="15.75">
      <c r="D143" s="73"/>
    </row>
    <row r="144" s="68" customFormat="1" ht="15.75">
      <c r="D144" s="73"/>
    </row>
    <row r="145" s="68" customFormat="1" ht="15.75">
      <c r="D145" s="73"/>
    </row>
    <row r="146" s="68" customFormat="1" ht="15.75">
      <c r="D146" s="73"/>
    </row>
    <row r="147" s="68" customFormat="1" ht="15.75">
      <c r="D147" s="73"/>
    </row>
    <row r="148" s="68" customFormat="1" ht="15.75">
      <c r="D148" s="73"/>
    </row>
    <row r="149" s="68" customFormat="1" ht="15.75">
      <c r="D149" s="73"/>
    </row>
    <row r="150" s="68" customFormat="1" ht="15.75">
      <c r="D150" s="73"/>
    </row>
    <row r="151" s="68" customFormat="1" ht="15.75">
      <c r="D151" s="73"/>
    </row>
    <row r="152" s="68" customFormat="1" ht="15.75">
      <c r="D152" s="73"/>
    </row>
    <row r="153" s="68" customFormat="1" ht="15.75">
      <c r="D153" s="73"/>
    </row>
    <row r="154" s="68" customFormat="1" ht="15.75">
      <c r="D154" s="73"/>
    </row>
    <row r="155" s="68" customFormat="1" ht="15.75">
      <c r="D155" s="73"/>
    </row>
    <row r="156" s="68" customFormat="1" ht="15.75">
      <c r="D156" s="73"/>
    </row>
    <row r="157" s="68" customFormat="1" ht="15.75">
      <c r="D157" s="73"/>
    </row>
    <row r="158" s="68" customFormat="1" ht="15.75">
      <c r="D158" s="73"/>
    </row>
    <row r="159" s="68" customFormat="1" ht="15.75">
      <c r="D159" s="73"/>
    </row>
    <row r="160" s="68" customFormat="1" ht="15.75">
      <c r="D160" s="73"/>
    </row>
    <row r="161" s="68" customFormat="1" ht="15.75">
      <c r="D161" s="73"/>
    </row>
    <row r="162" s="68" customFormat="1" ht="15.75">
      <c r="D162" s="73"/>
    </row>
    <row r="163" s="68" customFormat="1" ht="15.75">
      <c r="D163" s="73"/>
    </row>
    <row r="164" s="68" customFormat="1" ht="15.75">
      <c r="D164" s="73"/>
    </row>
    <row r="165" s="68" customFormat="1" ht="15.75">
      <c r="D165" s="73"/>
    </row>
    <row r="166" s="68" customFormat="1" ht="15.75">
      <c r="D166" s="73"/>
    </row>
    <row r="167" s="68" customFormat="1" ht="15.75">
      <c r="D167" s="73"/>
    </row>
    <row r="168" s="68" customFormat="1" ht="15.75">
      <c r="D168" s="73"/>
    </row>
    <row r="169" s="68" customFormat="1" ht="15.75">
      <c r="D169" s="73"/>
    </row>
    <row r="170" s="68" customFormat="1" ht="15.75">
      <c r="D170" s="73"/>
    </row>
    <row r="171" s="68" customFormat="1" ht="15.75">
      <c r="D171" s="73"/>
    </row>
    <row r="172" s="68" customFormat="1" ht="15.75">
      <c r="D172" s="73"/>
    </row>
    <row r="173" s="68" customFormat="1" ht="15.75">
      <c r="D173" s="73"/>
    </row>
    <row r="174" s="68" customFormat="1" ht="15.75">
      <c r="D174" s="73"/>
    </row>
    <row r="175" s="68" customFormat="1" ht="15.75">
      <c r="D175" s="73"/>
    </row>
    <row r="176" s="68" customFormat="1" ht="15.75">
      <c r="D176" s="73"/>
    </row>
    <row r="177" s="68" customFormat="1" ht="15.75">
      <c r="D177" s="73"/>
    </row>
    <row r="178" s="68" customFormat="1" ht="15.75">
      <c r="D178" s="73"/>
    </row>
    <row r="179" s="68" customFormat="1" ht="15.75">
      <c r="D179" s="73"/>
    </row>
    <row r="180" s="68" customFormat="1" ht="15.75">
      <c r="D180" s="73"/>
    </row>
    <row r="181" s="68" customFormat="1" ht="15.75">
      <c r="D181" s="73"/>
    </row>
    <row r="182" s="68" customFormat="1" ht="15.75">
      <c r="D182" s="73"/>
    </row>
    <row r="183" s="68" customFormat="1" ht="15.75">
      <c r="D183" s="73"/>
    </row>
    <row r="184" s="68" customFormat="1" ht="15.75">
      <c r="D184" s="73"/>
    </row>
    <row r="185" s="68" customFormat="1" ht="15.75">
      <c r="D185" s="73"/>
    </row>
    <row r="186" s="68" customFormat="1" ht="15.75">
      <c r="D186" s="73"/>
    </row>
    <row r="187" s="68" customFormat="1" ht="15.75">
      <c r="D187" s="73"/>
    </row>
    <row r="188" s="68" customFormat="1" ht="15.75">
      <c r="D188" s="73"/>
    </row>
    <row r="189" s="68" customFormat="1" ht="15.75">
      <c r="D189" s="73"/>
    </row>
    <row r="190" s="68" customFormat="1" ht="15.75">
      <c r="D190" s="73"/>
    </row>
    <row r="191" s="68" customFormat="1" ht="15.75">
      <c r="D191" s="73"/>
    </row>
    <row r="192" s="68" customFormat="1" ht="15.75">
      <c r="D192" s="73"/>
    </row>
    <row r="193" s="68" customFormat="1" ht="15.75">
      <c r="D193" s="73"/>
    </row>
    <row r="194" s="68" customFormat="1" ht="15.75">
      <c r="D194" s="73"/>
    </row>
    <row r="195" s="68" customFormat="1" ht="15.75">
      <c r="D195" s="73"/>
    </row>
    <row r="196" s="68" customFormat="1" ht="15.75">
      <c r="D196" s="73"/>
    </row>
    <row r="197" s="68" customFormat="1" ht="15.75">
      <c r="D197" s="73"/>
    </row>
    <row r="198" s="68" customFormat="1" ht="15.75">
      <c r="D198" s="73"/>
    </row>
    <row r="199" s="68" customFormat="1" ht="15.75">
      <c r="D199" s="73"/>
    </row>
    <row r="200" s="68" customFormat="1" ht="15.75">
      <c r="D200" s="73"/>
    </row>
    <row r="201" s="68" customFormat="1" ht="15.75">
      <c r="D201" s="73"/>
    </row>
    <row r="202" s="68" customFormat="1" ht="15.75">
      <c r="D202" s="73"/>
    </row>
    <row r="203" s="68" customFormat="1" ht="15.75">
      <c r="D203" s="73"/>
    </row>
    <row r="204" s="68" customFormat="1" ht="15.75">
      <c r="D204" s="73"/>
    </row>
  </sheetData>
  <sheetProtection/>
  <printOptions/>
  <pageMargins left="0.7" right="0.7" top="0.17" bottom="0.75" header="0.17" footer="0.3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H27"/>
  <sheetViews>
    <sheetView zoomScalePageLayoutView="0" workbookViewId="0" topLeftCell="A1">
      <selection activeCell="C7" sqref="C7"/>
    </sheetView>
  </sheetViews>
  <sheetFormatPr defaultColWidth="9.140625" defaultRowHeight="12.75"/>
  <cols>
    <col min="1" max="1" width="4.421875" style="0" customWidth="1"/>
    <col min="2" max="2" width="34.140625" style="0" customWidth="1"/>
    <col min="3" max="3" width="15.7109375" style="0" customWidth="1"/>
    <col min="4" max="4" width="13.28125" style="0" customWidth="1"/>
    <col min="5" max="5" width="14.421875" style="0" customWidth="1"/>
    <col min="6" max="6" width="17.421875" style="0" customWidth="1"/>
    <col min="7" max="7" width="14.421875" style="0" customWidth="1"/>
    <col min="8" max="8" width="15.00390625" style="0" customWidth="1"/>
  </cols>
  <sheetData>
    <row r="3" spans="3:5" ht="20.25">
      <c r="C3" s="45" t="s">
        <v>137</v>
      </c>
      <c r="D3" s="46"/>
      <c r="E3" s="46"/>
    </row>
    <row r="4" ht="15.75">
      <c r="E4" s="47" t="s">
        <v>125</v>
      </c>
    </row>
    <row r="5" ht="15">
      <c r="A5" s="48"/>
    </row>
    <row r="6" ht="13.5" thickBot="1"/>
    <row r="7" spans="1:8" ht="25.5">
      <c r="A7" s="180"/>
      <c r="B7" s="183" t="s">
        <v>228</v>
      </c>
      <c r="C7" s="181" t="s">
        <v>126</v>
      </c>
      <c r="D7" s="181" t="s">
        <v>127</v>
      </c>
      <c r="E7" s="181" t="s">
        <v>128</v>
      </c>
      <c r="F7" s="181" t="s">
        <v>129</v>
      </c>
      <c r="G7" s="181" t="s">
        <v>130</v>
      </c>
      <c r="H7" s="182" t="s">
        <v>131</v>
      </c>
    </row>
    <row r="8" spans="1:8" ht="12.75">
      <c r="A8" s="223" t="s">
        <v>2</v>
      </c>
      <c r="B8" s="224" t="s">
        <v>138</v>
      </c>
      <c r="C8" s="221">
        <v>74436217</v>
      </c>
      <c r="D8" s="221"/>
      <c r="E8" s="221"/>
      <c r="F8" s="221"/>
      <c r="G8" s="221">
        <v>-8264917</v>
      </c>
      <c r="H8" s="222">
        <f>+C8+G8</f>
        <v>66171300</v>
      </c>
    </row>
    <row r="9" spans="1:8" ht="12.75">
      <c r="A9" s="223"/>
      <c r="B9" s="224"/>
      <c r="C9" s="221"/>
      <c r="D9" s="221"/>
      <c r="E9" s="221"/>
      <c r="F9" s="221"/>
      <c r="G9" s="221"/>
      <c r="H9" s="222"/>
    </row>
    <row r="10" spans="1:8" ht="21" customHeight="1">
      <c r="A10" s="49">
        <v>1</v>
      </c>
      <c r="B10" s="50" t="s">
        <v>132</v>
      </c>
      <c r="C10" s="51"/>
      <c r="D10" s="51"/>
      <c r="E10" s="51"/>
      <c r="F10" s="51"/>
      <c r="G10" s="52">
        <v>-29938771</v>
      </c>
      <c r="H10" s="67">
        <f>+G10</f>
        <v>-29938771</v>
      </c>
    </row>
    <row r="11" spans="1:8" ht="22.5" customHeight="1">
      <c r="A11" s="49">
        <v>2</v>
      </c>
      <c r="B11" s="50" t="s">
        <v>133</v>
      </c>
      <c r="C11" s="51"/>
      <c r="D11" s="51"/>
      <c r="E11" s="51"/>
      <c r="F11" s="51"/>
      <c r="G11" s="51"/>
      <c r="H11" s="53"/>
    </row>
    <row r="12" spans="1:8" ht="22.5" customHeight="1">
      <c r="A12" s="49">
        <v>3</v>
      </c>
      <c r="B12" s="50" t="s">
        <v>134</v>
      </c>
      <c r="C12" s="51"/>
      <c r="D12" s="51"/>
      <c r="E12" s="51"/>
      <c r="F12" s="51"/>
      <c r="G12" s="51"/>
      <c r="H12" s="53"/>
    </row>
    <row r="13" spans="1:8" ht="22.5" customHeight="1">
      <c r="A13" s="54">
        <v>4</v>
      </c>
      <c r="B13" s="55" t="s">
        <v>139</v>
      </c>
      <c r="C13" s="51"/>
      <c r="D13" s="51"/>
      <c r="E13" s="51"/>
      <c r="F13" s="51"/>
      <c r="G13" s="51"/>
      <c r="H13" s="53"/>
    </row>
    <row r="14" spans="1:8" ht="12.75">
      <c r="A14" s="217" t="s">
        <v>15</v>
      </c>
      <c r="B14" s="219" t="s">
        <v>140</v>
      </c>
      <c r="C14" s="215">
        <f>SUM(C8:C13)</f>
        <v>74436217</v>
      </c>
      <c r="D14" s="215"/>
      <c r="E14" s="215"/>
      <c r="F14" s="215">
        <f>SUM(F8:F13)</f>
        <v>0</v>
      </c>
      <c r="G14" s="215">
        <f>SUM(G8:G13)</f>
        <v>-38203688</v>
      </c>
      <c r="H14" s="215">
        <f>SUM(C14:G15)</f>
        <v>36232529</v>
      </c>
    </row>
    <row r="15" spans="1:8" ht="12.75">
      <c r="A15" s="218"/>
      <c r="B15" s="220"/>
      <c r="C15" s="216"/>
      <c r="D15" s="216"/>
      <c r="E15" s="216"/>
      <c r="F15" s="216"/>
      <c r="G15" s="216"/>
      <c r="H15" s="216"/>
    </row>
    <row r="16" spans="1:8" ht="22.5" customHeight="1">
      <c r="A16" s="49">
        <v>1</v>
      </c>
      <c r="B16" s="50" t="s">
        <v>132</v>
      </c>
      <c r="C16" s="51"/>
      <c r="D16" s="51"/>
      <c r="E16" s="51"/>
      <c r="F16" s="51"/>
      <c r="G16" s="52">
        <f>+'aktivi-pasivi'!D46</f>
        <v>2973773</v>
      </c>
      <c r="H16" s="53">
        <f>+G16</f>
        <v>2973773</v>
      </c>
    </row>
    <row r="17" spans="1:8" ht="22.5" customHeight="1">
      <c r="A17" s="49">
        <v>2</v>
      </c>
      <c r="B17" s="50" t="s">
        <v>133</v>
      </c>
      <c r="C17" s="51"/>
      <c r="D17" s="51"/>
      <c r="E17" s="51"/>
      <c r="F17" s="51"/>
      <c r="G17" s="56"/>
      <c r="H17" s="53"/>
    </row>
    <row r="18" spans="1:8" ht="22.5" customHeight="1">
      <c r="A18" s="49">
        <v>3</v>
      </c>
      <c r="B18" s="50" t="s">
        <v>135</v>
      </c>
      <c r="C18" s="51">
        <v>60824410</v>
      </c>
      <c r="D18" s="51"/>
      <c r="E18" s="51"/>
      <c r="F18" s="51"/>
      <c r="G18" s="51">
        <f>-G14</f>
        <v>38203688</v>
      </c>
      <c r="H18" s="53">
        <f>+G18</f>
        <v>38203688</v>
      </c>
    </row>
    <row r="19" spans="1:8" ht="22.5" customHeight="1">
      <c r="A19" s="49">
        <v>4</v>
      </c>
      <c r="B19" s="50" t="s">
        <v>136</v>
      </c>
      <c r="C19" s="51"/>
      <c r="D19" s="51"/>
      <c r="E19" s="51"/>
      <c r="F19" s="51"/>
      <c r="G19" s="51"/>
      <c r="H19" s="53"/>
    </row>
    <row r="20" spans="1:8" ht="12.75">
      <c r="A20" s="213" t="s">
        <v>42</v>
      </c>
      <c r="B20" s="214" t="s">
        <v>141</v>
      </c>
      <c r="C20" s="212">
        <f>+C14+C18</f>
        <v>135260627</v>
      </c>
      <c r="D20" s="212"/>
      <c r="E20" s="212"/>
      <c r="F20" s="212">
        <f>+F14</f>
        <v>0</v>
      </c>
      <c r="G20" s="212">
        <f>+G14+G16+G18</f>
        <v>2973773</v>
      </c>
      <c r="H20" s="212">
        <f>SUM(C20:G21)</f>
        <v>138234400</v>
      </c>
    </row>
    <row r="21" spans="1:8" ht="12.75">
      <c r="A21" s="213"/>
      <c r="B21" s="214"/>
      <c r="C21" s="212"/>
      <c r="D21" s="212"/>
      <c r="E21" s="212"/>
      <c r="F21" s="212"/>
      <c r="G21" s="212"/>
      <c r="H21" s="212"/>
    </row>
    <row r="22" spans="1:8" ht="13.5" thickBot="1">
      <c r="A22" s="57"/>
      <c r="B22" s="58"/>
      <c r="C22" s="58"/>
      <c r="D22" s="58"/>
      <c r="E22" s="58"/>
      <c r="F22" s="58"/>
      <c r="G22" s="58"/>
      <c r="H22" s="59"/>
    </row>
    <row r="23" ht="12.75">
      <c r="H23" s="60"/>
    </row>
    <row r="24" spans="3:8" ht="12.75">
      <c r="C24" s="63"/>
      <c r="H24" s="60"/>
    </row>
    <row r="25" spans="2:8" ht="15">
      <c r="B25" s="61"/>
      <c r="D25" s="1"/>
      <c r="E25" s="1"/>
      <c r="F25" s="62"/>
      <c r="G25" s="61"/>
      <c r="H25" s="63"/>
    </row>
    <row r="26" spans="2:8" ht="15.75">
      <c r="B26" s="64"/>
      <c r="F26" s="65"/>
      <c r="G26" s="64"/>
      <c r="H26" s="63"/>
    </row>
    <row r="27" spans="2:6" ht="15">
      <c r="B27" s="66"/>
      <c r="C27" s="66"/>
      <c r="F27" s="62"/>
    </row>
  </sheetData>
  <sheetProtection/>
  <mergeCells count="24">
    <mergeCell ref="G8:G9"/>
    <mergeCell ref="H8:H9"/>
    <mergeCell ref="A8:A9"/>
    <mergeCell ref="B8:B9"/>
    <mergeCell ref="C8:C9"/>
    <mergeCell ref="D8:D9"/>
    <mergeCell ref="E8:E9"/>
    <mergeCell ref="F8:F9"/>
    <mergeCell ref="A14:A15"/>
    <mergeCell ref="B14:B15"/>
    <mergeCell ref="C14:C15"/>
    <mergeCell ref="D14:D15"/>
    <mergeCell ref="E14:E15"/>
    <mergeCell ref="F14:F15"/>
    <mergeCell ref="G14:G15"/>
    <mergeCell ref="H14:H15"/>
    <mergeCell ref="A20:A21"/>
    <mergeCell ref="B20:B21"/>
    <mergeCell ref="C20:C21"/>
    <mergeCell ref="D20:D21"/>
    <mergeCell ref="E20:E21"/>
    <mergeCell ref="F20:F21"/>
    <mergeCell ref="G20:G21"/>
    <mergeCell ref="H20:H21"/>
  </mergeCells>
  <printOptions/>
  <pageMargins left="0.17" right="0.21" top="0.75" bottom="0.75" header="0.3" footer="0.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0"/>
  <sheetViews>
    <sheetView zoomScalePageLayoutView="0" workbookViewId="0" topLeftCell="A1">
      <selection activeCell="E18" sqref="E18"/>
    </sheetView>
  </sheetViews>
  <sheetFormatPr defaultColWidth="9.140625" defaultRowHeight="12.75"/>
  <cols>
    <col min="1" max="1" width="6.421875" style="0" customWidth="1"/>
    <col min="2" max="2" width="53.00390625" style="0" customWidth="1"/>
    <col min="3" max="3" width="17.00390625" style="0" customWidth="1"/>
    <col min="4" max="4" width="15.00390625" style="0" bestFit="1" customWidth="1"/>
    <col min="5" max="5" width="74.8515625" style="191" bestFit="1" customWidth="1"/>
    <col min="6" max="6" width="15.7109375" style="191" customWidth="1"/>
    <col min="7" max="7" width="9.140625" style="191" customWidth="1"/>
  </cols>
  <sheetData>
    <row r="1" spans="1:4" ht="26.25" thickBot="1">
      <c r="A1" s="41"/>
      <c r="B1" s="42" t="s">
        <v>82</v>
      </c>
      <c r="C1" s="41"/>
      <c r="D1" s="41"/>
    </row>
    <row r="2" spans="1:7" s="43" customFormat="1" ht="13.5" thickBot="1">
      <c r="A2" s="198" t="s">
        <v>2</v>
      </c>
      <c r="B2" s="199"/>
      <c r="C2" s="200">
        <v>40543</v>
      </c>
      <c r="D2" s="201">
        <v>40178</v>
      </c>
      <c r="E2" s="192"/>
      <c r="F2" s="192"/>
      <c r="G2" s="192"/>
    </row>
    <row r="3" spans="1:7" s="68" customFormat="1" ht="15.75">
      <c r="A3" s="159" t="s">
        <v>83</v>
      </c>
      <c r="B3" s="160" t="s">
        <v>84</v>
      </c>
      <c r="C3" s="161">
        <f>+pash!C24</f>
        <v>2973773</v>
      </c>
      <c r="D3" s="162">
        <v>-29938771</v>
      </c>
      <c r="E3" s="189"/>
      <c r="F3" s="190"/>
      <c r="G3" s="190"/>
    </row>
    <row r="4" spans="1:7" s="68" customFormat="1" ht="19.5" customHeight="1">
      <c r="A4" s="163" t="s">
        <v>85</v>
      </c>
      <c r="B4" s="164" t="s">
        <v>86</v>
      </c>
      <c r="C4" s="164"/>
      <c r="D4" s="165"/>
      <c r="E4" s="189"/>
      <c r="F4" s="190"/>
      <c r="G4" s="190"/>
    </row>
    <row r="5" spans="1:7" s="68" customFormat="1" ht="23.25" customHeight="1">
      <c r="A5" s="163" t="s">
        <v>87</v>
      </c>
      <c r="B5" s="164" t="s">
        <v>88</v>
      </c>
      <c r="C5" s="166">
        <f>-pash!C10</f>
        <v>11462145</v>
      </c>
      <c r="D5" s="165">
        <v>10425434</v>
      </c>
      <c r="E5" s="189"/>
      <c r="F5" s="190"/>
      <c r="G5" s="190"/>
    </row>
    <row r="6" spans="1:7" s="68" customFormat="1" ht="18.75" customHeight="1">
      <c r="A6" s="163" t="s">
        <v>89</v>
      </c>
      <c r="B6" s="164" t="s">
        <v>90</v>
      </c>
      <c r="C6" s="166">
        <f>-pash!C11</f>
        <v>1015869</v>
      </c>
      <c r="D6" s="167">
        <v>6803127</v>
      </c>
      <c r="E6" s="189"/>
      <c r="F6" s="188"/>
      <c r="G6" s="188"/>
    </row>
    <row r="7" spans="1:7" s="68" customFormat="1" ht="16.5" customHeight="1">
      <c r="A7" s="163" t="s">
        <v>91</v>
      </c>
      <c r="B7" s="164" t="s">
        <v>92</v>
      </c>
      <c r="C7" s="166"/>
      <c r="D7" s="165"/>
      <c r="E7" s="189"/>
      <c r="F7" s="190"/>
      <c r="G7" s="190"/>
    </row>
    <row r="8" spans="1:7" s="68" customFormat="1" ht="15.75">
      <c r="A8" s="163" t="s">
        <v>93</v>
      </c>
      <c r="B8" s="164" t="s">
        <v>94</v>
      </c>
      <c r="C8" s="166">
        <f>-pash!C16</f>
        <v>6566137</v>
      </c>
      <c r="D8" s="168">
        <v>4909341</v>
      </c>
      <c r="E8" s="189"/>
      <c r="F8" s="190"/>
      <c r="G8" s="190"/>
    </row>
    <row r="9" spans="1:7" s="68" customFormat="1" ht="15.75">
      <c r="A9" s="163" t="s">
        <v>95</v>
      </c>
      <c r="B9" s="164" t="s">
        <v>96</v>
      </c>
      <c r="C9" s="166">
        <f>-(+'aktivi-pasivi'!D6+'aktivi-pasivi'!D9-'[2]Bilanci 2009'!$C$13-'[2]Bilanci 2009'!$C$14)+2000000</f>
        <v>10709448.4</v>
      </c>
      <c r="D9" s="169">
        <v>-15659695</v>
      </c>
      <c r="E9" s="189"/>
      <c r="F9" s="190"/>
      <c r="G9" s="190"/>
    </row>
    <row r="10" spans="1:7" s="68" customFormat="1" ht="15.75">
      <c r="A10" s="163" t="s">
        <v>97</v>
      </c>
      <c r="B10" s="164" t="s">
        <v>98</v>
      </c>
      <c r="C10" s="166">
        <f>-('aktivi-pasivi'!D8-'[2]Bilanci 2009'!$C$24)-16894844</f>
        <v>-35411942.506</v>
      </c>
      <c r="D10" s="165">
        <v>2077694</v>
      </c>
      <c r="E10" s="189"/>
      <c r="F10" s="190"/>
      <c r="G10" s="190"/>
    </row>
    <row r="11" spans="1:7" s="68" customFormat="1" ht="15.75">
      <c r="A11" s="163" t="s">
        <v>99</v>
      </c>
      <c r="B11" s="164" t="s">
        <v>100</v>
      </c>
      <c r="C11" s="166">
        <f>+'aktivi-pasivi'!D27-'[2]Bilanci 2009'!$C$68</f>
        <v>-2939015.2515999973</v>
      </c>
      <c r="D11" s="169">
        <v>101199933</v>
      </c>
      <c r="E11" s="189"/>
      <c r="F11" s="190"/>
      <c r="G11" s="190"/>
    </row>
    <row r="12" spans="1:7" s="68" customFormat="1" ht="15.75">
      <c r="A12" s="163" t="s">
        <v>101</v>
      </c>
      <c r="B12" s="164" t="s">
        <v>102</v>
      </c>
      <c r="C12" s="166"/>
      <c r="D12" s="165"/>
      <c r="E12" s="189"/>
      <c r="F12" s="190"/>
      <c r="G12" s="190"/>
    </row>
    <row r="13" spans="1:7" s="68" customFormat="1" ht="15.75">
      <c r="A13" s="163" t="s">
        <v>103</v>
      </c>
      <c r="B13" s="164" t="s">
        <v>104</v>
      </c>
      <c r="C13" s="166">
        <f>-C8</f>
        <v>-6566137</v>
      </c>
      <c r="D13" s="165">
        <v>-5061422</v>
      </c>
      <c r="E13" s="189"/>
      <c r="F13" s="190"/>
      <c r="G13" s="190"/>
    </row>
    <row r="14" spans="1:7" s="68" customFormat="1" ht="15.75">
      <c r="A14" s="163" t="s">
        <v>105</v>
      </c>
      <c r="B14" s="164" t="s">
        <v>106</v>
      </c>
      <c r="C14" s="166"/>
      <c r="D14" s="202"/>
      <c r="E14" s="189"/>
      <c r="F14" s="190"/>
      <c r="G14" s="190"/>
    </row>
    <row r="15" spans="1:7" s="68" customFormat="1" ht="15.75">
      <c r="A15" s="170"/>
      <c r="B15" s="171" t="s">
        <v>107</v>
      </c>
      <c r="C15" s="172"/>
      <c r="D15" s="173"/>
      <c r="E15" s="193"/>
      <c r="F15" s="194"/>
      <c r="G15" s="194"/>
    </row>
    <row r="16" spans="1:7" s="68" customFormat="1" ht="15.75">
      <c r="A16" s="174"/>
      <c r="B16" s="164"/>
      <c r="C16" s="166"/>
      <c r="D16" s="165"/>
      <c r="E16" s="189"/>
      <c r="F16" s="190"/>
      <c r="G16" s="190"/>
    </row>
    <row r="17" spans="1:7" s="68" customFormat="1" ht="15.75">
      <c r="A17" s="154" t="s">
        <v>15</v>
      </c>
      <c r="B17" s="176" t="s">
        <v>108</v>
      </c>
      <c r="C17" s="156">
        <f>SUM(C5:C16)</f>
        <v>-15163495.357599996</v>
      </c>
      <c r="D17" s="157">
        <f>SUM(D3:D16)</f>
        <v>74755641</v>
      </c>
      <c r="E17" s="189"/>
      <c r="F17" s="190"/>
      <c r="G17" s="190"/>
    </row>
    <row r="18" spans="1:7" s="68" customFormat="1" ht="15.75">
      <c r="A18" s="163" t="s">
        <v>83</v>
      </c>
      <c r="B18" s="164" t="s">
        <v>109</v>
      </c>
      <c r="C18" s="166"/>
      <c r="D18" s="165"/>
      <c r="E18" s="189"/>
      <c r="F18" s="190"/>
      <c r="G18" s="190"/>
    </row>
    <row r="19" spans="1:7" s="68" customFormat="1" ht="15.75">
      <c r="A19" s="163" t="s">
        <v>85</v>
      </c>
      <c r="B19" s="164" t="s">
        <v>110</v>
      </c>
      <c r="C19" s="166">
        <v>-18131951</v>
      </c>
      <c r="D19" s="203">
        <f>-4116331-18287304</f>
        <v>-22403635</v>
      </c>
      <c r="E19" s="189"/>
      <c r="F19" s="190"/>
      <c r="G19" s="190"/>
    </row>
    <row r="20" spans="1:7" s="68" customFormat="1" ht="15.75">
      <c r="A20" s="163" t="s">
        <v>95</v>
      </c>
      <c r="B20" s="164" t="s">
        <v>111</v>
      </c>
      <c r="C20" s="166"/>
      <c r="D20" s="204"/>
      <c r="E20" s="189"/>
      <c r="F20" s="190"/>
      <c r="G20" s="190"/>
    </row>
    <row r="21" spans="1:7" s="68" customFormat="1" ht="15.75">
      <c r="A21" s="163" t="s">
        <v>97</v>
      </c>
      <c r="B21" s="164" t="s">
        <v>112</v>
      </c>
      <c r="C21" s="166"/>
      <c r="D21" s="203">
        <v>152081</v>
      </c>
      <c r="E21" s="189"/>
      <c r="F21" s="190"/>
      <c r="G21" s="190"/>
    </row>
    <row r="22" spans="1:7" s="68" customFormat="1" ht="15.75">
      <c r="A22" s="163" t="s">
        <v>99</v>
      </c>
      <c r="B22" s="164" t="s">
        <v>113</v>
      </c>
      <c r="C22" s="166"/>
      <c r="D22" s="165"/>
      <c r="E22" s="189"/>
      <c r="F22" s="190"/>
      <c r="G22" s="190"/>
    </row>
    <row r="23" spans="1:7" s="68" customFormat="1" ht="15.75">
      <c r="A23" s="170"/>
      <c r="B23" s="171" t="s">
        <v>114</v>
      </c>
      <c r="C23" s="172"/>
      <c r="D23" s="173"/>
      <c r="E23" s="189"/>
      <c r="F23" s="190"/>
      <c r="G23" s="190"/>
    </row>
    <row r="24" spans="1:7" s="68" customFormat="1" ht="15.75">
      <c r="A24" s="174"/>
      <c r="B24" s="164"/>
      <c r="C24" s="166"/>
      <c r="D24" s="165"/>
      <c r="E24" s="193"/>
      <c r="F24" s="194"/>
      <c r="G24" s="194"/>
    </row>
    <row r="25" spans="1:7" s="68" customFormat="1" ht="15.75">
      <c r="A25" s="154" t="s">
        <v>42</v>
      </c>
      <c r="B25" s="176" t="s">
        <v>115</v>
      </c>
      <c r="C25" s="156">
        <f>SUM(C18:C24)</f>
        <v>-18131951</v>
      </c>
      <c r="D25" s="157">
        <f>SUM(D18:D24)</f>
        <v>-22251554</v>
      </c>
      <c r="E25" s="189"/>
      <c r="F25" s="190"/>
      <c r="G25" s="190"/>
    </row>
    <row r="26" spans="1:7" s="68" customFormat="1" ht="15.75">
      <c r="A26" s="163">
        <v>1</v>
      </c>
      <c r="B26" s="175" t="s">
        <v>116</v>
      </c>
      <c r="C26" s="166">
        <v>62190000</v>
      </c>
      <c r="D26" s="203">
        <v>37436217</v>
      </c>
      <c r="E26" s="189"/>
      <c r="F26" s="190"/>
      <c r="G26" s="190"/>
    </row>
    <row r="27" spans="1:7" s="68" customFormat="1" ht="15.75">
      <c r="A27" s="163">
        <v>2</v>
      </c>
      <c r="B27" s="164" t="s">
        <v>117</v>
      </c>
      <c r="C27" s="166"/>
      <c r="D27" s="203">
        <f>1821330-33361372</f>
        <v>-31540042</v>
      </c>
      <c r="E27" s="189"/>
      <c r="F27" s="190"/>
      <c r="G27" s="190"/>
    </row>
    <row r="28" spans="1:7" s="68" customFormat="1" ht="15.75">
      <c r="A28" s="163">
        <v>3</v>
      </c>
      <c r="B28" s="164" t="s">
        <v>118</v>
      </c>
      <c r="C28" s="166"/>
      <c r="D28" s="203">
        <v>-19704255</v>
      </c>
      <c r="E28" s="189"/>
      <c r="F28" s="190"/>
      <c r="G28" s="190"/>
    </row>
    <row r="29" spans="1:7" s="68" customFormat="1" ht="15.75">
      <c r="A29" s="174">
        <v>4</v>
      </c>
      <c r="B29" s="164" t="s">
        <v>119</v>
      </c>
      <c r="C29" s="166"/>
      <c r="D29" s="165"/>
      <c r="E29" s="189"/>
      <c r="F29" s="190"/>
      <c r="G29" s="190"/>
    </row>
    <row r="30" spans="1:7" s="68" customFormat="1" ht="15.75">
      <c r="A30" s="174"/>
      <c r="B30" s="164"/>
      <c r="C30" s="166"/>
      <c r="D30" s="165"/>
      <c r="E30" s="189"/>
      <c r="F30" s="190"/>
      <c r="G30" s="190"/>
    </row>
    <row r="31" spans="1:7" s="68" customFormat="1" ht="15.75">
      <c r="A31" s="177"/>
      <c r="B31" s="178" t="s">
        <v>120</v>
      </c>
      <c r="C31" s="179">
        <f>+C26</f>
        <v>62190000</v>
      </c>
      <c r="D31" s="205">
        <f>+D26</f>
        <v>37436217</v>
      </c>
      <c r="E31" s="189"/>
      <c r="F31" s="190"/>
      <c r="G31" s="190"/>
    </row>
    <row r="32" spans="1:7" s="68" customFormat="1" ht="15.75">
      <c r="A32" s="174"/>
      <c r="B32" s="164"/>
      <c r="C32" s="166"/>
      <c r="D32" s="169"/>
      <c r="E32" s="193"/>
      <c r="F32" s="194"/>
      <c r="G32" s="194"/>
    </row>
    <row r="33" spans="1:7" s="68" customFormat="1" ht="15.75">
      <c r="A33" s="154" t="s">
        <v>121</v>
      </c>
      <c r="B33" s="155" t="s">
        <v>122</v>
      </c>
      <c r="C33" s="156">
        <f>+C17+C25+C31</f>
        <v>28894553.642400004</v>
      </c>
      <c r="D33" s="157">
        <v>38696007</v>
      </c>
      <c r="E33" s="189"/>
      <c r="F33" s="190"/>
      <c r="G33" s="190"/>
    </row>
    <row r="34" spans="1:7" s="68" customFormat="1" ht="15.75">
      <c r="A34" s="158"/>
      <c r="B34" s="155" t="s">
        <v>123</v>
      </c>
      <c r="C34" s="156">
        <f>+'[2]Bilanci 2009'!$C$7</f>
        <v>72016128</v>
      </c>
      <c r="D34" s="210">
        <v>33320311</v>
      </c>
      <c r="E34" s="193"/>
      <c r="F34" s="194"/>
      <c r="G34" s="194"/>
    </row>
    <row r="35" spans="1:7" s="71" customFormat="1" ht="16.5" thickBot="1">
      <c r="A35" s="206"/>
      <c r="B35" s="207" t="s">
        <v>124</v>
      </c>
      <c r="C35" s="208">
        <f>+C33+C34</f>
        <v>100910681.6424</v>
      </c>
      <c r="D35" s="209">
        <v>72016318</v>
      </c>
      <c r="E35" s="193"/>
      <c r="F35" s="188"/>
      <c r="G35" s="188"/>
    </row>
    <row r="36" spans="3:7" ht="12.75">
      <c r="C36" s="44"/>
      <c r="E36" s="193"/>
      <c r="F36" s="194"/>
      <c r="G36" s="194"/>
    </row>
    <row r="37" spans="5:7" ht="12.75">
      <c r="E37" s="189"/>
      <c r="F37" s="195"/>
      <c r="G37" s="195"/>
    </row>
    <row r="38" spans="3:7" ht="12.75">
      <c r="C38" s="44"/>
      <c r="E38" s="189"/>
      <c r="F38" s="196"/>
      <c r="G38" s="196"/>
    </row>
    <row r="39" spans="5:7" ht="12.75">
      <c r="E39" s="189"/>
      <c r="F39" s="197"/>
      <c r="G39" s="197"/>
    </row>
    <row r="40" spans="5:7" ht="12.75">
      <c r="E40" s="189"/>
      <c r="F40" s="197"/>
      <c r="G40" s="197"/>
    </row>
    <row r="41" spans="5:7" ht="12.75">
      <c r="E41" s="189"/>
      <c r="F41" s="197"/>
      <c r="G41" s="197"/>
    </row>
    <row r="42" spans="5:7" ht="12.75">
      <c r="E42" s="189"/>
      <c r="F42" s="195"/>
      <c r="G42" s="195"/>
    </row>
    <row r="43" spans="5:7" ht="12.75">
      <c r="E43" s="189"/>
      <c r="F43" s="190"/>
      <c r="G43" s="190"/>
    </row>
    <row r="44" spans="5:7" ht="12.75">
      <c r="E44" s="189"/>
      <c r="F44" s="190"/>
      <c r="G44" s="190"/>
    </row>
    <row r="45" spans="5:7" ht="12.75">
      <c r="E45" s="193"/>
      <c r="F45" s="194"/>
      <c r="G45" s="194"/>
    </row>
    <row r="46" spans="5:7" ht="12.75">
      <c r="E46" s="189"/>
      <c r="F46" s="190"/>
      <c r="G46" s="190"/>
    </row>
    <row r="47" spans="5:7" ht="12.75">
      <c r="E47" s="189"/>
      <c r="F47" s="190"/>
      <c r="G47" s="190"/>
    </row>
    <row r="48" spans="5:7" ht="12.75">
      <c r="E48" s="189"/>
      <c r="F48" s="190"/>
      <c r="G48" s="190"/>
    </row>
    <row r="49" spans="5:7" ht="12.75">
      <c r="E49" s="189"/>
      <c r="F49" s="190"/>
      <c r="G49" s="190"/>
    </row>
    <row r="50" spans="5:7" ht="12.75">
      <c r="E50" s="193"/>
      <c r="F50" s="194"/>
      <c r="G50" s="194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5"/>
  <sheetViews>
    <sheetView zoomScalePageLayoutView="0" workbookViewId="0" topLeftCell="A31">
      <selection activeCell="B55" sqref="B55:B56"/>
    </sheetView>
  </sheetViews>
  <sheetFormatPr defaultColWidth="9.140625" defaultRowHeight="12.75"/>
  <cols>
    <col min="1" max="1" width="4.8515625" style="5" customWidth="1"/>
    <col min="2" max="2" width="47.421875" style="5" customWidth="1"/>
    <col min="3" max="3" width="10.421875" style="5" customWidth="1"/>
    <col min="4" max="4" width="20.8515625" style="5" customWidth="1"/>
    <col min="5" max="5" width="17.57421875" style="5" customWidth="1"/>
    <col min="6" max="6" width="9.140625" style="5" customWidth="1"/>
    <col min="7" max="7" width="15.7109375" style="5" bestFit="1" customWidth="1"/>
    <col min="8" max="16384" width="9.140625" style="5" customWidth="1"/>
  </cols>
  <sheetData>
    <row r="1" spans="1:5" ht="44.25" customHeight="1" thickBot="1">
      <c r="A1" s="23"/>
      <c r="B1" s="2" t="s">
        <v>0</v>
      </c>
      <c r="C1" s="3" t="s">
        <v>1</v>
      </c>
      <c r="D1" s="4" t="s">
        <v>77</v>
      </c>
      <c r="E1" s="4" t="s">
        <v>78</v>
      </c>
    </row>
    <row r="2" spans="1:5" ht="15">
      <c r="A2" s="104" t="s">
        <v>2</v>
      </c>
      <c r="B2" s="122" t="s">
        <v>3</v>
      </c>
      <c r="C2" s="105"/>
      <c r="D2" s="126"/>
      <c r="E2" s="127"/>
    </row>
    <row r="3" spans="1:5" ht="14.25">
      <c r="A3" s="128">
        <v>1</v>
      </c>
      <c r="B3" s="129" t="s">
        <v>4</v>
      </c>
      <c r="C3" s="109">
        <v>3</v>
      </c>
      <c r="D3" s="130">
        <f>+'[1]GJENDJA E LLOG. '!$C$118</f>
        <v>100910681.20600002</v>
      </c>
      <c r="E3" s="131">
        <f>+'[2]Bilanci 2009'!$C$7</f>
        <v>72016128</v>
      </c>
    </row>
    <row r="4" spans="1:5" ht="15">
      <c r="A4" s="128">
        <v>2</v>
      </c>
      <c r="B4" s="129" t="s">
        <v>5</v>
      </c>
      <c r="C4" s="132"/>
      <c r="D4" s="133"/>
      <c r="E4" s="134"/>
    </row>
    <row r="5" spans="1:5" ht="13.5" customHeight="1">
      <c r="A5" s="128">
        <v>3</v>
      </c>
      <c r="B5" s="129" t="s">
        <v>7</v>
      </c>
      <c r="C5" s="132"/>
      <c r="D5" s="133"/>
      <c r="E5" s="134"/>
    </row>
    <row r="6" spans="1:5" ht="14.25">
      <c r="A6" s="128"/>
      <c r="B6" s="135" t="s">
        <v>8</v>
      </c>
      <c r="C6" s="109">
        <v>4</v>
      </c>
      <c r="D6" s="130">
        <f>+'[1]GJENDJA E LLOG. '!$C$130</f>
        <v>3253555.5999999996</v>
      </c>
      <c r="E6" s="131">
        <f>+'[2]Bilanci 2009'!$C$13</f>
        <v>11240650</v>
      </c>
    </row>
    <row r="7" spans="1:5" ht="14.25">
      <c r="A7" s="128"/>
      <c r="B7" s="135" t="s">
        <v>9</v>
      </c>
      <c r="C7" s="109">
        <v>5</v>
      </c>
      <c r="D7" s="130"/>
      <c r="E7" s="131"/>
    </row>
    <row r="8" spans="1:5" ht="14.25">
      <c r="A8" s="128">
        <v>4</v>
      </c>
      <c r="B8" s="129" t="s">
        <v>10</v>
      </c>
      <c r="C8" s="109">
        <v>6</v>
      </c>
      <c r="D8" s="130">
        <f>+'[1]GJENDJA E LLOG. '!$C$10</f>
        <v>102396417.506</v>
      </c>
      <c r="E8" s="131">
        <f>+'[2]Bilanci 2009'!$C$24</f>
        <v>83879319</v>
      </c>
    </row>
    <row r="9" spans="1:5" ht="15">
      <c r="A9" s="128">
        <v>5</v>
      </c>
      <c r="B9" s="129" t="s">
        <v>11</v>
      </c>
      <c r="C9" s="132"/>
      <c r="D9" s="130">
        <f>+'[1]GJENDJA E LLOG. '!$C$12</f>
        <v>6170438</v>
      </c>
      <c r="E9" s="131">
        <f>+'[2]Bilanci 2009'!$C$14</f>
        <v>6892792</v>
      </c>
    </row>
    <row r="10" spans="1:5" ht="15">
      <c r="A10" s="128">
        <v>6</v>
      </c>
      <c r="B10" s="129" t="s">
        <v>12</v>
      </c>
      <c r="C10" s="132"/>
      <c r="D10" s="133"/>
      <c r="E10" s="134"/>
    </row>
    <row r="11" spans="1:5" ht="15.75" thickBot="1">
      <c r="A11" s="136">
        <v>7</v>
      </c>
      <c r="B11" s="137" t="s">
        <v>13</v>
      </c>
      <c r="C11" s="138"/>
      <c r="D11" s="139">
        <f>+'[1]GJENDJA E LLOG. '!$C$81</f>
        <v>14391577.85</v>
      </c>
      <c r="E11" s="140">
        <f>+'[2]Bilanci 2009'!$C$27</f>
        <v>1372276</v>
      </c>
    </row>
    <row r="12" spans="1:5" ht="15.75" thickBot="1">
      <c r="A12" s="25"/>
      <c r="B12" s="11" t="s">
        <v>14</v>
      </c>
      <c r="C12" s="12"/>
      <c r="D12" s="26">
        <f>SUM(D3:D11)</f>
        <v>227122670.162</v>
      </c>
      <c r="E12" s="14">
        <f>SUM(E3:E11)</f>
        <v>175401165</v>
      </c>
    </row>
    <row r="13" spans="1:5" ht="15">
      <c r="A13" s="104" t="s">
        <v>15</v>
      </c>
      <c r="B13" s="122" t="s">
        <v>16</v>
      </c>
      <c r="C13" s="122"/>
      <c r="D13" s="126"/>
      <c r="E13" s="141"/>
    </row>
    <row r="14" spans="1:5" ht="14.25">
      <c r="A14" s="128">
        <v>1</v>
      </c>
      <c r="B14" s="129" t="s">
        <v>17</v>
      </c>
      <c r="C14" s="109">
        <v>7</v>
      </c>
      <c r="D14" s="130"/>
      <c r="E14" s="131"/>
    </row>
    <row r="15" spans="1:7" ht="22.5" customHeight="1">
      <c r="A15" s="128">
        <v>2</v>
      </c>
      <c r="B15" s="129" t="s">
        <v>18</v>
      </c>
      <c r="C15" s="109">
        <v>8</v>
      </c>
      <c r="D15" s="130">
        <f>+'[1]GJENDJA E LLOG. '!$C$76</f>
        <v>204821161.79900002</v>
      </c>
      <c r="E15" s="131">
        <f>+'[2]Bilanci 2009'!$C$42</f>
        <v>186264599</v>
      </c>
      <c r="G15" s="27"/>
    </row>
    <row r="16" spans="1:5" ht="19.5" customHeight="1">
      <c r="A16" s="128">
        <v>3</v>
      </c>
      <c r="B16" s="129" t="s">
        <v>19</v>
      </c>
      <c r="C16" s="132"/>
      <c r="D16" s="133"/>
      <c r="E16" s="134"/>
    </row>
    <row r="17" spans="1:5" ht="18.75" customHeight="1">
      <c r="A17" s="128">
        <v>4</v>
      </c>
      <c r="B17" s="129" t="s">
        <v>20</v>
      </c>
      <c r="C17" s="109">
        <v>9</v>
      </c>
      <c r="D17" s="142">
        <f>+'[1]GJENDJA E LLOG. '!$C$36</f>
        <v>54340688.79000001</v>
      </c>
      <c r="E17" s="143">
        <f>+'[2]Bilanci 2009'!$C$48</f>
        <v>54765301</v>
      </c>
    </row>
    <row r="18" spans="1:5" ht="15.75" customHeight="1">
      <c r="A18" s="128">
        <v>5</v>
      </c>
      <c r="B18" s="129" t="s">
        <v>22</v>
      </c>
      <c r="C18" s="132"/>
      <c r="D18" s="133"/>
      <c r="E18" s="134"/>
    </row>
    <row r="19" spans="1:5" ht="16.5" customHeight="1" thickBot="1">
      <c r="A19" s="136">
        <v>6</v>
      </c>
      <c r="B19" s="137" t="s">
        <v>23</v>
      </c>
      <c r="C19" s="144"/>
      <c r="D19" s="145" t="s">
        <v>21</v>
      </c>
      <c r="E19" s="146" t="s">
        <v>6</v>
      </c>
    </row>
    <row r="20" spans="1:5" ht="15.75" thickBot="1">
      <c r="A20" s="28"/>
      <c r="B20" s="29" t="s">
        <v>24</v>
      </c>
      <c r="C20" s="15"/>
      <c r="D20" s="30">
        <f>SUM(D14:D19)</f>
        <v>259161850.58900005</v>
      </c>
      <c r="E20" s="31">
        <f>SUM(E14:E19)</f>
        <v>241029900</v>
      </c>
    </row>
    <row r="21" spans="1:5" ht="15.75" thickBot="1">
      <c r="A21" s="23"/>
      <c r="B21" s="2" t="s">
        <v>25</v>
      </c>
      <c r="C21" s="3"/>
      <c r="D21" s="32">
        <f>+D20+D12</f>
        <v>486284520.75100005</v>
      </c>
      <c r="E21" s="33">
        <f>+E20+E12</f>
        <v>416431065</v>
      </c>
    </row>
    <row r="22" spans="1:5" ht="15.75" thickBot="1">
      <c r="A22" s="9"/>
      <c r="B22" s="6" t="s">
        <v>26</v>
      </c>
      <c r="C22" s="15"/>
      <c r="D22" s="24"/>
      <c r="E22" s="7"/>
    </row>
    <row r="23" spans="1:5" ht="15">
      <c r="A23" s="104" t="s">
        <v>2</v>
      </c>
      <c r="B23" s="122" t="s">
        <v>27</v>
      </c>
      <c r="C23" s="122"/>
      <c r="D23" s="126"/>
      <c r="E23" s="127"/>
    </row>
    <row r="24" spans="1:5" ht="15">
      <c r="A24" s="128">
        <v>1</v>
      </c>
      <c r="B24" s="129" t="s">
        <v>28</v>
      </c>
      <c r="C24" s="132"/>
      <c r="D24" s="133"/>
      <c r="E24" s="147"/>
    </row>
    <row r="25" spans="1:5" ht="14.25">
      <c r="A25" s="128">
        <v>2</v>
      </c>
      <c r="B25" s="129" t="s">
        <v>29</v>
      </c>
      <c r="C25" s="109">
        <v>10</v>
      </c>
      <c r="D25" s="130"/>
      <c r="E25" s="148"/>
    </row>
    <row r="26" spans="1:5" ht="15">
      <c r="A26" s="128">
        <v>3</v>
      </c>
      <c r="B26" s="129" t="s">
        <v>30</v>
      </c>
      <c r="C26" s="132"/>
      <c r="D26" s="133"/>
      <c r="E26" s="147"/>
    </row>
    <row r="27" spans="1:5" ht="14.25">
      <c r="A27" s="108"/>
      <c r="B27" s="135" t="s">
        <v>81</v>
      </c>
      <c r="C27" s="109">
        <v>11</v>
      </c>
      <c r="D27" s="130">
        <f>+'[1]GJENDJA E LLOG. '!$D$131-633+1</f>
        <v>227048584.7484</v>
      </c>
      <c r="E27" s="148">
        <f>+'[2]Bilanci 2009'!$C$68</f>
        <v>229987600</v>
      </c>
    </row>
    <row r="28" spans="1:5" ht="14.25">
      <c r="A28" s="108"/>
      <c r="B28" s="135" t="s">
        <v>31</v>
      </c>
      <c r="C28" s="109">
        <v>12</v>
      </c>
      <c r="D28" s="130">
        <f>+'[1]GJENDJA E LLOG. '!$D$123+'[1]GJENDJA E LLOG. '!$D$20+8259587.37</f>
        <v>18358944.4964</v>
      </c>
      <c r="E28" s="148">
        <f>+'[2]Bilanci 2009'!$C$69+'[2]Bilanci 2009'!$C$70+'[2]Bilanci 2009'!$C$71</f>
        <v>11193972</v>
      </c>
    </row>
    <row r="29" spans="1:5" ht="15">
      <c r="A29" s="108"/>
      <c r="B29" s="135" t="s">
        <v>32</v>
      </c>
      <c r="C29" s="149"/>
      <c r="D29" s="130"/>
      <c r="E29" s="147"/>
    </row>
    <row r="30" spans="1:5" ht="15">
      <c r="A30" s="108"/>
      <c r="B30" s="135" t="s">
        <v>33</v>
      </c>
      <c r="C30" s="149"/>
      <c r="D30" s="133"/>
      <c r="E30" s="148"/>
    </row>
    <row r="31" spans="1:5" ht="14.25">
      <c r="A31" s="128">
        <v>4</v>
      </c>
      <c r="B31" s="129" t="s">
        <v>34</v>
      </c>
      <c r="C31" s="109">
        <v>13</v>
      </c>
      <c r="D31" s="130"/>
      <c r="E31" s="147" t="s">
        <v>6</v>
      </c>
    </row>
    <row r="32" spans="1:5" ht="15.75" thickBot="1">
      <c r="A32" s="136">
        <v>5</v>
      </c>
      <c r="B32" s="137" t="s">
        <v>35</v>
      </c>
      <c r="C32" s="144"/>
      <c r="D32" s="150"/>
      <c r="E32" s="151">
        <f>+'[2]Bilanci 2009'!$C$85</f>
        <v>36838100</v>
      </c>
    </row>
    <row r="33" spans="1:5" ht="15.75" thickBot="1">
      <c r="A33" s="23"/>
      <c r="B33" s="11" t="s">
        <v>36</v>
      </c>
      <c r="C33" s="12"/>
      <c r="D33" s="26">
        <f>SUM(D24:D32)</f>
        <v>245407529.2448</v>
      </c>
      <c r="E33" s="14">
        <f>SUM(E24:E32)</f>
        <v>278019672</v>
      </c>
    </row>
    <row r="34" spans="1:5" ht="15">
      <c r="A34" s="104" t="s">
        <v>15</v>
      </c>
      <c r="B34" s="122" t="s">
        <v>37</v>
      </c>
      <c r="C34" s="122"/>
      <c r="D34" s="126"/>
      <c r="E34" s="127"/>
    </row>
    <row r="35" spans="1:5" ht="14.25">
      <c r="A35" s="128">
        <v>1</v>
      </c>
      <c r="B35" s="129" t="s">
        <v>38</v>
      </c>
      <c r="C35" s="109">
        <v>14</v>
      </c>
      <c r="D35" s="130">
        <f>+'[1]GJENDJA E LLOG. '!$D$129</f>
        <v>102642591.52530003</v>
      </c>
      <c r="E35" s="148">
        <f>+'[2]Bilanci 2009'!$C$82</f>
        <v>102178864</v>
      </c>
    </row>
    <row r="36" spans="1:5" ht="15">
      <c r="A36" s="128">
        <v>2</v>
      </c>
      <c r="B36" s="129" t="s">
        <v>39</v>
      </c>
      <c r="C36" s="132"/>
      <c r="D36" s="142"/>
      <c r="E36" s="148"/>
    </row>
    <row r="37" spans="1:5" ht="14.25">
      <c r="A37" s="128">
        <v>3</v>
      </c>
      <c r="B37" s="129" t="s">
        <v>40</v>
      </c>
      <c r="C37" s="109">
        <v>15</v>
      </c>
      <c r="D37" s="142"/>
      <c r="E37" s="148"/>
    </row>
    <row r="38" spans="1:5" ht="15.75" thickBot="1">
      <c r="A38" s="136">
        <v>4</v>
      </c>
      <c r="B38" s="137" t="s">
        <v>34</v>
      </c>
      <c r="C38" s="144"/>
      <c r="D38" s="152"/>
      <c r="E38" s="153"/>
    </row>
    <row r="39" spans="1:5" ht="15.75" thickBot="1">
      <c r="A39" s="23"/>
      <c r="B39" s="11" t="s">
        <v>41</v>
      </c>
      <c r="C39" s="12"/>
      <c r="D39" s="26">
        <f>SUM(D35:D38)</f>
        <v>102642591.52530003</v>
      </c>
      <c r="E39" s="14">
        <f>SUM(E35:E38)</f>
        <v>102178864</v>
      </c>
    </row>
    <row r="40" spans="1:5" ht="15">
      <c r="A40" s="104" t="s">
        <v>42</v>
      </c>
      <c r="B40" s="122" t="s">
        <v>43</v>
      </c>
      <c r="C40" s="122"/>
      <c r="D40" s="126"/>
      <c r="E40" s="127"/>
    </row>
    <row r="41" spans="1:5" ht="14.25">
      <c r="A41" s="128">
        <v>1</v>
      </c>
      <c r="B41" s="129" t="s">
        <v>44</v>
      </c>
      <c r="C41" s="109">
        <v>16</v>
      </c>
      <c r="D41" s="130">
        <f>+'[1]GJENDJA E LLOG. '!$D$119</f>
        <v>135260627</v>
      </c>
      <c r="E41" s="148">
        <f>+'[2]Bilanci 2009'!$C$93</f>
        <v>74436217</v>
      </c>
    </row>
    <row r="42" spans="1:5" ht="15">
      <c r="A42" s="128">
        <v>2</v>
      </c>
      <c r="B42" s="129" t="s">
        <v>45</v>
      </c>
      <c r="C42" s="132"/>
      <c r="D42" s="130"/>
      <c r="E42" s="148"/>
    </row>
    <row r="43" spans="1:5" ht="14.25">
      <c r="A43" s="128">
        <v>3</v>
      </c>
      <c r="B43" s="129" t="s">
        <v>46</v>
      </c>
      <c r="C43" s="109">
        <v>17</v>
      </c>
      <c r="D43" s="130"/>
      <c r="E43" s="148"/>
    </row>
    <row r="44" spans="1:5" ht="15">
      <c r="A44" s="128">
        <v>4</v>
      </c>
      <c r="B44" s="129" t="s">
        <v>47</v>
      </c>
      <c r="C44" s="123"/>
      <c r="D44" s="133" t="s">
        <v>21</v>
      </c>
      <c r="E44" s="148"/>
    </row>
    <row r="45" spans="1:5" ht="15">
      <c r="A45" s="128">
        <v>6</v>
      </c>
      <c r="B45" s="129" t="s">
        <v>48</v>
      </c>
      <c r="C45" s="132"/>
      <c r="D45" s="130"/>
      <c r="E45" s="148">
        <f>+'[2]Bilanci 2009'!$C$98</f>
        <v>-8264917</v>
      </c>
    </row>
    <row r="46" spans="1:5" ht="15" thickBot="1">
      <c r="A46" s="136">
        <v>7</v>
      </c>
      <c r="B46" s="137" t="s">
        <v>49</v>
      </c>
      <c r="C46" s="113">
        <v>18</v>
      </c>
      <c r="D46" s="139">
        <f>+'[1]GJENDJA E LLOG. '!$D$120</f>
        <v>2973773</v>
      </c>
      <c r="E46" s="153">
        <f>+'[2]Bilanci 2009'!$C$99</f>
        <v>-29938771</v>
      </c>
    </row>
    <row r="47" spans="1:5" ht="15.75" thickBot="1">
      <c r="A47" s="23"/>
      <c r="B47" s="11" t="s">
        <v>50</v>
      </c>
      <c r="C47" s="34"/>
      <c r="D47" s="26">
        <f>SUM(D41:D46)</f>
        <v>138234400</v>
      </c>
      <c r="E47" s="14">
        <f>SUM(E41:E46)</f>
        <v>36232529</v>
      </c>
    </row>
    <row r="48" spans="1:7" ht="15.75" thickBot="1">
      <c r="A48" s="35"/>
      <c r="B48" s="35" t="s">
        <v>51</v>
      </c>
      <c r="C48" s="36"/>
      <c r="D48" s="37">
        <f>+D47+D39+D33</f>
        <v>486284520.7701</v>
      </c>
      <c r="E48" s="38">
        <f>+E47+E39+E33</f>
        <v>416431065</v>
      </c>
      <c r="G48" s="39">
        <f>+D21-D48</f>
        <v>-0.019099950790405273</v>
      </c>
    </row>
    <row r="49" ht="14.25">
      <c r="D49" s="39"/>
    </row>
    <row r="50" ht="14.25">
      <c r="D50" s="39"/>
    </row>
    <row r="51" ht="14.25">
      <c r="D51" s="39">
        <f>+D21-D48</f>
        <v>-0.019099950790405273</v>
      </c>
    </row>
    <row r="55" ht="14.25">
      <c r="B55" s="39"/>
    </row>
  </sheetData>
  <sheetProtection/>
  <hyperlinks>
    <hyperlink ref="C3" r:id="rId1" display="../../../../../Local Settings/BILANCI 2009 KESH KONSOLIDUAR ri formatim .xls#Sheet1!B12#RANGE!B12"/>
    <hyperlink ref="C6" r:id="rId2" display="../../../../../Local Settings/BILANCI 2009 KESH KONSOLIDUAR ri formatim .xls#Sheet1!B12#RANGE!B12"/>
    <hyperlink ref="C7" r:id="rId3" display="../../../../../Local Settings/BILANCI 2009 KESH KONSOLIDUAR ri formatim .xls#Sheet1!B12#RANGE!B12"/>
    <hyperlink ref="C8" r:id="rId4" display="../../../../../Local Settings/BILANCI 2009 KESH KONSOLIDUAR ri formatim .xls#Sheet1!B12#RANGE!B12"/>
    <hyperlink ref="C14" r:id="rId5" display="../../../../../Local Settings/BILANCI 2009 KESH KONSOLIDUAR ri formatim .xls#Sheet1!B12#RANGE!B12"/>
    <hyperlink ref="C15" r:id="rId6" display="../../../../../Local Settings/BILANCI 2009 KESH KONSOLIDUAR ri formatim .xls#Sheet1!B12#RANGE!B12"/>
    <hyperlink ref="C17" r:id="rId7" display="../../../../../Local Settings/BILANCI 2009 KESH KONSOLIDUAR ri formatim .xls#Sheet1!B12#RANGE!B12"/>
    <hyperlink ref="C25" r:id="rId8" display="../../../../../Local Settings/BILANCI 2009 KESH KONSOLIDUAR ri formatim .xls#Sheet1!B12#RANGE!B12"/>
    <hyperlink ref="C27" r:id="rId9" display="../../../../../Local Settings/BILANCI 2009 KESH KONSOLIDUAR ri formatim .xls#Sheet1!B12#RANGE!B12"/>
    <hyperlink ref="C28" r:id="rId10" display="../../../../../Local Settings/BILANCI 2009 KESH KONSOLIDUAR ri formatim .xls#Sheet1!B12#RANGE!B12"/>
    <hyperlink ref="C31" r:id="rId11" display="../../../../../Local Settings/BILANCI 2009 KESH KONSOLIDUAR ri formatim .xls#Sheet1!B12#RANGE!B12"/>
    <hyperlink ref="C35" r:id="rId12" display="../../../../../Local Settings/BILANCI 2009 KESH KONSOLIDUAR ri formatim .xls#Sheet1!B12#RANGE!B12"/>
    <hyperlink ref="C37" r:id="rId13" display="../../../../../Local Settings/BILANCI 2009 KESH KONSOLIDUAR ri formatim .xls#Sheet1!B12#RANGE!B12"/>
    <hyperlink ref="C41" r:id="rId14" display="../../../../../Local Settings/BILANCI 2009 KESH KONSOLIDUAR ri formatim .xls#Sheet1!B12#RANGE!B12"/>
    <hyperlink ref="C43" r:id="rId15" display="../../../../../Local Settings/BILANCI 2009 KESH KONSOLIDUAR ri formatim .xls#Sheet1!B12#RANGE!B12"/>
    <hyperlink ref="C46" r:id="rId16" display="../../../../../Local Settings/BILANCI 2009 KESH KONSOLIDUAR ri formatim .xls#Sheet1!B12#RANGE!B12"/>
  </hyperlinks>
  <printOptions/>
  <pageMargins left="0.22" right="0.17" top="0.18" bottom="0.16" header="0.17" footer="0.16"/>
  <pageSetup horizontalDpi="600" verticalDpi="600" orientation="portrait" r:id="rId17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D4" sqref="D4"/>
    </sheetView>
  </sheetViews>
  <sheetFormatPr defaultColWidth="9.140625" defaultRowHeight="12.75"/>
  <cols>
    <col min="1" max="1" width="47.140625" style="5" customWidth="1"/>
    <col min="2" max="2" width="9.140625" style="5" customWidth="1"/>
    <col min="3" max="3" width="19.00390625" style="5" customWidth="1"/>
    <col min="4" max="4" width="22.7109375" style="5" customWidth="1"/>
    <col min="5" max="5" width="9.140625" style="5" customWidth="1"/>
    <col min="6" max="6" width="14.00390625" style="5" customWidth="1"/>
    <col min="7" max="16384" width="9.140625" style="5" customWidth="1"/>
  </cols>
  <sheetData>
    <row r="1" spans="1:4" ht="48" thickBot="1">
      <c r="A1" s="2" t="s">
        <v>52</v>
      </c>
      <c r="B1" s="3" t="s">
        <v>1</v>
      </c>
      <c r="C1" s="4" t="s">
        <v>77</v>
      </c>
      <c r="D1" s="4" t="s">
        <v>78</v>
      </c>
    </row>
    <row r="2" spans="1:4" ht="15">
      <c r="A2" s="104"/>
      <c r="B2" s="105"/>
      <c r="C2" s="106"/>
      <c r="D2" s="107"/>
    </row>
    <row r="3" spans="1:4" ht="28.5" customHeight="1">
      <c r="A3" s="108" t="s">
        <v>53</v>
      </c>
      <c r="B3" s="109" t="s">
        <v>54</v>
      </c>
      <c r="C3" s="110">
        <v>1217825289</v>
      </c>
      <c r="D3" s="111">
        <f>+'[2]PASH'!$C$4</f>
        <v>1157363606</v>
      </c>
    </row>
    <row r="4" spans="1:4" ht="23.25" customHeight="1" thickBot="1">
      <c r="A4" s="112" t="s">
        <v>55</v>
      </c>
      <c r="B4" s="113" t="s">
        <v>56</v>
      </c>
      <c r="C4" s="114">
        <f>-'[1]GJENDJA E LLOG. '!$C$323+17986273</f>
        <v>-989350833.11</v>
      </c>
      <c r="D4" s="115">
        <f>+'[2]PASH'!$C$7</f>
        <v>-972202654.0000001</v>
      </c>
    </row>
    <row r="5" spans="1:4" ht="36" customHeight="1" thickBot="1">
      <c r="A5" s="11" t="s">
        <v>57</v>
      </c>
      <c r="B5" s="12"/>
      <c r="C5" s="13">
        <f>+C3+C4</f>
        <v>228474455.89</v>
      </c>
      <c r="D5" s="103">
        <f>+D3+D4</f>
        <v>185160951.99999988</v>
      </c>
    </row>
    <row r="6" spans="1:4" ht="24" customHeight="1">
      <c r="A6" s="116" t="s">
        <v>58</v>
      </c>
      <c r="B6" s="117" t="s">
        <v>59</v>
      </c>
      <c r="C6" s="118">
        <v>5208262</v>
      </c>
      <c r="D6" s="119">
        <f>+'[2]PASH'!$C$5</f>
        <v>35889591</v>
      </c>
    </row>
    <row r="7" spans="1:4" ht="24" customHeight="1">
      <c r="A7" s="120" t="s">
        <v>79</v>
      </c>
      <c r="B7" s="121"/>
      <c r="C7" s="110"/>
      <c r="D7" s="111"/>
    </row>
    <row r="8" spans="1:6" ht="24" customHeight="1">
      <c r="A8" s="108" t="s">
        <v>60</v>
      </c>
      <c r="B8" s="109" t="s">
        <v>61</v>
      </c>
      <c r="C8" s="110">
        <f>-'[1]GJENDJA E LLOG. '!$C$379</f>
        <v>-156231105.39429998</v>
      </c>
      <c r="D8" s="111">
        <f>+'[2]PASH'!$C$13</f>
        <v>-169500185</v>
      </c>
      <c r="F8" s="40"/>
    </row>
    <row r="9" spans="1:4" ht="24" customHeight="1">
      <c r="A9" s="108" t="s">
        <v>62</v>
      </c>
      <c r="B9" s="109" t="s">
        <v>63</v>
      </c>
      <c r="C9" s="110">
        <f>-'[1]GJENDJA E LLOG. '!$C$386</f>
        <v>-55093580</v>
      </c>
      <c r="D9" s="111">
        <f>+'[2]PASH'!$C$8</f>
        <v>-55002502</v>
      </c>
    </row>
    <row r="10" spans="1:4" ht="24" customHeight="1">
      <c r="A10" s="108" t="s">
        <v>64</v>
      </c>
      <c r="B10" s="109" t="s">
        <v>65</v>
      </c>
      <c r="C10" s="110">
        <v>-11462145</v>
      </c>
      <c r="D10" s="111">
        <f>+'[2]PASH'!$C$12</f>
        <v>-10425434</v>
      </c>
    </row>
    <row r="11" spans="1:4" ht="24" customHeight="1" thickBot="1">
      <c r="A11" s="112" t="s">
        <v>66</v>
      </c>
      <c r="B11" s="113" t="s">
        <v>67</v>
      </c>
      <c r="C11" s="114">
        <v>-1015869</v>
      </c>
      <c r="D11" s="115">
        <f>+'[2]PASH'!$C$21</f>
        <v>-6803127</v>
      </c>
    </row>
    <row r="12" spans="1:4" ht="24.75" customHeight="1" thickBot="1">
      <c r="A12" s="11" t="s">
        <v>68</v>
      </c>
      <c r="B12" s="12"/>
      <c r="C12" s="13">
        <f>SUM(C6:C11)</f>
        <v>-218594437.39429998</v>
      </c>
      <c r="D12" s="103">
        <f>SUM(D6:D11)</f>
        <v>-205841657</v>
      </c>
    </row>
    <row r="13" spans="1:4" ht="15.75" thickBot="1">
      <c r="A13" s="9"/>
      <c r="B13" s="15"/>
      <c r="C13" s="10"/>
      <c r="D13" s="8"/>
    </row>
    <row r="14" spans="1:4" ht="30.75" customHeight="1" thickBot="1">
      <c r="A14" s="11" t="s">
        <v>69</v>
      </c>
      <c r="B14" s="16"/>
      <c r="C14" s="13">
        <f>+C5+C12</f>
        <v>9880018.495700002</v>
      </c>
      <c r="D14" s="103">
        <f>+D5+D12</f>
        <v>-20680705.00000012</v>
      </c>
    </row>
    <row r="15" spans="1:4" ht="15">
      <c r="A15" s="116"/>
      <c r="B15" s="122"/>
      <c r="C15" s="118"/>
      <c r="D15" s="107"/>
    </row>
    <row r="16" spans="1:4" ht="18.75" customHeight="1">
      <c r="A16" s="108" t="s">
        <v>70</v>
      </c>
      <c r="B16" s="109" t="s">
        <v>71</v>
      </c>
      <c r="C16" s="110">
        <v>-6566137</v>
      </c>
      <c r="D16" s="111">
        <f>+'[2]PASH'!$C$20+'[2]PASH'!$C$22</f>
        <v>-9258066</v>
      </c>
    </row>
    <row r="17" spans="1:4" ht="18.75" customHeight="1" thickBot="1">
      <c r="A17" s="112" t="s">
        <v>72</v>
      </c>
      <c r="B17" s="113" t="s">
        <v>71</v>
      </c>
      <c r="C17" s="114">
        <v>516948</v>
      </c>
      <c r="D17" s="115"/>
    </row>
    <row r="18" spans="1:4" ht="22.5" customHeight="1" thickBot="1">
      <c r="A18" s="11" t="s">
        <v>73</v>
      </c>
      <c r="B18" s="12"/>
      <c r="C18" s="13">
        <f>+C16+C17</f>
        <v>-6049189</v>
      </c>
      <c r="D18" s="103">
        <f>+D16+D17</f>
        <v>-9258066</v>
      </c>
    </row>
    <row r="19" spans="1:4" ht="15.75" thickBot="1">
      <c r="A19" s="9"/>
      <c r="B19" s="15"/>
      <c r="C19" s="10"/>
      <c r="D19" s="8"/>
    </row>
    <row r="20" spans="1:6" ht="32.25" customHeight="1" thickBot="1">
      <c r="A20" s="18" t="s">
        <v>74</v>
      </c>
      <c r="B20" s="16"/>
      <c r="C20" s="13">
        <v>3830829</v>
      </c>
      <c r="D20" s="17">
        <f>+D14+D18</f>
        <v>-29938771.00000012</v>
      </c>
      <c r="F20" s="40"/>
    </row>
    <row r="21" spans="1:4" ht="15">
      <c r="A21" s="104"/>
      <c r="B21" s="122"/>
      <c r="C21" s="118"/>
      <c r="D21" s="107"/>
    </row>
    <row r="22" spans="1:4" ht="15">
      <c r="A22" s="108" t="s">
        <v>75</v>
      </c>
      <c r="B22" s="123">
        <v>13</v>
      </c>
      <c r="C22" s="110">
        <v>857056</v>
      </c>
      <c r="D22" s="111"/>
    </row>
    <row r="23" spans="1:4" ht="15.75" thickBot="1">
      <c r="A23" s="112"/>
      <c r="B23" s="124"/>
      <c r="C23" s="114"/>
      <c r="D23" s="125"/>
    </row>
    <row r="24" spans="1:4" ht="21.75" customHeight="1" thickBot="1">
      <c r="A24" s="19" t="s">
        <v>76</v>
      </c>
      <c r="B24" s="20"/>
      <c r="C24" s="21">
        <f>+C20-C22</f>
        <v>2973773</v>
      </c>
      <c r="D24" s="22">
        <f>+D20</f>
        <v>-29938771.00000012</v>
      </c>
    </row>
  </sheetData>
  <sheetProtection/>
  <hyperlinks>
    <hyperlink ref="B3" r:id="rId1" display="../../../../../Local Settings/BILANCI 2009 KESH KONSOLIDUAR ri formatim .xls#Sheet3!B12#RANGE!B12"/>
    <hyperlink ref="B4" r:id="rId2" display="../../../../../Local Settings/BILANCI 2009 KESH KONSOLIDUAR ri formatim .xls#Sheet3!B37#RANGE!B37"/>
    <hyperlink ref="B6" r:id="rId3" display="../../../../../Local Settings/BILANCI 2009 KESH KONSOLIDUAR ri formatim .xls#Sheet3!B27#RANGE!B27"/>
    <hyperlink ref="B8" r:id="rId4" display="../../../../../Local Settings/BILANCI 2009 KESH KONSOLIDUAR ri formatim .xls#Sheet3!C52#RANGE!C52"/>
    <hyperlink ref="B9" r:id="rId5" display="../../../../../Local Settings/BILANCI 2009 KESH KONSOLIDUAR ri formatim .xls#Sheet3!C67#RANGE!C67"/>
    <hyperlink ref="B10" r:id="rId6" display="../../../../../Local Settings/BILANCI 2009 KESH KONSOLIDUAR ri formatim .xls#Sheet3!C77#RANGE!C77"/>
    <hyperlink ref="B11" r:id="rId7" display="../../../../../Local Settings/BILANCI 2009 KESH KONSOLIDUAR ri formatim .xls#Sheet3!C83#RANGE!C83"/>
    <hyperlink ref="B16" r:id="rId8" display="../../../../../Local Settings/BILANCI 2009 KESH KONSOLIDUAR ri formatim .xls#Sheet3!B90#RANGE!B90"/>
    <hyperlink ref="B17" r:id="rId9" display="../../../../../Local Settings/BILANCI 2009 KESH KONSOLIDUAR ri formatim .xls#Sheet3!B90#RANGE!B90"/>
  </hyperlinks>
  <printOptions/>
  <pageMargins left="0.24" right="0.17" top="1" bottom="1" header="0.5" footer="0.5"/>
  <pageSetup horizontalDpi="600" verticalDpi="600" orientation="portrait"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utente21</cp:lastModifiedBy>
  <cp:lastPrinted>2011-03-21T09:42:12Z</cp:lastPrinted>
  <dcterms:created xsi:type="dcterms:W3CDTF">1996-10-14T23:33:28Z</dcterms:created>
  <dcterms:modified xsi:type="dcterms:W3CDTF">2011-04-25T18:03:36Z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