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7635" tabRatio="833" activeTab="0"/>
  </bookViews>
  <sheets>
    <sheet name="Faqja e pare" sheetId="1" r:id="rId1"/>
    <sheet name="AKTIVET" sheetId="2" r:id="rId2"/>
    <sheet name="DETYRMET DHE KAPITALI" sheetId="3" r:id="rId3"/>
    <sheet name="Pasq. te ardhura shpenzime" sheetId="4" r:id="rId4"/>
    <sheet name="Pasqyra e fluksit te parase ind" sheetId="5" r:id="rId5"/>
    <sheet name="pasqyra e ndrysh.te kapitalit" sheetId="6" r:id="rId6"/>
    <sheet name="Faqe fundit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<sst xmlns="http://schemas.openxmlformats.org/spreadsheetml/2006/main" count="582" uniqueCount="457">
  <si>
    <t>AKTIVET</t>
  </si>
  <si>
    <t>I</t>
  </si>
  <si>
    <t>Produkte te gatshme</t>
  </si>
  <si>
    <t>II</t>
  </si>
  <si>
    <t>Emri i mire</t>
  </si>
  <si>
    <t>III</t>
  </si>
  <si>
    <t>Kapitali aksionar</t>
  </si>
  <si>
    <t>Rezerva ligjore</t>
  </si>
  <si>
    <t>Rezerva te tjera</t>
  </si>
  <si>
    <t>Fitimet e pashperndara</t>
  </si>
  <si>
    <t>nr</t>
  </si>
  <si>
    <t>SHENIME:</t>
  </si>
  <si>
    <t>Totali</t>
  </si>
  <si>
    <t>Efekti i ndryshimeve ne politikat kontabel</t>
  </si>
  <si>
    <t xml:space="preserve">Pasqyrat Financiare </t>
  </si>
  <si>
    <t>A</t>
  </si>
  <si>
    <t>INFORMACIONE DHE SQARIME SHPJEGUSE</t>
  </si>
  <si>
    <t>FIRMA</t>
  </si>
  <si>
    <t>HARTUESI</t>
  </si>
  <si>
    <t>DREJTUESI</t>
  </si>
  <si>
    <t xml:space="preserve">                               Shumat shprehen ne leke, perndryshe shkruhet</t>
  </si>
  <si>
    <t>a</t>
  </si>
  <si>
    <t>b</t>
  </si>
  <si>
    <t>c</t>
  </si>
  <si>
    <t>d</t>
  </si>
  <si>
    <t>Ndryshimet në inventarin e produkteve të gatshme dhe prodhimit në proçes</t>
  </si>
  <si>
    <t xml:space="preserve">Pagesa e detyrimeve te qiras financiare </t>
  </si>
  <si>
    <t>Kapitali i neneshkruar i papaguar</t>
  </si>
  <si>
    <t>Kontrolli</t>
  </si>
  <si>
    <t>Shtojca 1</t>
  </si>
  <si>
    <t xml:space="preserve"> Pasqyra e Pozicionit Financiar (Bilanci)</t>
  </si>
  <si>
    <t>Viti 2015</t>
  </si>
  <si>
    <t>Aktivet</t>
  </si>
  <si>
    <t xml:space="preserve">Aktivet afatshkurtera </t>
  </si>
  <si>
    <t>Mjetet monetare</t>
  </si>
  <si>
    <t>Investime</t>
  </si>
  <si>
    <t>Ne tituj pronesie te njesive ekonomike brenda grupit</t>
  </si>
  <si>
    <t>Aksionet e veta</t>
  </si>
  <si>
    <t>Te tjera financiare</t>
  </si>
  <si>
    <t>Te drejta te arketueshme</t>
  </si>
  <si>
    <t>Nga aktiviteti shfrytezimit</t>
  </si>
  <si>
    <t>Nga njesite ekonomike brenda grupit</t>
  </si>
  <si>
    <t>Nga njesite ekonomike ku ka interesa pjesmarrje</t>
  </si>
  <si>
    <t>Te tjera</t>
  </si>
  <si>
    <t>IV</t>
  </si>
  <si>
    <t>Inventaret</t>
  </si>
  <si>
    <t>Lendet e para dhe materiale te konsumueshme</t>
  </si>
  <si>
    <t>Prodhime ne proces dhe gjysemprodukte</t>
  </si>
  <si>
    <t xml:space="preserve">Mallra </t>
  </si>
  <si>
    <t>Aktive Biologjike (Gje e gjalle ne rritjee majmeri)</t>
  </si>
  <si>
    <t>AAGIM te mbajtura per shitje</t>
  </si>
  <si>
    <t>Parapagime per inventar</t>
  </si>
  <si>
    <t>V</t>
  </si>
  <si>
    <t>Shpenzime te shtyra</t>
  </si>
  <si>
    <t>VI</t>
  </si>
  <si>
    <t>Te ardhura nga te ardhurat e konstatuara</t>
  </si>
  <si>
    <t xml:space="preserve">Aktive totale afatshkurtra </t>
  </si>
  <si>
    <t>Aktive financiare</t>
  </si>
  <si>
    <t>Tituj pronesie ne njesit ekonomike brenda grupit</t>
  </si>
  <si>
    <t>Tituj pronesie ne njesit ekonomike ku ka interesa pjesmarrese</t>
  </si>
  <si>
    <t>Tituj te tjere te mbajtur si aktive afatgjata</t>
  </si>
  <si>
    <t>Tituj te tjere te huadhenies</t>
  </si>
  <si>
    <t>Tituj te huadhenies ne njesite ekonomike brenda grupit</t>
  </si>
  <si>
    <t>Aktivet materiale</t>
  </si>
  <si>
    <t>Toka dhe ndertesa</t>
  </si>
  <si>
    <t>Impjante dhe makineri</t>
  </si>
  <si>
    <t>Te tjera instalime dhe paisje</t>
  </si>
  <si>
    <t>Parapagime per aktive materiale dhe ne proces</t>
  </si>
  <si>
    <t>Aktive Biologjike</t>
  </si>
  <si>
    <t>Aktive jo materiale</t>
  </si>
  <si>
    <t>Koncesione, patenta, licenc,marka tregetare, te drejta dhe aktive te ngjashme</t>
  </si>
  <si>
    <t>Programe per AAJM</t>
  </si>
  <si>
    <t>Aktive totale afatgjata</t>
  </si>
  <si>
    <t>AKTIVEVE  TOTALE</t>
  </si>
  <si>
    <t>DETYRIME DHE KAPITALI</t>
  </si>
  <si>
    <t>Detyrime  afatshkurtera</t>
  </si>
  <si>
    <t>Detyrime ndaj institucioneve te kredise</t>
  </si>
  <si>
    <t>Arketime ne avance per porosi</t>
  </si>
  <si>
    <t>Deftesa te pagueshme</t>
  </si>
  <si>
    <t>Te pagueshme ndaj njesive ekonomike brenda grupit</t>
  </si>
  <si>
    <t>Te pagueshme ndaj njesive ekonomike ku ka interesa pjesmarrese</t>
  </si>
  <si>
    <t>Te pagueshme ndaj punonjesve dhe sigurimeve shoqerore/shendetsore</t>
  </si>
  <si>
    <t>Te pagueshme per detyrime tatimore</t>
  </si>
  <si>
    <t>Te pagueshme per shpenzime te konstatuara</t>
  </si>
  <si>
    <t>Te ardhura te shtyra</t>
  </si>
  <si>
    <t>Provizione</t>
  </si>
  <si>
    <t>Totali i Detyrimeve afatshkurtra</t>
  </si>
  <si>
    <t>Detyrimet afatgjate</t>
  </si>
  <si>
    <t>Titujte e huamerrjes</t>
  </si>
  <si>
    <t>Titujt e huamarrjes</t>
  </si>
  <si>
    <t>Te pagueshme per aktivitetin e shfrytezimit</t>
  </si>
  <si>
    <t>Te tjera te pagueshme</t>
  </si>
  <si>
    <t>Provizione per pensionet</t>
  </si>
  <si>
    <t>Provizione te tjera</t>
  </si>
  <si>
    <t>Detyrime tatimore te shtyra</t>
  </si>
  <si>
    <t>Totali i Detyrimeve afat gjate</t>
  </si>
  <si>
    <t>Detyrimet total</t>
  </si>
  <si>
    <t>Kapitali dhe rezervat</t>
  </si>
  <si>
    <t>Kapitali i Nernshkruar</t>
  </si>
  <si>
    <t>Primi i lidhur me kapitalin</t>
  </si>
  <si>
    <t>Rezerva rivlersimi</t>
  </si>
  <si>
    <t>Rezerva statutore</t>
  </si>
  <si>
    <t xml:space="preserve">Fitimi /humbja e vitit </t>
  </si>
  <si>
    <t>Totali i Kapitalit</t>
  </si>
  <si>
    <t>TOTALI I DETYRIMEVE DHE KAPITALIT</t>
  </si>
  <si>
    <t>Shtojca 2</t>
  </si>
  <si>
    <t>Pasqyra e Performances</t>
  </si>
  <si>
    <t>Formati 1. Shpenzimet e shfrytezimit te klasifikuara sipas natyres</t>
  </si>
  <si>
    <t>(Pasqyra e te ardhurave dhe shpenzimeve)</t>
  </si>
  <si>
    <t xml:space="preserve">Pershkrimi </t>
  </si>
  <si>
    <t>Te ardhura nga aktiviteti i shfrytezimit</t>
  </si>
  <si>
    <t>Puna e kryer nga njesia ekonomike dhe kapitalizuar</t>
  </si>
  <si>
    <t>Te ardhura te tjera te shfrytezimit</t>
  </si>
  <si>
    <t>Lende te para dhe materiale konsumueshme</t>
  </si>
  <si>
    <t>Te tjera shpenzime</t>
  </si>
  <si>
    <t>Shpenzime te personelit</t>
  </si>
  <si>
    <t>Pagat dhe shperblime</t>
  </si>
  <si>
    <t>Shpenzimet te sigurimeve shoqerore/shendetsore ( paraqitur vecmas nga shpenzimet per pensionet)</t>
  </si>
  <si>
    <t>Zhvleresimi i aktiveve afatgjata materiale</t>
  </si>
  <si>
    <t>VII</t>
  </si>
  <si>
    <t>Shpenzime konsumi dhe amortizimi</t>
  </si>
  <si>
    <t>VIII</t>
  </si>
  <si>
    <t>Shpenzime te tjera shfrytezimi</t>
  </si>
  <si>
    <t>IX</t>
  </si>
  <si>
    <t>Te ardhura te tjera</t>
  </si>
  <si>
    <t>Te ardhura nga njesite ekonomike ku ka interesa pjesmarrese (paraqitur vecmas te ardhurat ng njesite ekonomike brenda grupit)</t>
  </si>
  <si>
    <t>Te ardhura nga investimet dhe huhate e tjera pjese e aktiveve afatgjata (paraqitur vecmas te ardhurat nga njesite ekonomike brenda grupit)</t>
  </si>
  <si>
    <t>Interesa te arketuara dhe te ardhura te tjera te ngjashme (paraqitur vecmas te ardhurat nga njesi ekonomike brenda grupit)</t>
  </si>
  <si>
    <t>X</t>
  </si>
  <si>
    <t>Zhversimi i aktiveve financiare dhe investimeve financiare te mbajtura si aktive afarshkurtra</t>
  </si>
  <si>
    <t>XI</t>
  </si>
  <si>
    <t>Shpenzime financiare</t>
  </si>
  <si>
    <t>Shpenzime interesi dhe shpenzime te ngjashme (paraqitur vecmas shpenzimet per t'u pagur tek njesite ekonomike brenda grupit)</t>
  </si>
  <si>
    <t>Shpenzime te tjera financiare</t>
  </si>
  <si>
    <t>XII</t>
  </si>
  <si>
    <t>XIII</t>
  </si>
  <si>
    <t>Shpenzimi aktual i tatimit mbi fitimin</t>
  </si>
  <si>
    <t xml:space="preserve">Fitimi/humbja para tatimit  </t>
  </si>
  <si>
    <t>Shpenzimi i tatimit mbi fitimin</t>
  </si>
  <si>
    <t>XIV</t>
  </si>
  <si>
    <t>Shpenzimi  i tatim fitimit te shtyre</t>
  </si>
  <si>
    <t>Pjesa e tatim fitimit te pjesemarrjeve</t>
  </si>
  <si>
    <t xml:space="preserve">Fitimi/Humbja e vitit </t>
  </si>
  <si>
    <t>Fitimi/Humbja per:</t>
  </si>
  <si>
    <t>Pronaret e njesise ekonomike meme</t>
  </si>
  <si>
    <t>Interesat jo-kontrolluese</t>
  </si>
  <si>
    <t>Shtojca 3</t>
  </si>
  <si>
    <t>Pasqyra e Fluksit te Mjeteve Monetare</t>
  </si>
  <si>
    <t>(metoda indirekte)</t>
  </si>
  <si>
    <t>Pershkrimi</t>
  </si>
  <si>
    <t xml:space="preserve">I </t>
  </si>
  <si>
    <t xml:space="preserve">Fitimi/Humbja e vitit  </t>
  </si>
  <si>
    <t>Shpenzime financiare jo monetare</t>
  </si>
  <si>
    <t>Shpenzime per tatim mbi fitimin jomonetar</t>
  </si>
  <si>
    <t>Shpenzime konsumi dhe Amortizimi</t>
  </si>
  <si>
    <t>Zhvlersimi i aktiveve afatgjata materiale</t>
  </si>
  <si>
    <t>Fluksi i mjeteve monetare i perfshire ne aktivitet invenstues:</t>
  </si>
  <si>
    <t>Fitim nga shitja e aktiveve afatgjata materiale</t>
  </si>
  <si>
    <t>Ndryshimet ne aktivet dhe detyrimet e shfrytezimit:</t>
  </si>
  <si>
    <t>Mjete monetare neto nga/ (perdorur ne) aktivitetin e shfrytezimit</t>
  </si>
  <si>
    <t>Paga neto te perdorura per blerjen e filialeve</t>
  </si>
  <si>
    <t>Paga neto te arketuara nga shitja e filialeve</t>
  </si>
  <si>
    <t>Pagesa per blerjen e aktiveve afatgjata materiale</t>
  </si>
  <si>
    <t>Arketime nga shitja e aktiveve afatgjate materiale</t>
  </si>
  <si>
    <t>Pagesa per blerjen e investimeve te tjera</t>
  </si>
  <si>
    <t>Arketime nga shitja e investimeve te tjera</t>
  </si>
  <si>
    <t>Divident te arketuar</t>
  </si>
  <si>
    <t>Mjete monetare neto nga/ (perdorur ne) aktivitetin e investimit</t>
  </si>
  <si>
    <t>Fluksi i Mjeteve Monetare nga/ (perdorur ne)  aktivitetin financimit</t>
  </si>
  <si>
    <t>Fluksi i Mjeteve Monetare nga/ (perdorur ne) aktiviten e investimit</t>
  </si>
  <si>
    <t>Fluksi i Mjeteve Monetare nga/ (perdorur ne) aktivitein  shfrytezimit</t>
  </si>
  <si>
    <t>Arketime nga emetimi i kapitalit aksionar</t>
  </si>
  <si>
    <t>Hua te arketuara</t>
  </si>
  <si>
    <t>Pagesa e kostove te transaksionit qe lidhen me kredite dhe huate</t>
  </si>
  <si>
    <t>Riblerje e aksioneve te veta</t>
  </si>
  <si>
    <t>Pagesa e aksioneve te perdorura si kolateral</t>
  </si>
  <si>
    <t xml:space="preserve">Arketime nga emetimi i aksioneve te perdorura si kolateral </t>
  </si>
  <si>
    <t>Pagesa e huhave</t>
  </si>
  <si>
    <t>Interes i paguar</t>
  </si>
  <si>
    <t>Dividende te paguar</t>
  </si>
  <si>
    <t>Mjete monetare neto nga/ (perdorur ne) aktivitetin e financimit</t>
  </si>
  <si>
    <t>Renje/(rritje) ne te drejtat e arketueshme dhe  te tjera</t>
  </si>
  <si>
    <t>Renje/(rritje) ne inventare</t>
  </si>
  <si>
    <t>Renje/(rritje) ne detyrimet e pagueshme</t>
  </si>
  <si>
    <t>Renje/(rritje) ne detyrime per punonjesit</t>
  </si>
  <si>
    <t>Rritje/(renie) neto e mjeteve monetare dhe ekuivalente te mjeteve monetare</t>
  </si>
  <si>
    <t>Mjete monetare dhe ekuivalente te mjeteve monetare me 1 Janar</t>
  </si>
  <si>
    <t>Efekti i luhatjeve te kursit te kembimit te mjeteve monetare</t>
  </si>
  <si>
    <t>Mjete monetare dhe ekuivalente te mjeteve monetare me 31 Dhjetor</t>
  </si>
  <si>
    <t xml:space="preserve">Shtojca 4 </t>
  </si>
  <si>
    <t>Pasqyra e ndryshimit ne Kapitalin Neto</t>
  </si>
  <si>
    <t>Primi te lidhura me kapitalin</t>
  </si>
  <si>
    <t>Rezerva Rivlersimi</t>
  </si>
  <si>
    <t>Rezerva  Ligjore</t>
  </si>
  <si>
    <t xml:space="preserve">Fitim / Humja e vitit </t>
  </si>
  <si>
    <t>Interesa Jo-kontrollues</t>
  </si>
  <si>
    <t>Te ardhura totale gjithperfshirese per vitin:</t>
  </si>
  <si>
    <t>Fitimi / Humbja e vitit</t>
  </si>
  <si>
    <t>Te ardhura te tjera gjithperfshirese:</t>
  </si>
  <si>
    <t>Totali te ardhurave gjithperfshirse per vitin</t>
  </si>
  <si>
    <t>Emetimi i kapitalit te nenshkruar</t>
  </si>
  <si>
    <t>Totali i transaksioneve me pronaret e njesive ekonomike</t>
  </si>
  <si>
    <t>Transaksionet me pronaret e njesise ekonomike te njohura direkt ne kapital:</t>
  </si>
  <si>
    <t>Tituj te huadhenies ne njesite ekonomike ku ka interesa pjesmarrese</t>
  </si>
  <si>
    <t>Shuma 2</t>
  </si>
  <si>
    <t>Shuma 3</t>
  </si>
  <si>
    <t>Shuma 4</t>
  </si>
  <si>
    <t>Shuma 1</t>
  </si>
  <si>
    <t>Pjesa e fitimit/humbjes nga pjesmarrjet</t>
  </si>
  <si>
    <t>Pozicioni financiar me 31 Dhjetor 2014</t>
  </si>
  <si>
    <t>Pozicioni  financiar i reduktuar me 1 Janar 2015</t>
  </si>
  <si>
    <t>Pozicioni  financiar i reduktuar me 31 Dhjetor 2015</t>
  </si>
  <si>
    <t xml:space="preserve">Nr.i regjistrit tregetar  </t>
  </si>
  <si>
    <t>Rregullime per shpenzimet jomonetare: akt-kontrolli</t>
  </si>
  <si>
    <t>3.Mjete monetare</t>
  </si>
  <si>
    <t>8.Huamarrjet (afatshkurtra)</t>
  </si>
  <si>
    <t>Mjetet monetare perbehen si vijon:</t>
  </si>
  <si>
    <t xml:space="preserve">Huhamarrjet (afatshkurtra) perbehen si vijon </t>
  </si>
  <si>
    <t>Emertimi i llogarive</t>
  </si>
  <si>
    <t>Monedha</t>
  </si>
  <si>
    <t>Ne leke</t>
  </si>
  <si>
    <t>Ne valute</t>
  </si>
  <si>
    <t>Llogari bankare</t>
  </si>
  <si>
    <t>Leke</t>
  </si>
  <si>
    <t>Llogari arka</t>
  </si>
  <si>
    <t xml:space="preserve">Hua dhe obligacione afatshkurtra </t>
  </si>
  <si>
    <t>Shumat</t>
  </si>
  <si>
    <t>Logari bankare te zbuluara (overdrafe)</t>
  </si>
  <si>
    <t>Hua ne leke</t>
  </si>
  <si>
    <t xml:space="preserve">Gjendja e llogarive te likujditeteve te paraqitura ne pasqyrat financiare jane te njejta me te dhenat e kontabilitetit rrjedhes dhe te </t>
  </si>
  <si>
    <t>Hua ne monedha te tjera</t>
  </si>
  <si>
    <t>konfirmuara me nxierrjet e llogarive bankare perkatese</t>
  </si>
  <si>
    <t>Huamarrje afatshkurtra (Bankat)</t>
  </si>
  <si>
    <t>Shuma e huave dhe obligacioneve afatshkurtra</t>
  </si>
  <si>
    <t xml:space="preserve">4.Klientet </t>
  </si>
  <si>
    <t>Kthimet/ripagimet e huave afatgjata</t>
  </si>
  <si>
    <t>Klientet perbehen si vijon:</t>
  </si>
  <si>
    <t>Kesti i llogaritur</t>
  </si>
  <si>
    <t>Kjo llogari pasqyron vleren e faturave te ushtrimit te pa likujduara per produktet e shitura .</t>
  </si>
  <si>
    <t>Interesi i llogaritur</t>
  </si>
  <si>
    <t>keto detyrime pasqyrohen ne llogarit individuale per cdo klient.</t>
  </si>
  <si>
    <t>Shuna Kthimet/ripagimet e huave afatgjata</t>
  </si>
  <si>
    <t>Shumat per huhamarrjet</t>
  </si>
  <si>
    <t>Emertimi i llogarise</t>
  </si>
  <si>
    <t>Ushtrimi i mbyllur 2014</t>
  </si>
  <si>
    <t xml:space="preserve">9.Huate dhe parapagimet </t>
  </si>
  <si>
    <t>Klient per mallra, produkte e sherbime</t>
  </si>
  <si>
    <t xml:space="preserve">Huate dhe parapagimet perbehen si vijon </t>
  </si>
  <si>
    <t>Zhvleftesimi i te drejtave ndaj klientve per mallra,prod e sherbime</t>
  </si>
  <si>
    <t>Klient per aktive afatgjata</t>
  </si>
  <si>
    <t>Zhvleftesimi i te drejtave ndaj klientve per aktivet afatgjata</t>
  </si>
  <si>
    <t>Te pagueshme ndaj furnitorve</t>
  </si>
  <si>
    <t>Furnitor per mallna,produkte e sherbime</t>
  </si>
  <si>
    <t>5.Kerkesa te tjera te arketueshme</t>
  </si>
  <si>
    <t>Te pagueshme ndaj punonjesve</t>
  </si>
  <si>
    <t>Kerkesa te tjera te arketueshme perbehen si vijon:</t>
  </si>
  <si>
    <t xml:space="preserve">Detyrime ndaj personelit per paga dhe sherbime </t>
  </si>
  <si>
    <t>Paradhenie per punonjesit</t>
  </si>
  <si>
    <t>Shuma te pagueshme ndaj punonjesve</t>
  </si>
  <si>
    <t>Detyrime tatimore</t>
  </si>
  <si>
    <t>Furnitor (teprica debitore)</t>
  </si>
  <si>
    <t>Detyrime per sigurime shoqerore e shendetsore</t>
  </si>
  <si>
    <t>Parapagime te dhena</t>
  </si>
  <si>
    <t>Shteti tatim taksa</t>
  </si>
  <si>
    <t>Debitor kreditor te tjere</t>
  </si>
  <si>
    <t>Akciza</t>
  </si>
  <si>
    <t xml:space="preserve">Shteti per tatime dhe taksa </t>
  </si>
  <si>
    <t>Tatim mbi te ardhurat personale</t>
  </si>
  <si>
    <t>Shteti Tatim mbi fitimin (teprica debitore)</t>
  </si>
  <si>
    <t>Tatim mbi fitimin</t>
  </si>
  <si>
    <t>Shteti Tvsh e kreditueshme</t>
  </si>
  <si>
    <t>Tvsh per tu paguar</t>
  </si>
  <si>
    <t>Shteti Tatime te tjera (teprica debitore)</t>
  </si>
  <si>
    <t>Te tjera tatime per tu paguar</t>
  </si>
  <si>
    <t>Steti Sigurime Shoqerore e Shendetsore (teprica debitore)</t>
  </si>
  <si>
    <t>Tatim ne burim</t>
  </si>
  <si>
    <t>Personeli (teprica debitore)</t>
  </si>
  <si>
    <t>Shuma shteti tatim taksa</t>
  </si>
  <si>
    <t>Premtim pagesa te arketueshme</t>
  </si>
  <si>
    <t>Shuma e detyrimeve tatimore</t>
  </si>
  <si>
    <t>Hua te tjera</t>
  </si>
  <si>
    <t>Te drejta dhe detyrime ndaj ortakve</t>
  </si>
  <si>
    <t xml:space="preserve">6.Inventari </t>
  </si>
  <si>
    <t>Dividente per tu paguar</t>
  </si>
  <si>
    <t xml:space="preserve">Inventari perbehet si vijon </t>
  </si>
  <si>
    <t>Shuma huha te tjera</t>
  </si>
  <si>
    <t>Parapagimet afatshkurtra</t>
  </si>
  <si>
    <t>Shuma hua dhe parapagime</t>
  </si>
  <si>
    <t>Lend te para</t>
  </si>
  <si>
    <t xml:space="preserve">Ketu jane paraqitur detyrimet e pagueshme ndaj furnitorve deri ne mbylljen e vitit ushtrimor. Ne menyr analitike keto detyrime jepen </t>
  </si>
  <si>
    <t>Materiale dhe materiale te tjera</t>
  </si>
  <si>
    <t>bashkalidhur kesaj pasqyre. Detyrimet e pagueshme ndaj punonjesve perfshin dhe pagat e muajit dhjetor.</t>
  </si>
  <si>
    <t>Inventari i imet dhe ambalazhi (afatshkurter)</t>
  </si>
  <si>
    <t>Detyrimet tatimore pasqyrojne detyrimet ndaj sigurimeve shoqerore e shendetsore, Tap te cilat perputhen me formularet e deklarimit.</t>
  </si>
  <si>
    <t>Shuma e lendve te para</t>
  </si>
  <si>
    <t>Prodhim ne proces</t>
  </si>
  <si>
    <t>10.Huamarrje te tjera afatgjata</t>
  </si>
  <si>
    <t>Punime ne proces</t>
  </si>
  <si>
    <t>Huamarrje te tjera afatgjata perbehen si vijon.</t>
  </si>
  <si>
    <t xml:space="preserve">Sherbime ne proces </t>
  </si>
  <si>
    <t>Shuma e prodhimit ne proces</t>
  </si>
  <si>
    <t>Parapagime per furnizime</t>
  </si>
  <si>
    <t>Hua ndaj individve</t>
  </si>
  <si>
    <t>Shuma e inventarit</t>
  </si>
  <si>
    <t>Parapagime te marra</t>
  </si>
  <si>
    <t>Shuma huamarrjeve te tjera afatgjata</t>
  </si>
  <si>
    <t>7.Aktivet afatgjata materiale</t>
  </si>
  <si>
    <t>Aktivet afatgjata materiale perbehen si vijon</t>
  </si>
  <si>
    <t>Gjate vitit ushtrimor eshte bere shlyerja e detyrimeve te mbartura nga vitet e kaluara.</t>
  </si>
  <si>
    <t xml:space="preserve">Gjendjet dhe levizjet </t>
  </si>
  <si>
    <t>Toka</t>
  </si>
  <si>
    <t>Ndertime</t>
  </si>
  <si>
    <t>Instalime teknike makineri paisje e tje</t>
  </si>
  <si>
    <t>Mjete Transporti</t>
  </si>
  <si>
    <t>11.Kapitali aksionar (Themeltar)</t>
  </si>
  <si>
    <t>Kapitali themeltar perbehet si vijon:</t>
  </si>
  <si>
    <t>Kapitali i paguar</t>
  </si>
  <si>
    <t>Ritje kapitali</t>
  </si>
  <si>
    <t>Shuma e kapitalit themeltar</t>
  </si>
  <si>
    <t>Amortizimi ushtrimit</t>
  </si>
  <si>
    <t>Amortizimi per daljet AAM</t>
  </si>
  <si>
    <t>Ketu eshte paraqitur kapitali themeltar ne celje  i cili nuk ka ndryshim ne periudhen ushtrimore.</t>
  </si>
  <si>
    <t>12.Rezerva te tjera</t>
  </si>
  <si>
    <t>Rezerva te tjera perbehen si vijon:</t>
  </si>
  <si>
    <t>Rezerva nga rivlersimi</t>
  </si>
  <si>
    <t>Ne kete pasqyre Aktivet Afatgjata Materiale paraqiten me koston historike pasi eshte zbritur amortizimi i akumuluar.</t>
  </si>
  <si>
    <t>Amortizimi eshte llogarirur mbi bazen e vleres se mbetur. Normat e perdorura jane 5%. Per ndertesat, per instalimet teknike, mjetet e transportit,paisjet e zyrave 20%.</t>
  </si>
  <si>
    <t>Shuma e rezervave te tjera</t>
  </si>
  <si>
    <t>Per paisjet informatike 25%.</t>
  </si>
  <si>
    <t>13.Shitjet neto</t>
  </si>
  <si>
    <t>15.Mallrat lendet e para dhe sherbimet</t>
  </si>
  <si>
    <t>Shitjet neto perbehen si vijon:</t>
  </si>
  <si>
    <t>Mallrat lendet e para dhe sherbimet perbehen si vijon:</t>
  </si>
  <si>
    <t xml:space="preserve">Shitje produkteve te gatshme </t>
  </si>
  <si>
    <t xml:space="preserve">Blerje/shpenzime te materialeve te para </t>
  </si>
  <si>
    <t>Shitje punumeve dhe sherbimeve</t>
  </si>
  <si>
    <t>Ndryshimi i gjendjeve te materialeve</t>
  </si>
  <si>
    <t>Shitje mallnash</t>
  </si>
  <si>
    <t>Blerje/shpenzime te materialeve te tjera</t>
  </si>
  <si>
    <t>Shitje AAM</t>
  </si>
  <si>
    <t>Blerje/shpenzime mallnash e sherbimesh</t>
  </si>
  <si>
    <t>Shuma e shitjeve neto</t>
  </si>
  <si>
    <t>Blerje/shpenzime te tjera</t>
  </si>
  <si>
    <t>Shuma mallnat,lend te para dhe sherbime</t>
  </si>
  <si>
    <t>Ne shitjet neto eshte perfshir shitja totale e produkteve perfshi dhe eksportet e realizuara gjate vitit ushtrimor.</t>
  </si>
  <si>
    <t>16.Shpenzime te tjera nga veprimtarit e shfrytezimit</t>
  </si>
  <si>
    <t>14.Ndryshimi i gjendjeve te produktit te gatshem.</t>
  </si>
  <si>
    <t>Shpemzimet e tjera nga veprimtarit e shfrytezimit perbehen si vijon:</t>
  </si>
  <si>
    <t>Sherbime te tjera</t>
  </si>
  <si>
    <t xml:space="preserve">Shumat </t>
  </si>
  <si>
    <t>Blerje energji avull</t>
  </si>
  <si>
    <t>Blerje karburante</t>
  </si>
  <si>
    <t>19.Te ardhurat dhe shpenzimet financiare</t>
  </si>
  <si>
    <t>Qira</t>
  </si>
  <si>
    <t>Te ardhurat dhe shpenzimet financiare perbehen si vijon:</t>
  </si>
  <si>
    <t>Shpenzime transport per shitje</t>
  </si>
  <si>
    <t>Mirmbajtje e riparime</t>
  </si>
  <si>
    <t>Sigurime</t>
  </si>
  <si>
    <t>Te ardhurat dhe shpenzimet nga interesi</t>
  </si>
  <si>
    <t>Te ardhurat nga interesat</t>
  </si>
  <si>
    <t>Reklam publicitet</t>
  </si>
  <si>
    <t>Shpenzime per interesat</t>
  </si>
  <si>
    <t>Udhetim e djeta</t>
  </si>
  <si>
    <t>Shumat e te ardhurave dhe shpenzimeve nga interesat</t>
  </si>
  <si>
    <t>Shpenzime postare dhe telekomunikacioni</t>
  </si>
  <si>
    <t>Fitimet/Humbjet nga kursi i kembimit</t>
  </si>
  <si>
    <t>Shpenzime transporti per blerje</t>
  </si>
  <si>
    <t>Sherbime bankare</t>
  </si>
  <si>
    <t xml:space="preserve">Materiale kancelari </t>
  </si>
  <si>
    <t>Shuma Fitimet/Humbjet nga kursi i kembimit</t>
  </si>
  <si>
    <t>Subvencione te dhena</t>
  </si>
  <si>
    <t>Shuma e te ardhurave dhe shpenzimeve financiare</t>
  </si>
  <si>
    <t>Shpenzime doganore</t>
  </si>
  <si>
    <t>Kuota e shpenzimeve qe shperndahen</t>
  </si>
  <si>
    <t>20.Shpenzimet e tatimit mbi fitimin</t>
  </si>
  <si>
    <t>Shuma e shpenzimeve materiale e furnitura</t>
  </si>
  <si>
    <t>Shpenzimet e tatimit mbi fitimin perbehen si vijon:</t>
  </si>
  <si>
    <t>Tatime dhe taksa</t>
  </si>
  <si>
    <t>Taksa dhe tarifa doganore</t>
  </si>
  <si>
    <t>Fitimi neto para tatimit</t>
  </si>
  <si>
    <t>Taksa dhe tarifa vendore</t>
  </si>
  <si>
    <t>Shpenzime te pa zbritshme</t>
  </si>
  <si>
    <t>Tatime te tjera</t>
  </si>
  <si>
    <t>Amortizimi tej normave fiskale</t>
  </si>
  <si>
    <t>Shuma e tatimeve e taksave</t>
  </si>
  <si>
    <t xml:space="preserve">Shpenzime per pritje dhe dhurime tej kufirit tatimor </t>
  </si>
  <si>
    <t>Gjoba e demshperblime</t>
  </si>
  <si>
    <t>Gjoba, penalitete, demshperblime</t>
  </si>
  <si>
    <t>Shpenzime te tjera</t>
  </si>
  <si>
    <t>Provigjione qe nuk njihen</t>
  </si>
  <si>
    <t>Humbje nga rivlersimi/shitja e ktiveve</t>
  </si>
  <si>
    <t>Shpenzime pa dokumenta te rregullta</t>
  </si>
  <si>
    <t>Te ardhura nga shitja e aktiveve</t>
  </si>
  <si>
    <t>Firo ligjore tej kufirit tatimor</t>
  </si>
  <si>
    <t>Vlera neto e mbetur e AAM te shitura</t>
  </si>
  <si>
    <t>Te tjera jashte perdorimit pa miratim</t>
  </si>
  <si>
    <t>Shuma humbje nga rivlersimi/shitja e ktiveve</t>
  </si>
  <si>
    <t>Pjesa e humbjes se mbartur</t>
  </si>
  <si>
    <t>Fitimi neto nga ndryshimi i korsit te kembimit</t>
  </si>
  <si>
    <t>Fitimi tatimor</t>
  </si>
  <si>
    <t>Shuma e shpenzimeve te tjera nga veprimtari i shfrytezimit</t>
  </si>
  <si>
    <t>Tatim fitimi ne normen 15%</t>
  </si>
  <si>
    <t>Fitimi/humbja neto e vitit Ushtrimor</t>
  </si>
  <si>
    <t>17.Shpenzime personeli</t>
  </si>
  <si>
    <t>Shpenzimet e personelit perbehen si vijon:</t>
  </si>
  <si>
    <t>Tatim fitimi i ushtrimit eshte llogaritur mbi fitimin e tatueshem.</t>
  </si>
  <si>
    <t>Pagat dhe shperblimet</t>
  </si>
  <si>
    <t>Sigurimet shoqerore dhe shendetsore</t>
  </si>
  <si>
    <t>Konribute dhe kuota te tjera per personelin</t>
  </si>
  <si>
    <t>Shpenzime te tjera per personelin</t>
  </si>
  <si>
    <t>Shuma e shpenzimeve te personelit</t>
  </si>
  <si>
    <t>18.Renia ne vlere dhe amortizimi</t>
  </si>
  <si>
    <t>Renia ne vlere dhe amortizimi perbehen si vijon:</t>
  </si>
  <si>
    <t>Amortizimi i aktiveve afatgjata jo materiale</t>
  </si>
  <si>
    <t>Amortizimi i ndertimeve</t>
  </si>
  <si>
    <t>Amortizimi i makinerive,instalimeve teknike, vegala pune.</t>
  </si>
  <si>
    <t>Amortizimi i mjeteve te transportit</t>
  </si>
  <si>
    <t>Amortizimi i paisjeve te zyres</t>
  </si>
  <si>
    <t>Amortizimi i paisjeve informatike</t>
  </si>
  <si>
    <t>Konsumi i inventarit te imet</t>
  </si>
  <si>
    <t>Shuma renia ne vlere dhe amortizimi</t>
  </si>
  <si>
    <t xml:space="preserve"> Totali i shpenzimeve </t>
  </si>
  <si>
    <t>Gjendja 31.12.2015</t>
  </si>
  <si>
    <t>Ushtrimi i mbyllur 2015</t>
  </si>
  <si>
    <t>Mallra per rishitje</t>
  </si>
  <si>
    <t>Vlera neto e AAM 31.12.2015</t>
  </si>
  <si>
    <t>Personel jashte njesie (sherbim financiar)</t>
  </si>
  <si>
    <t>SALTI-OIL sh.p.k</t>
  </si>
  <si>
    <t>J62904029O</t>
  </si>
  <si>
    <t xml:space="preserve"> Lagjia perball Doganes, rruga "Antipatrea" Berat</t>
  </si>
  <si>
    <t>Data e krijimit  09.03.1995</t>
  </si>
  <si>
    <t>Veprimtaria kryesore: Tregeti karburantesh</t>
  </si>
  <si>
    <t>OTLLAK, DYSHNIK,  BERAT - ALBANIA</t>
  </si>
  <si>
    <t>SALTI-OIL  sh.p.k</t>
  </si>
  <si>
    <t>1.Zbatuar SKK ligji per kontabilitetin dhe legjislacioni tatimore ne fuqi.</t>
  </si>
  <si>
    <t>SALTI-OILsh.p.k</t>
  </si>
  <si>
    <t>Informatike</t>
  </si>
  <si>
    <t xml:space="preserve">Paisje zyre </t>
  </si>
  <si>
    <t>Fitim dhe humbje nga kembimet valutore</t>
  </si>
  <si>
    <t>Viti 2016</t>
  </si>
  <si>
    <t>Pasqyrat financiare per periudhen ushtrimore qe mbyllet me 31.12.2016 dhe shenimet shpjeguese</t>
  </si>
  <si>
    <t xml:space="preserve"> Mars 2017</t>
  </si>
  <si>
    <t>Per periudhen 01.Janar -  31 dhjetor 2016</t>
  </si>
  <si>
    <t>Pasqyrat e pozicionit financiar per periudhen ushtrimore qe mbyllet me 31.12.2016</t>
  </si>
  <si>
    <t>Pasqyra e pozicionit financiare per periudhen ushtrimore qe mbyllet me 31.12.2016</t>
  </si>
  <si>
    <t xml:space="preserve">Pasqyrat e pozicionit financiar per periudhen ushtrimore qe mbyllet me 31.12.2016 </t>
  </si>
  <si>
    <t>Gjendja 31.12.2016</t>
  </si>
  <si>
    <t>Ushtrimi i mbyllur 2016</t>
  </si>
  <si>
    <t>Kosto e AAM me 1.1.2016</t>
  </si>
  <si>
    <t>Shtesat 2016</t>
  </si>
  <si>
    <t>Paksimet 2016</t>
  </si>
  <si>
    <t>Kosto e AAM me 31.12.2016</t>
  </si>
  <si>
    <t>Amortizimi AAM 1.1.2016</t>
  </si>
  <si>
    <t>Amortizimi aAM 31.12.2016</t>
  </si>
  <si>
    <t>Vlera neto e AAM 31.12.2016</t>
  </si>
  <si>
    <t>Pozicioni  financiar i reduktuar me 1 Janar 2016</t>
  </si>
  <si>
    <t>Pozicioni  financiar i reduktuar me 31 Dhjetor 2016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</si>
</sst>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0.000"/>
    <numFmt numFmtId="180" formatCode="0.0000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000000000"/>
    <numFmt numFmtId="190" formatCode="#,##0.00000000000"/>
    <numFmt numFmtId="191" formatCode="#,##0.000000000000"/>
    <numFmt numFmtId="192" formatCode="#,##0.0000000000000"/>
  </numFmts>
  <fonts count="6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name val="Times New Roman"/>
      <family val="1"/>
    </font>
    <font>
      <b/>
      <i/>
      <sz val="10"/>
      <name val="Arial"/>
      <family val="2"/>
    </font>
    <font>
      <b/>
      <i/>
      <sz val="11"/>
      <name val="Calibri"/>
      <family val="2"/>
    </font>
    <font>
      <sz val="20"/>
      <name val="Times New Roman"/>
      <family val="1"/>
    </font>
    <font>
      <sz val="9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66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8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9" fillId="0" borderId="0" xfId="0" applyFont="1" applyAlignment="1">
      <alignment/>
    </xf>
    <xf numFmtId="180" fontId="0" fillId="0" borderId="0" xfId="0" applyNumberFormat="1" applyFont="1" applyAlignment="1">
      <alignment/>
    </xf>
    <xf numFmtId="0" fontId="0" fillId="0" borderId="0" xfId="0" applyBorder="1" applyAlignment="1">
      <alignment vertical="center" wrapText="1"/>
    </xf>
    <xf numFmtId="0" fontId="10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0" borderId="10" xfId="0" applyNumberFormat="1" applyFont="1" applyFill="1" applyBorder="1" applyAlignment="1" applyProtection="1">
      <alignment/>
      <protection hidden="1"/>
    </xf>
    <xf numFmtId="4" fontId="0" fillId="0" borderId="0" xfId="0" applyNumberFormat="1" applyAlignment="1">
      <alignment/>
    </xf>
    <xf numFmtId="0" fontId="11" fillId="0" borderId="0" xfId="0" applyFont="1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vertical="center"/>
      <protection locked="0"/>
    </xf>
    <xf numFmtId="4" fontId="0" fillId="0" borderId="0" xfId="0" applyNumberFormat="1" applyFont="1" applyAlignment="1">
      <alignment/>
    </xf>
    <xf numFmtId="184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Border="1" applyAlignment="1">
      <alignment/>
    </xf>
    <xf numFmtId="183" fontId="0" fillId="0" borderId="0" xfId="0" applyNumberFormat="1" applyAlignment="1">
      <alignment/>
    </xf>
    <xf numFmtId="185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28" fillId="0" borderId="12" xfId="0" applyFont="1" applyBorder="1" applyAlignment="1" applyProtection="1">
      <alignment horizontal="center"/>
      <protection hidden="1"/>
    </xf>
    <xf numFmtId="0" fontId="28" fillId="0" borderId="13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12" fillId="0" borderId="17" xfId="0" applyFont="1" applyBorder="1" applyAlignment="1" applyProtection="1">
      <alignment horizontal="center" vertical="center"/>
      <protection hidden="1"/>
    </xf>
    <xf numFmtId="0" fontId="13" fillId="33" borderId="18" xfId="0" applyFont="1" applyFill="1" applyBorder="1" applyAlignment="1" applyProtection="1">
      <alignment horizontal="left"/>
      <protection hidden="1"/>
    </xf>
    <xf numFmtId="0" fontId="13" fillId="33" borderId="19" xfId="0" applyFont="1" applyFill="1" applyBorder="1" applyAlignment="1" applyProtection="1">
      <alignment horizontal="center"/>
      <protection hidden="1"/>
    </xf>
    <xf numFmtId="0" fontId="13" fillId="33" borderId="20" xfId="0" applyFont="1" applyFill="1" applyBorder="1" applyAlignment="1" applyProtection="1">
      <alignment horizontal="center"/>
      <protection hidden="1"/>
    </xf>
    <xf numFmtId="0" fontId="21" fillId="0" borderId="21" xfId="0" applyFont="1" applyBorder="1" applyAlignment="1" applyProtection="1">
      <alignment/>
      <protection hidden="1"/>
    </xf>
    <xf numFmtId="0" fontId="16" fillId="0" borderId="22" xfId="0" applyFont="1" applyBorder="1" applyAlignment="1" applyProtection="1">
      <alignment/>
      <protection hidden="1"/>
    </xf>
    <xf numFmtId="0" fontId="8" fillId="0" borderId="22" xfId="0" applyFont="1" applyBorder="1" applyAlignment="1" applyProtection="1">
      <alignment/>
      <protection hidden="1"/>
    </xf>
    <xf numFmtId="0" fontId="8" fillId="0" borderId="23" xfId="0" applyFont="1" applyBorder="1" applyAlignment="1" applyProtection="1">
      <alignment/>
      <protection hidden="1"/>
    </xf>
    <xf numFmtId="0" fontId="23" fillId="0" borderId="24" xfId="0" applyFont="1" applyFill="1" applyBorder="1" applyAlignment="1" applyProtection="1">
      <alignment/>
      <protection hidden="1"/>
    </xf>
    <xf numFmtId="0" fontId="17" fillId="0" borderId="25" xfId="0" applyFont="1" applyFill="1" applyBorder="1" applyAlignment="1" applyProtection="1">
      <alignment/>
      <protection hidden="1"/>
    </xf>
    <xf numFmtId="3" fontId="0" fillId="0" borderId="25" xfId="0" applyNumberFormat="1" applyFont="1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3" fontId="0" fillId="0" borderId="27" xfId="0" applyNumberFormat="1" applyFont="1" applyBorder="1" applyAlignment="1" applyProtection="1">
      <alignment/>
      <protection hidden="1"/>
    </xf>
    <xf numFmtId="0" fontId="19" fillId="0" borderId="24" xfId="0" applyFont="1" applyBorder="1" applyAlignment="1" applyProtection="1">
      <alignment/>
      <protection hidden="1"/>
    </xf>
    <xf numFmtId="0" fontId="22" fillId="0" borderId="25" xfId="0" applyFont="1" applyFill="1" applyBorder="1" applyAlignment="1" applyProtection="1">
      <alignment/>
      <protection hidden="1"/>
    </xf>
    <xf numFmtId="3" fontId="2" fillId="0" borderId="25" xfId="0" applyNumberFormat="1" applyFont="1" applyBorder="1" applyAlignment="1" applyProtection="1">
      <alignment/>
      <protection hidden="1"/>
    </xf>
    <xf numFmtId="3" fontId="2" fillId="0" borderId="28" xfId="0" applyNumberFormat="1" applyFont="1" applyBorder="1" applyAlignment="1" applyProtection="1">
      <alignment/>
      <protection hidden="1"/>
    </xf>
    <xf numFmtId="0" fontId="18" fillId="0" borderId="24" xfId="0" applyFont="1" applyBorder="1" applyAlignment="1" applyProtection="1">
      <alignment/>
      <protection hidden="1"/>
    </xf>
    <xf numFmtId="0" fontId="23" fillId="0" borderId="25" xfId="0" applyFont="1" applyFill="1" applyBorder="1" applyAlignment="1" applyProtection="1">
      <alignment/>
      <protection hidden="1"/>
    </xf>
    <xf numFmtId="3" fontId="2" fillId="0" borderId="27" xfId="0" applyNumberFormat="1" applyFont="1" applyBorder="1" applyAlignment="1" applyProtection="1">
      <alignment/>
      <protection hidden="1"/>
    </xf>
    <xf numFmtId="0" fontId="23" fillId="0" borderId="25" xfId="0" applyFont="1" applyFill="1" applyBorder="1" applyAlignment="1" applyProtection="1">
      <alignment/>
      <protection hidden="1"/>
    </xf>
    <xf numFmtId="3" fontId="0" fillId="0" borderId="29" xfId="0" applyNumberFormat="1" applyFont="1" applyBorder="1" applyAlignment="1" applyProtection="1">
      <alignment/>
      <protection hidden="1"/>
    </xf>
    <xf numFmtId="3" fontId="0" fillId="0" borderId="28" xfId="0" applyNumberFormat="1" applyFont="1" applyBorder="1" applyAlignment="1" applyProtection="1">
      <alignment/>
      <protection hidden="1"/>
    </xf>
    <xf numFmtId="0" fontId="18" fillId="0" borderId="25" xfId="0" applyFont="1" applyBorder="1" applyAlignment="1" applyProtection="1">
      <alignment/>
      <protection hidden="1"/>
    </xf>
    <xf numFmtId="0" fontId="18" fillId="33" borderId="24" xfId="0" applyFont="1" applyFill="1" applyBorder="1" applyAlignment="1" applyProtection="1">
      <alignment/>
      <protection hidden="1"/>
    </xf>
    <xf numFmtId="0" fontId="18" fillId="33" borderId="25" xfId="0" applyFont="1" applyFill="1" applyBorder="1" applyAlignment="1" applyProtection="1">
      <alignment/>
      <protection hidden="1"/>
    </xf>
    <xf numFmtId="3" fontId="2" fillId="33" borderId="25" xfId="0" applyNumberFormat="1" applyFont="1" applyFill="1" applyBorder="1" applyAlignment="1" applyProtection="1">
      <alignment/>
      <protection hidden="1"/>
    </xf>
    <xf numFmtId="3" fontId="2" fillId="33" borderId="27" xfId="0" applyNumberFormat="1" applyFont="1" applyFill="1" applyBorder="1" applyAlignment="1" applyProtection="1">
      <alignment/>
      <protection hidden="1"/>
    </xf>
    <xf numFmtId="0" fontId="10" fillId="0" borderId="25" xfId="0" applyFont="1" applyBorder="1" applyAlignment="1" applyProtection="1">
      <alignment/>
      <protection hidden="1"/>
    </xf>
    <xf numFmtId="3" fontId="2" fillId="0" borderId="29" xfId="0" applyNumberFormat="1" applyFont="1" applyBorder="1" applyAlignment="1" applyProtection="1">
      <alignment/>
      <protection hidden="1"/>
    </xf>
    <xf numFmtId="3" fontId="2" fillId="33" borderId="29" xfId="0" applyNumberFormat="1" applyFont="1" applyFill="1" applyBorder="1" applyAlignment="1" applyProtection="1">
      <alignment/>
      <protection hidden="1"/>
    </xf>
    <xf numFmtId="3" fontId="2" fillId="33" borderId="28" xfId="0" applyNumberFormat="1" applyFont="1" applyFill="1" applyBorder="1" applyAlignment="1" applyProtection="1">
      <alignment/>
      <protection hidden="1"/>
    </xf>
    <xf numFmtId="0" fontId="24" fillId="0" borderId="24" xfId="0" applyFont="1" applyFill="1" applyBorder="1" applyAlignment="1" applyProtection="1">
      <alignment/>
      <protection hidden="1"/>
    </xf>
    <xf numFmtId="0" fontId="20" fillId="0" borderId="25" xfId="0" applyFont="1" applyFill="1" applyBorder="1" applyAlignment="1" applyProtection="1">
      <alignment/>
      <protection hidden="1"/>
    </xf>
    <xf numFmtId="0" fontId="24" fillId="0" borderId="30" xfId="0" applyFont="1" applyFill="1" applyBorder="1" applyAlignment="1" applyProtection="1">
      <alignment/>
      <protection hidden="1"/>
    </xf>
    <xf numFmtId="0" fontId="10" fillId="0" borderId="31" xfId="0" applyFont="1" applyBorder="1" applyAlignment="1" applyProtection="1">
      <alignment/>
      <protection hidden="1"/>
    </xf>
    <xf numFmtId="3" fontId="2" fillId="0" borderId="31" xfId="0" applyNumberFormat="1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0" fontId="9" fillId="0" borderId="32" xfId="0" applyFont="1" applyBorder="1" applyAlignment="1" applyProtection="1">
      <alignment/>
      <protection hidden="1"/>
    </xf>
    <xf numFmtId="0" fontId="9" fillId="0" borderId="33" xfId="0" applyFont="1" applyBorder="1" applyAlignment="1" applyProtection="1">
      <alignment/>
      <protection hidden="1"/>
    </xf>
    <xf numFmtId="3" fontId="0" fillId="0" borderId="33" xfId="0" applyNumberFormat="1" applyFont="1" applyBorder="1" applyAlignment="1" applyProtection="1">
      <alignment/>
      <protection hidden="1"/>
    </xf>
    <xf numFmtId="3" fontId="0" fillId="0" borderId="34" xfId="0" applyNumberFormat="1" applyFont="1" applyBorder="1" applyAlignment="1" applyProtection="1">
      <alignment/>
      <protection hidden="1"/>
    </xf>
    <xf numFmtId="0" fontId="9" fillId="33" borderId="35" xfId="0" applyFont="1" applyFill="1" applyBorder="1" applyAlignment="1" applyProtection="1">
      <alignment/>
      <protection hidden="1"/>
    </xf>
    <xf numFmtId="3" fontId="8" fillId="33" borderId="36" xfId="0" applyNumberFormat="1" applyFont="1" applyFill="1" applyBorder="1" applyAlignment="1" applyProtection="1">
      <alignment/>
      <protection hidden="1"/>
    </xf>
    <xf numFmtId="3" fontId="0" fillId="33" borderId="36" xfId="0" applyNumberFormat="1" applyFont="1" applyFill="1" applyBorder="1" applyAlignment="1" applyProtection="1">
      <alignment/>
      <protection hidden="1"/>
    </xf>
    <xf numFmtId="3" fontId="0" fillId="33" borderId="37" xfId="0" applyNumberFormat="1" applyFont="1" applyFill="1" applyBorder="1" applyAlignment="1" applyProtection="1">
      <alignment/>
      <protection hidden="1"/>
    </xf>
    <xf numFmtId="0" fontId="19" fillId="0" borderId="38" xfId="0" applyFont="1" applyBorder="1" applyAlignment="1" applyProtection="1">
      <alignment/>
      <protection hidden="1"/>
    </xf>
    <xf numFmtId="0" fontId="9" fillId="0" borderId="29" xfId="0" applyFont="1" applyBorder="1" applyAlignment="1" applyProtection="1">
      <alignment/>
      <protection hidden="1"/>
    </xf>
    <xf numFmtId="0" fontId="10" fillId="0" borderId="29" xfId="0" applyFont="1" applyBorder="1" applyAlignment="1" applyProtection="1">
      <alignment/>
      <protection hidden="1"/>
    </xf>
    <xf numFmtId="0" fontId="18" fillId="33" borderId="38" xfId="0" applyFont="1" applyFill="1" applyBorder="1" applyAlignment="1" applyProtection="1">
      <alignment/>
      <protection hidden="1"/>
    </xf>
    <xf numFmtId="0" fontId="23" fillId="33" borderId="29" xfId="0" applyFont="1" applyFill="1" applyBorder="1" applyAlignment="1" applyProtection="1">
      <alignment/>
      <protection hidden="1"/>
    </xf>
    <xf numFmtId="0" fontId="0" fillId="0" borderId="29" xfId="0" applyFont="1" applyBorder="1" applyAlignment="1" applyProtection="1">
      <alignment/>
      <protection hidden="1"/>
    </xf>
    <xf numFmtId="0" fontId="0" fillId="0" borderId="28" xfId="0" applyFont="1" applyBorder="1" applyAlignment="1" applyProtection="1">
      <alignment/>
      <protection hidden="1"/>
    </xf>
    <xf numFmtId="0" fontId="18" fillId="0" borderId="38" xfId="0" applyFont="1" applyBorder="1" applyAlignment="1" applyProtection="1">
      <alignment/>
      <protection hidden="1"/>
    </xf>
    <xf numFmtId="0" fontId="18" fillId="0" borderId="29" xfId="0" applyFont="1" applyBorder="1" applyAlignment="1" applyProtection="1">
      <alignment/>
      <protection hidden="1"/>
    </xf>
    <xf numFmtId="0" fontId="0" fillId="33" borderId="32" xfId="0" applyFont="1" applyFill="1" applyBorder="1" applyAlignment="1" applyProtection="1">
      <alignment/>
      <protection hidden="1"/>
    </xf>
    <xf numFmtId="3" fontId="0" fillId="33" borderId="33" xfId="0" applyNumberFormat="1" applyFont="1" applyFill="1" applyBorder="1" applyAlignment="1" applyProtection="1">
      <alignment/>
      <protection hidden="1"/>
    </xf>
    <xf numFmtId="3" fontId="0" fillId="33" borderId="34" xfId="0" applyNumberFormat="1" applyFont="1" applyFill="1" applyBorder="1" applyAlignment="1" applyProtection="1">
      <alignment/>
      <protection hidden="1"/>
    </xf>
    <xf numFmtId="0" fontId="8" fillId="33" borderId="18" xfId="0" applyFont="1" applyFill="1" applyBorder="1" applyAlignment="1" applyProtection="1">
      <alignment/>
      <protection hidden="1"/>
    </xf>
    <xf numFmtId="0" fontId="8" fillId="33" borderId="19" xfId="0" applyFont="1" applyFill="1" applyBorder="1" applyAlignment="1" applyProtection="1">
      <alignment/>
      <protection hidden="1"/>
    </xf>
    <xf numFmtId="3" fontId="8" fillId="33" borderId="19" xfId="0" applyNumberFormat="1" applyFont="1" applyFill="1" applyBorder="1" applyAlignment="1" applyProtection="1">
      <alignment/>
      <protection hidden="1"/>
    </xf>
    <xf numFmtId="3" fontId="8" fillId="33" borderId="20" xfId="0" applyNumberFormat="1" applyFont="1" applyFill="1" applyBorder="1" applyAlignment="1" applyProtection="1">
      <alignment/>
      <protection hidden="1"/>
    </xf>
    <xf numFmtId="0" fontId="2" fillId="33" borderId="14" xfId="0" applyFont="1" applyFill="1" applyBorder="1" applyAlignment="1" applyProtection="1">
      <alignment horizontal="center"/>
      <protection hidden="1"/>
    </xf>
    <xf numFmtId="0" fontId="2" fillId="33" borderId="16" xfId="0" applyFont="1" applyFill="1" applyBorder="1" applyAlignment="1" applyProtection="1">
      <alignment horizontal="center"/>
      <protection hidden="1"/>
    </xf>
    <xf numFmtId="0" fontId="26" fillId="33" borderId="20" xfId="0" applyFont="1" applyFill="1" applyBorder="1" applyAlignment="1" applyProtection="1">
      <alignment horizontal="center"/>
      <protection hidden="1"/>
    </xf>
    <xf numFmtId="0" fontId="13" fillId="33" borderId="18" xfId="0" applyFont="1" applyFill="1" applyBorder="1" applyAlignment="1" applyProtection="1">
      <alignment horizontal="center"/>
      <protection hidden="1"/>
    </xf>
    <xf numFmtId="0" fontId="18" fillId="0" borderId="30" xfId="0" applyFont="1" applyBorder="1" applyAlignment="1" applyProtection="1">
      <alignment/>
      <protection hidden="1"/>
    </xf>
    <xf numFmtId="3" fontId="2" fillId="0" borderId="39" xfId="0" applyNumberFormat="1" applyFont="1" applyBorder="1" applyAlignment="1" applyProtection="1">
      <alignment/>
      <protection hidden="1"/>
    </xf>
    <xf numFmtId="3" fontId="2" fillId="0" borderId="40" xfId="0" applyNumberFormat="1" applyFont="1" applyBorder="1" applyAlignment="1" applyProtection="1">
      <alignment/>
      <protection hidden="1"/>
    </xf>
    <xf numFmtId="0" fontId="18" fillId="33" borderId="30" xfId="0" applyFont="1" applyFill="1" applyBorder="1" applyAlignment="1" applyProtection="1">
      <alignment/>
      <protection hidden="1"/>
    </xf>
    <xf numFmtId="3" fontId="2" fillId="33" borderId="39" xfId="0" applyNumberFormat="1" applyFont="1" applyFill="1" applyBorder="1" applyAlignment="1" applyProtection="1">
      <alignment/>
      <protection hidden="1"/>
    </xf>
    <xf numFmtId="3" fontId="2" fillId="33" borderId="40" xfId="0" applyNumberFormat="1" applyFont="1" applyFill="1" applyBorder="1" applyAlignment="1" applyProtection="1">
      <alignment/>
      <protection hidden="1"/>
    </xf>
    <xf numFmtId="0" fontId="9" fillId="34" borderId="35" xfId="0" applyFont="1" applyFill="1" applyBorder="1" applyAlignment="1" applyProtection="1">
      <alignment/>
      <protection hidden="1"/>
    </xf>
    <xf numFmtId="0" fontId="23" fillId="0" borderId="39" xfId="0" applyFont="1" applyFill="1" applyBorder="1" applyAlignment="1" applyProtection="1">
      <alignment/>
      <protection hidden="1"/>
    </xf>
    <xf numFmtId="0" fontId="19" fillId="0" borderId="30" xfId="0" applyFont="1" applyBorder="1" applyAlignment="1" applyProtection="1">
      <alignment/>
      <protection hidden="1"/>
    </xf>
    <xf numFmtId="0" fontId="20" fillId="0" borderId="39" xfId="0" applyFont="1" applyFill="1" applyBorder="1" applyAlignment="1" applyProtection="1">
      <alignment/>
      <protection hidden="1"/>
    </xf>
    <xf numFmtId="0" fontId="9" fillId="0" borderId="30" xfId="0" applyFont="1" applyBorder="1" applyAlignment="1" applyProtection="1">
      <alignment/>
      <protection hidden="1"/>
    </xf>
    <xf numFmtId="0" fontId="9" fillId="0" borderId="24" xfId="0" applyFont="1" applyBorder="1" applyAlignment="1" applyProtection="1">
      <alignment vertical="center" wrapText="1"/>
      <protection hidden="1"/>
    </xf>
    <xf numFmtId="0" fontId="9" fillId="0" borderId="25" xfId="0" applyFont="1" applyBorder="1" applyAlignment="1" applyProtection="1">
      <alignment vertical="center" wrapText="1"/>
      <protection hidden="1"/>
    </xf>
    <xf numFmtId="0" fontId="19" fillId="0" borderId="24" xfId="0" applyFont="1" applyBorder="1" applyAlignment="1" applyProtection="1">
      <alignment vertical="center" wrapText="1"/>
      <protection hidden="1"/>
    </xf>
    <xf numFmtId="0" fontId="10" fillId="0" borderId="25" xfId="0" applyFont="1" applyBorder="1" applyAlignment="1" applyProtection="1">
      <alignment vertical="center" wrapText="1"/>
      <protection hidden="1"/>
    </xf>
    <xf numFmtId="0" fontId="18" fillId="0" borderId="24" xfId="0" applyFont="1" applyBorder="1" applyAlignment="1" applyProtection="1">
      <alignment vertical="center" wrapText="1"/>
      <protection hidden="1"/>
    </xf>
    <xf numFmtId="0" fontId="18" fillId="0" borderId="25" xfId="0" applyFont="1" applyBorder="1" applyAlignment="1" applyProtection="1">
      <alignment vertical="center" wrapText="1"/>
      <protection hidden="1"/>
    </xf>
    <xf numFmtId="0" fontId="9" fillId="0" borderId="30" xfId="0" applyFont="1" applyBorder="1" applyAlignment="1" applyProtection="1">
      <alignment vertical="center" wrapText="1"/>
      <protection hidden="1"/>
    </xf>
    <xf numFmtId="0" fontId="9" fillId="0" borderId="39" xfId="0" applyFont="1" applyBorder="1" applyAlignment="1" applyProtection="1">
      <alignment vertical="center" wrapText="1"/>
      <protection hidden="1"/>
    </xf>
    <xf numFmtId="3" fontId="0" fillId="0" borderId="39" xfId="0" applyNumberFormat="1" applyFont="1" applyBorder="1" applyAlignment="1" applyProtection="1">
      <alignment/>
      <protection hidden="1"/>
    </xf>
    <xf numFmtId="3" fontId="0" fillId="0" borderId="40" xfId="0" applyNumberFormat="1" applyFont="1" applyBorder="1" applyAlignment="1" applyProtection="1">
      <alignment/>
      <protection hidden="1"/>
    </xf>
    <xf numFmtId="0" fontId="8" fillId="33" borderId="41" xfId="0" applyFont="1" applyFill="1" applyBorder="1" applyAlignment="1" applyProtection="1">
      <alignment vertical="center" wrapText="1"/>
      <protection hidden="1"/>
    </xf>
    <xf numFmtId="0" fontId="8" fillId="33" borderId="42" xfId="0" applyFont="1" applyFill="1" applyBorder="1" applyAlignment="1" applyProtection="1">
      <alignment vertical="center" wrapText="1"/>
      <protection hidden="1"/>
    </xf>
    <xf numFmtId="3" fontId="8" fillId="33" borderId="42" xfId="0" applyNumberFormat="1" applyFont="1" applyFill="1" applyBorder="1" applyAlignment="1" applyProtection="1">
      <alignment/>
      <protection hidden="1"/>
    </xf>
    <xf numFmtId="3" fontId="8" fillId="33" borderId="43" xfId="0" applyNumberFormat="1" applyFont="1" applyFill="1" applyBorder="1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/>
    </xf>
    <xf numFmtId="0" fontId="25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8" fillId="33" borderId="21" xfId="0" applyFont="1" applyFill="1" applyBorder="1" applyAlignment="1" applyProtection="1">
      <alignment vertical="center"/>
      <protection hidden="1"/>
    </xf>
    <xf numFmtId="0" fontId="8" fillId="33" borderId="23" xfId="0" applyFont="1" applyFill="1" applyBorder="1" applyAlignment="1" applyProtection="1">
      <alignment horizontal="center" vertical="center" wrapText="1"/>
      <protection hidden="1"/>
    </xf>
    <xf numFmtId="0" fontId="8" fillId="33" borderId="12" xfId="0" applyFont="1" applyFill="1" applyBorder="1" applyAlignment="1" applyProtection="1">
      <alignment horizontal="center" vertical="center"/>
      <protection hidden="1"/>
    </xf>
    <xf numFmtId="0" fontId="26" fillId="0" borderId="35" xfId="0" applyFont="1" applyBorder="1" applyAlignment="1" applyProtection="1">
      <alignment/>
      <protection hidden="1"/>
    </xf>
    <xf numFmtId="0" fontId="1" fillId="0" borderId="36" xfId="0" applyFont="1" applyBorder="1" applyAlignment="1" applyProtection="1">
      <alignment vertical="center" wrapText="1"/>
      <protection hidden="1"/>
    </xf>
    <xf numFmtId="0" fontId="19" fillId="0" borderId="38" xfId="0" applyFont="1" applyBorder="1" applyAlignment="1" applyProtection="1">
      <alignment vertical="center" wrapText="1"/>
      <protection hidden="1"/>
    </xf>
    <xf numFmtId="0" fontId="10" fillId="0" borderId="25" xfId="0" applyFont="1" applyFill="1" applyBorder="1" applyAlignment="1" applyProtection="1">
      <alignment/>
      <protection hidden="1"/>
    </xf>
    <xf numFmtId="3" fontId="0" fillId="33" borderId="25" xfId="0" applyNumberFormat="1" applyFont="1" applyFill="1" applyBorder="1" applyAlignment="1" applyProtection="1">
      <alignment vertical="center"/>
      <protection hidden="1"/>
    </xf>
    <xf numFmtId="3" fontId="0" fillId="33" borderId="28" xfId="0" applyNumberFormat="1" applyFont="1" applyFill="1" applyBorder="1" applyAlignment="1" applyProtection="1">
      <alignment vertical="center"/>
      <protection hidden="1"/>
    </xf>
    <xf numFmtId="0" fontId="10" fillId="0" borderId="29" xfId="0" applyFont="1" applyBorder="1" applyAlignment="1" applyProtection="1">
      <alignment vertical="center" wrapText="1"/>
      <protection hidden="1"/>
    </xf>
    <xf numFmtId="3" fontId="0" fillId="33" borderId="29" xfId="0" applyNumberFormat="1" applyFont="1" applyFill="1" applyBorder="1" applyAlignment="1" applyProtection="1">
      <alignment vertical="center"/>
      <protection hidden="1"/>
    </xf>
    <xf numFmtId="3" fontId="0" fillId="33" borderId="27" xfId="0" applyNumberFormat="1" applyFont="1" applyFill="1" applyBorder="1" applyAlignment="1" applyProtection="1">
      <alignment vertical="center"/>
      <protection hidden="1"/>
    </xf>
    <xf numFmtId="0" fontId="19" fillId="0" borderId="44" xfId="0" applyFont="1" applyBorder="1" applyAlignment="1" applyProtection="1">
      <alignment vertical="center" wrapText="1"/>
      <protection hidden="1"/>
    </xf>
    <xf numFmtId="3" fontId="0" fillId="0" borderId="25" xfId="0" applyNumberFormat="1" applyFont="1" applyBorder="1" applyAlignment="1" applyProtection="1">
      <alignment vertical="center"/>
      <protection hidden="1"/>
    </xf>
    <xf numFmtId="3" fontId="0" fillId="0" borderId="27" xfId="0" applyNumberFormat="1" applyFont="1" applyBorder="1" applyAlignment="1" applyProtection="1">
      <alignment vertical="center"/>
      <protection hidden="1"/>
    </xf>
    <xf numFmtId="0" fontId="19" fillId="33" borderId="35" xfId="0" applyFont="1" applyFill="1" applyBorder="1" applyAlignment="1" applyProtection="1">
      <alignment/>
      <protection hidden="1"/>
    </xf>
    <xf numFmtId="0" fontId="10" fillId="33" borderId="36" xfId="0" applyFont="1" applyFill="1" applyBorder="1" applyAlignment="1" applyProtection="1">
      <alignment/>
      <protection hidden="1"/>
    </xf>
    <xf numFmtId="0" fontId="18" fillId="0" borderId="30" xfId="0" applyFont="1" applyBorder="1" applyAlignment="1" applyProtection="1">
      <alignment vertical="center" wrapText="1"/>
      <protection hidden="1"/>
    </xf>
    <xf numFmtId="0" fontId="18" fillId="0" borderId="31" xfId="0" applyFont="1" applyBorder="1" applyAlignment="1" applyProtection="1">
      <alignment vertical="center" wrapText="1"/>
      <protection hidden="1"/>
    </xf>
    <xf numFmtId="3" fontId="0" fillId="0" borderId="31" xfId="0" applyNumberFormat="1" applyFont="1" applyBorder="1" applyAlignment="1" applyProtection="1">
      <alignment vertical="center"/>
      <protection hidden="1"/>
    </xf>
    <xf numFmtId="3" fontId="0" fillId="0" borderId="10" xfId="0" applyNumberFormat="1" applyFont="1" applyBorder="1" applyAlignment="1" applyProtection="1">
      <alignment vertical="center"/>
      <protection hidden="1"/>
    </xf>
    <xf numFmtId="0" fontId="18" fillId="0" borderId="25" xfId="0" applyFont="1" applyFill="1" applyBorder="1" applyAlignment="1" applyProtection="1">
      <alignment/>
      <protection hidden="1"/>
    </xf>
    <xf numFmtId="0" fontId="18" fillId="0" borderId="45" xfId="0" applyFont="1" applyBorder="1" applyAlignment="1" applyProtection="1">
      <alignment/>
      <protection hidden="1"/>
    </xf>
    <xf numFmtId="0" fontId="18" fillId="0" borderId="46" xfId="0" applyFont="1" applyFill="1" applyBorder="1" applyAlignment="1" applyProtection="1">
      <alignment/>
      <protection hidden="1"/>
    </xf>
    <xf numFmtId="3" fontId="0" fillId="0" borderId="46" xfId="0" applyNumberFormat="1" applyFont="1" applyBorder="1" applyAlignment="1" applyProtection="1">
      <alignment/>
      <protection hidden="1"/>
    </xf>
    <xf numFmtId="3" fontId="0" fillId="0" borderId="47" xfId="0" applyNumberFormat="1" applyFont="1" applyBorder="1" applyAlignment="1" applyProtection="1">
      <alignment/>
      <protection hidden="1"/>
    </xf>
    <xf numFmtId="0" fontId="18" fillId="0" borderId="29" xfId="0" applyFont="1" applyBorder="1" applyAlignment="1" applyProtection="1">
      <alignment vertical="center" wrapText="1"/>
      <protection hidden="1"/>
    </xf>
    <xf numFmtId="0" fontId="18" fillId="0" borderId="24" xfId="0" applyFont="1" applyBorder="1" applyAlignment="1" applyProtection="1">
      <alignment vertical="center"/>
      <protection hidden="1"/>
    </xf>
    <xf numFmtId="3" fontId="0" fillId="33" borderId="29" xfId="0" applyNumberFormat="1" applyFont="1" applyFill="1" applyBorder="1" applyAlignment="1" applyProtection="1">
      <alignment/>
      <protection hidden="1"/>
    </xf>
    <xf numFmtId="3" fontId="0" fillId="33" borderId="28" xfId="0" applyNumberFormat="1" applyFont="1" applyFill="1" applyBorder="1" applyAlignment="1" applyProtection="1">
      <alignment/>
      <protection hidden="1"/>
    </xf>
    <xf numFmtId="0" fontId="9" fillId="0" borderId="38" xfId="0" applyFont="1" applyBorder="1" applyAlignment="1" applyProtection="1">
      <alignment vertical="center"/>
      <protection hidden="1"/>
    </xf>
    <xf numFmtId="0" fontId="9" fillId="0" borderId="29" xfId="0" applyFont="1" applyBorder="1" applyAlignment="1" applyProtection="1">
      <alignment vertical="center" wrapText="1"/>
      <protection hidden="1"/>
    </xf>
    <xf numFmtId="0" fontId="9" fillId="0" borderId="38" xfId="0" applyFont="1" applyBorder="1" applyAlignment="1" applyProtection="1">
      <alignment/>
      <protection hidden="1"/>
    </xf>
    <xf numFmtId="0" fontId="0" fillId="0" borderId="27" xfId="0" applyFont="1" applyBorder="1" applyAlignment="1" applyProtection="1">
      <alignment/>
      <protection hidden="1"/>
    </xf>
    <xf numFmtId="178" fontId="19" fillId="0" borderId="38" xfId="0" applyNumberFormat="1" applyFont="1" applyBorder="1" applyAlignment="1" applyProtection="1">
      <alignment vertical="center"/>
      <protection hidden="1"/>
    </xf>
    <xf numFmtId="3" fontId="9" fillId="33" borderId="25" xfId="0" applyNumberFormat="1" applyFont="1" applyFill="1" applyBorder="1" applyAlignment="1" applyProtection="1">
      <alignment vertical="center"/>
      <protection hidden="1"/>
    </xf>
    <xf numFmtId="3" fontId="9" fillId="33" borderId="27" xfId="0" applyNumberFormat="1" applyFont="1" applyFill="1" applyBorder="1" applyAlignment="1" applyProtection="1">
      <alignment vertical="center"/>
      <protection hidden="1"/>
    </xf>
    <xf numFmtId="3" fontId="9" fillId="0" borderId="29" xfId="0" applyNumberFormat="1" applyFont="1" applyBorder="1" applyAlignment="1" applyProtection="1">
      <alignment vertical="center"/>
      <protection hidden="1"/>
    </xf>
    <xf numFmtId="3" fontId="9" fillId="0" borderId="28" xfId="0" applyNumberFormat="1" applyFont="1" applyBorder="1" applyAlignment="1" applyProtection="1">
      <alignment vertical="center"/>
      <protection hidden="1"/>
    </xf>
    <xf numFmtId="1" fontId="18" fillId="0" borderId="38" xfId="0" applyNumberFormat="1" applyFont="1" applyBorder="1" applyAlignment="1" applyProtection="1">
      <alignment vertical="center"/>
      <protection hidden="1"/>
    </xf>
    <xf numFmtId="3" fontId="9" fillId="0" borderId="29" xfId="0" applyNumberFormat="1" applyFont="1" applyBorder="1" applyAlignment="1" applyProtection="1">
      <alignment/>
      <protection hidden="1"/>
    </xf>
    <xf numFmtId="3" fontId="9" fillId="0" borderId="28" xfId="0" applyNumberFormat="1" applyFont="1" applyBorder="1" applyAlignment="1" applyProtection="1">
      <alignment/>
      <protection hidden="1"/>
    </xf>
    <xf numFmtId="1" fontId="18" fillId="0" borderId="24" xfId="0" applyNumberFormat="1" applyFont="1" applyBorder="1" applyAlignment="1" applyProtection="1">
      <alignment vertical="center"/>
      <protection hidden="1"/>
    </xf>
    <xf numFmtId="3" fontId="18" fillId="0" borderId="25" xfId="0" applyNumberFormat="1" applyFont="1" applyBorder="1" applyAlignment="1" applyProtection="1">
      <alignment/>
      <protection hidden="1"/>
    </xf>
    <xf numFmtId="3" fontId="18" fillId="0" borderId="27" xfId="0" applyNumberFormat="1" applyFont="1" applyBorder="1" applyAlignment="1" applyProtection="1">
      <alignment/>
      <protection hidden="1"/>
    </xf>
    <xf numFmtId="3" fontId="9" fillId="33" borderId="25" xfId="0" applyNumberFormat="1" applyFont="1" applyFill="1" applyBorder="1" applyAlignment="1" applyProtection="1">
      <alignment/>
      <protection hidden="1"/>
    </xf>
    <xf numFmtId="3" fontId="9" fillId="33" borderId="27" xfId="0" applyNumberFormat="1" applyFont="1" applyFill="1" applyBorder="1" applyAlignment="1" applyProtection="1">
      <alignment/>
      <protection hidden="1"/>
    </xf>
    <xf numFmtId="0" fontId="19" fillId="0" borderId="45" xfId="0" applyFont="1" applyBorder="1" applyAlignment="1" applyProtection="1">
      <alignment/>
      <protection hidden="1"/>
    </xf>
    <xf numFmtId="0" fontId="10" fillId="0" borderId="46" xfId="0" applyFont="1" applyBorder="1" applyAlignment="1" applyProtection="1">
      <alignment vertical="center" wrapText="1"/>
      <protection hidden="1"/>
    </xf>
    <xf numFmtId="3" fontId="0" fillId="35" borderId="46" xfId="0" applyNumberFormat="1" applyFont="1" applyFill="1" applyBorder="1" applyAlignment="1" applyProtection="1">
      <alignment/>
      <protection hidden="1"/>
    </xf>
    <xf numFmtId="3" fontId="0" fillId="35" borderId="47" xfId="0" applyNumberFormat="1" applyFont="1" applyFill="1" applyBorder="1" applyAlignment="1" applyProtection="1">
      <alignment/>
      <protection hidden="1"/>
    </xf>
    <xf numFmtId="0" fontId="10" fillId="33" borderId="36" xfId="0" applyFont="1" applyFill="1" applyBorder="1" applyAlignment="1" applyProtection="1">
      <alignment vertical="center" wrapText="1"/>
      <protection hidden="1"/>
    </xf>
    <xf numFmtId="0" fontId="2" fillId="0" borderId="48" xfId="0" applyFont="1" applyBorder="1" applyAlignment="1" applyProtection="1">
      <alignment/>
      <protection hidden="1"/>
    </xf>
    <xf numFmtId="0" fontId="18" fillId="0" borderId="49" xfId="0" applyFont="1" applyBorder="1" applyAlignment="1" applyProtection="1">
      <alignment vertical="center" wrapText="1"/>
      <protection hidden="1"/>
    </xf>
    <xf numFmtId="3" fontId="0" fillId="35" borderId="49" xfId="0" applyNumberFormat="1" applyFont="1" applyFill="1" applyBorder="1" applyAlignment="1" applyProtection="1">
      <alignment/>
      <protection hidden="1"/>
    </xf>
    <xf numFmtId="3" fontId="0" fillId="35" borderId="50" xfId="0" applyNumberFormat="1" applyFont="1" applyFill="1" applyBorder="1" applyAlignment="1" applyProtection="1">
      <alignment/>
      <protection hidden="1"/>
    </xf>
    <xf numFmtId="0" fontId="26" fillId="0" borderId="38" xfId="0" applyFont="1" applyBorder="1" applyAlignment="1" applyProtection="1">
      <alignment/>
      <protection hidden="1"/>
    </xf>
    <xf numFmtId="3" fontId="0" fillId="33" borderId="27" xfId="0" applyNumberFormat="1" applyFont="1" applyFill="1" applyBorder="1" applyAlignment="1" applyProtection="1">
      <alignment/>
      <protection hidden="1"/>
    </xf>
    <xf numFmtId="0" fontId="2" fillId="0" borderId="38" xfId="0" applyFont="1" applyBorder="1" applyAlignment="1" applyProtection="1">
      <alignment/>
      <protection hidden="1"/>
    </xf>
    <xf numFmtId="3" fontId="0" fillId="35" borderId="51" xfId="0" applyNumberFormat="1" applyFont="1" applyFill="1" applyBorder="1" applyAlignment="1" applyProtection="1">
      <alignment/>
      <protection hidden="1"/>
    </xf>
    <xf numFmtId="3" fontId="0" fillId="35" borderId="27" xfId="0" applyNumberFormat="1" applyFont="1" applyFill="1" applyBorder="1" applyAlignment="1" applyProtection="1">
      <alignment/>
      <protection hidden="1"/>
    </xf>
    <xf numFmtId="0" fontId="2" fillId="0" borderId="24" xfId="0" applyFont="1" applyBorder="1" applyAlignment="1" applyProtection="1">
      <alignment/>
      <protection hidden="1"/>
    </xf>
    <xf numFmtId="3" fontId="0" fillId="35" borderId="52" xfId="0" applyNumberFormat="1" applyFont="1" applyFill="1" applyBorder="1" applyAlignment="1" applyProtection="1">
      <alignment/>
      <protection hidden="1"/>
    </xf>
    <xf numFmtId="0" fontId="2" fillId="0" borderId="44" xfId="0" applyFont="1" applyBorder="1" applyAlignment="1" applyProtection="1">
      <alignment/>
      <protection hidden="1"/>
    </xf>
    <xf numFmtId="0" fontId="10" fillId="0" borderId="31" xfId="0" applyFont="1" applyBorder="1" applyAlignment="1" applyProtection="1">
      <alignment vertical="center" wrapText="1"/>
      <protection hidden="1"/>
    </xf>
    <xf numFmtId="3" fontId="0" fillId="35" borderId="53" xfId="0" applyNumberFormat="1" applyFont="1" applyFill="1" applyBorder="1" applyAlignment="1" applyProtection="1">
      <alignment/>
      <protection hidden="1"/>
    </xf>
    <xf numFmtId="3" fontId="0" fillId="35" borderId="10" xfId="0" applyNumberFormat="1" applyFont="1" applyFill="1" applyBorder="1" applyAlignment="1" applyProtection="1">
      <alignment/>
      <protection hidden="1"/>
    </xf>
    <xf numFmtId="0" fontId="8" fillId="33" borderId="19" xfId="0" applyFont="1" applyFill="1" applyBorder="1" applyAlignment="1" applyProtection="1">
      <alignment vertical="center" wrapText="1"/>
      <protection hidden="1"/>
    </xf>
    <xf numFmtId="0" fontId="9" fillId="0" borderId="54" xfId="0" applyFont="1" applyBorder="1" applyAlignment="1" applyProtection="1">
      <alignment/>
      <protection hidden="1"/>
    </xf>
    <xf numFmtId="0" fontId="9" fillId="0" borderId="55" xfId="0" applyFont="1" applyBorder="1" applyAlignment="1" applyProtection="1">
      <alignment vertical="center" wrapText="1"/>
      <protection hidden="1"/>
    </xf>
    <xf numFmtId="3" fontId="9" fillId="35" borderId="55" xfId="0" applyNumberFormat="1" applyFont="1" applyFill="1" applyBorder="1" applyAlignment="1" applyProtection="1">
      <alignment/>
      <protection hidden="1"/>
    </xf>
    <xf numFmtId="3" fontId="9" fillId="35" borderId="56" xfId="0" applyNumberFormat="1" applyFont="1" applyFill="1" applyBorder="1" applyAlignment="1" applyProtection="1">
      <alignment/>
      <protection hidden="1"/>
    </xf>
    <xf numFmtId="0" fontId="8" fillId="0" borderId="38" xfId="0" applyFont="1" applyBorder="1" applyAlignment="1" applyProtection="1">
      <alignment/>
      <protection hidden="1"/>
    </xf>
    <xf numFmtId="3" fontId="8" fillId="33" borderId="29" xfId="0" applyNumberFormat="1" applyFont="1" applyFill="1" applyBorder="1" applyAlignment="1" applyProtection="1">
      <alignment/>
      <protection hidden="1"/>
    </xf>
    <xf numFmtId="3" fontId="8" fillId="33" borderId="28" xfId="0" applyNumberFormat="1" applyFont="1" applyFill="1" applyBorder="1" applyAlignment="1" applyProtection="1">
      <alignment/>
      <protection hidden="1"/>
    </xf>
    <xf numFmtId="3" fontId="9" fillId="35" borderId="25" xfId="0" applyNumberFormat="1" applyFont="1" applyFill="1" applyBorder="1" applyAlignment="1" applyProtection="1">
      <alignment/>
      <protection hidden="1"/>
    </xf>
    <xf numFmtId="3" fontId="9" fillId="35" borderId="27" xfId="0" applyNumberFormat="1" applyFont="1" applyFill="1" applyBorder="1" applyAlignment="1" applyProtection="1">
      <alignment/>
      <protection hidden="1"/>
    </xf>
    <xf numFmtId="0" fontId="18" fillId="0" borderId="41" xfId="0" applyFont="1" applyBorder="1" applyAlignment="1" applyProtection="1">
      <alignment/>
      <protection hidden="1"/>
    </xf>
    <xf numFmtId="0" fontId="18" fillId="0" borderId="42" xfId="0" applyFont="1" applyBorder="1" applyAlignment="1" applyProtection="1">
      <alignment vertical="center" wrapText="1"/>
      <protection hidden="1"/>
    </xf>
    <xf numFmtId="3" fontId="9" fillId="0" borderId="42" xfId="0" applyNumberFormat="1" applyFont="1" applyBorder="1" applyAlignment="1" applyProtection="1">
      <alignment/>
      <protection hidden="1"/>
    </xf>
    <xf numFmtId="3" fontId="9" fillId="0" borderId="43" xfId="0" applyNumberFormat="1" applyFont="1" applyBorder="1" applyAlignment="1" applyProtection="1">
      <alignment/>
      <protection hidden="1"/>
    </xf>
    <xf numFmtId="0" fontId="27" fillId="33" borderId="57" xfId="41" applyFont="1" applyFill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6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8" fillId="33" borderId="18" xfId="0" applyFont="1" applyFill="1" applyBorder="1" applyAlignment="1" applyProtection="1">
      <alignment horizontal="center" vertical="center"/>
      <protection hidden="1"/>
    </xf>
    <xf numFmtId="0" fontId="0" fillId="33" borderId="58" xfId="0" applyFont="1" applyFill="1" applyBorder="1" applyAlignment="1" applyProtection="1">
      <alignment horizontal="center" vertical="center" wrapText="1"/>
      <protection hidden="1"/>
    </xf>
    <xf numFmtId="0" fontId="8" fillId="33" borderId="59" xfId="0" applyFont="1" applyFill="1" applyBorder="1" applyAlignment="1" applyProtection="1">
      <alignment horizontal="center" vertical="center"/>
      <protection hidden="1"/>
    </xf>
    <xf numFmtId="0" fontId="21" fillId="0" borderId="38" xfId="0" applyFont="1" applyBorder="1" applyAlignment="1" applyProtection="1">
      <alignment vertical="center"/>
      <protection hidden="1"/>
    </xf>
    <xf numFmtId="0" fontId="16" fillId="0" borderId="29" xfId="0" applyFont="1" applyBorder="1" applyAlignment="1" applyProtection="1">
      <alignment vertical="center" wrapText="1"/>
      <protection hidden="1"/>
    </xf>
    <xf numFmtId="3" fontId="0" fillId="0" borderId="29" xfId="0" applyNumberFormat="1" applyFont="1" applyBorder="1" applyAlignment="1" applyProtection="1">
      <alignment vertical="center"/>
      <protection hidden="1"/>
    </xf>
    <xf numFmtId="3" fontId="0" fillId="0" borderId="28" xfId="0" applyNumberFormat="1" applyFont="1" applyBorder="1" applyAlignment="1" applyProtection="1">
      <alignment vertical="center"/>
      <protection hidden="1"/>
    </xf>
    <xf numFmtId="0" fontId="1" fillId="0" borderId="24" xfId="0" applyFont="1" applyBorder="1" applyAlignment="1" applyProtection="1">
      <alignment vertical="center"/>
      <protection hidden="1"/>
    </xf>
    <xf numFmtId="0" fontId="0" fillId="0" borderId="25" xfId="0" applyFont="1" applyBorder="1" applyAlignment="1" applyProtection="1">
      <alignment vertical="center" wrapText="1"/>
      <protection hidden="1"/>
    </xf>
    <xf numFmtId="3" fontId="0" fillId="0" borderId="25" xfId="0" applyNumberFormat="1" applyFont="1" applyFill="1" applyBorder="1" applyAlignment="1" applyProtection="1">
      <alignment vertical="center"/>
      <protection hidden="1"/>
    </xf>
    <xf numFmtId="3" fontId="0" fillId="0" borderId="27" xfId="0" applyNumberFormat="1" applyFont="1" applyFill="1" applyBorder="1" applyAlignment="1" applyProtection="1">
      <alignment vertical="center"/>
      <protection hidden="1"/>
    </xf>
    <xf numFmtId="0" fontId="2" fillId="0" borderId="25" xfId="0" applyFont="1" applyBorder="1" applyAlignment="1" applyProtection="1">
      <alignment horizontal="left" vertical="center" wrapText="1"/>
      <protection hidden="1"/>
    </xf>
    <xf numFmtId="0" fontId="26" fillId="0" borderId="24" xfId="0" applyFont="1" applyBorder="1" applyAlignment="1" applyProtection="1">
      <alignment vertical="center"/>
      <protection hidden="1"/>
    </xf>
    <xf numFmtId="0" fontId="0" fillId="0" borderId="25" xfId="0" applyFont="1" applyBorder="1" applyAlignment="1" applyProtection="1">
      <alignment horizontal="left" vertical="center" wrapText="1"/>
      <protection hidden="1"/>
    </xf>
    <xf numFmtId="0" fontId="2" fillId="0" borderId="25" xfId="0" applyFont="1" applyBorder="1" applyAlignment="1" applyProtection="1">
      <alignment vertical="center" wrapText="1"/>
      <protection hidden="1"/>
    </xf>
    <xf numFmtId="0" fontId="16" fillId="33" borderId="60" xfId="0" applyFont="1" applyFill="1" applyBorder="1" applyAlignment="1" applyProtection="1">
      <alignment horizontal="center" vertical="center" wrapText="1"/>
      <protection hidden="1"/>
    </xf>
    <xf numFmtId="0" fontId="16" fillId="33" borderId="61" xfId="0" applyFont="1" applyFill="1" applyBorder="1" applyAlignment="1" applyProtection="1">
      <alignment horizontal="center" vertical="center" wrapText="1"/>
      <protection hidden="1"/>
    </xf>
    <xf numFmtId="178" fontId="26" fillId="0" borderId="24" xfId="0" applyNumberFormat="1" applyFont="1" applyBorder="1" applyAlignment="1" applyProtection="1">
      <alignment vertical="center"/>
      <protection hidden="1"/>
    </xf>
    <xf numFmtId="0" fontId="16" fillId="0" borderId="25" xfId="0" applyFont="1" applyBorder="1" applyAlignment="1" applyProtection="1">
      <alignment vertical="center" wrapText="1"/>
      <protection hidden="1"/>
    </xf>
    <xf numFmtId="1" fontId="26" fillId="0" borderId="24" xfId="0" applyNumberFormat="1" applyFont="1" applyBorder="1" applyAlignment="1" applyProtection="1">
      <alignment vertical="center"/>
      <protection hidden="1"/>
    </xf>
    <xf numFmtId="3" fontId="0" fillId="36" borderId="25" xfId="0" applyNumberFormat="1" applyFont="1" applyFill="1" applyBorder="1" applyAlignment="1" applyProtection="1">
      <alignment vertical="center"/>
      <protection hidden="1"/>
    </xf>
    <xf numFmtId="3" fontId="0" fillId="36" borderId="27" xfId="0" applyNumberFormat="1" applyFont="1" applyFill="1" applyBorder="1" applyAlignment="1" applyProtection="1">
      <alignment vertical="center"/>
      <protection hidden="1"/>
    </xf>
    <xf numFmtId="0" fontId="21" fillId="0" borderId="24" xfId="0" applyFont="1" applyBorder="1" applyAlignment="1" applyProtection="1">
      <alignment vertical="center"/>
      <protection hidden="1"/>
    </xf>
    <xf numFmtId="3" fontId="15" fillId="0" borderId="25" xfId="0" applyNumberFormat="1" applyFont="1" applyFill="1" applyBorder="1" applyAlignment="1" applyProtection="1">
      <alignment vertical="center"/>
      <protection hidden="1"/>
    </xf>
    <xf numFmtId="3" fontId="15" fillId="0" borderId="27" xfId="0" applyNumberFormat="1" applyFont="1" applyFill="1" applyBorder="1" applyAlignment="1" applyProtection="1">
      <alignment vertical="center"/>
      <protection hidden="1"/>
    </xf>
    <xf numFmtId="0" fontId="21" fillId="0" borderId="25" xfId="0" applyFont="1" applyBorder="1" applyAlignment="1" applyProtection="1">
      <alignment vertical="center" wrapText="1"/>
      <protection hidden="1"/>
    </xf>
    <xf numFmtId="0" fontId="0" fillId="0" borderId="62" xfId="0" applyFont="1" applyBorder="1" applyAlignment="1" applyProtection="1">
      <alignment vertical="center"/>
      <protection hidden="1"/>
    </xf>
    <xf numFmtId="0" fontId="0" fillId="0" borderId="63" xfId="0" applyFont="1" applyBorder="1" applyAlignment="1" applyProtection="1">
      <alignment vertical="center" wrapText="1"/>
      <protection hidden="1"/>
    </xf>
    <xf numFmtId="3" fontId="0" fillId="0" borderId="63" xfId="0" applyNumberFormat="1" applyFont="1" applyFill="1" applyBorder="1" applyAlignment="1" applyProtection="1">
      <alignment vertical="center"/>
      <protection hidden="1"/>
    </xf>
    <xf numFmtId="3" fontId="0" fillId="0" borderId="64" xfId="0" applyNumberFormat="1" applyFont="1" applyFill="1" applyBorder="1" applyAlignment="1" applyProtection="1">
      <alignment vertical="center"/>
      <protection hidden="1"/>
    </xf>
    <xf numFmtId="0" fontId="2" fillId="33" borderId="65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9" fillId="0" borderId="18" xfId="0" applyFont="1" applyBorder="1" applyAlignment="1" applyProtection="1">
      <alignment/>
      <protection hidden="1"/>
    </xf>
    <xf numFmtId="0" fontId="9" fillId="0" borderId="19" xfId="0" applyFont="1" applyBorder="1" applyAlignment="1" applyProtection="1">
      <alignment horizontal="center" vertical="center" textRotation="90"/>
      <protection hidden="1"/>
    </xf>
    <xf numFmtId="0" fontId="9" fillId="0" borderId="19" xfId="0" applyFont="1" applyBorder="1" applyAlignment="1" applyProtection="1">
      <alignment horizontal="center" vertical="center" textRotation="90" wrapText="1"/>
      <protection hidden="1"/>
    </xf>
    <xf numFmtId="0" fontId="9" fillId="0" borderId="58" xfId="0" applyFont="1" applyBorder="1" applyAlignment="1" applyProtection="1">
      <alignment horizontal="center" vertical="center" textRotation="90" wrapText="1"/>
      <protection hidden="1"/>
    </xf>
    <xf numFmtId="0" fontId="9" fillId="0" borderId="20" xfId="0" applyFont="1" applyBorder="1" applyAlignment="1" applyProtection="1">
      <alignment horizontal="center" vertical="center" textRotation="90" wrapText="1"/>
      <protection hidden="1"/>
    </xf>
    <xf numFmtId="0" fontId="1" fillId="33" borderId="18" xfId="0" applyFont="1" applyFill="1" applyBorder="1" applyAlignment="1" applyProtection="1">
      <alignment vertical="center" wrapText="1"/>
      <protection hidden="1"/>
    </xf>
    <xf numFmtId="3" fontId="0" fillId="33" borderId="19" xfId="0" applyNumberFormat="1" applyFont="1" applyFill="1" applyBorder="1" applyAlignment="1" applyProtection="1">
      <alignment vertical="center"/>
      <protection hidden="1"/>
    </xf>
    <xf numFmtId="3" fontId="0" fillId="33" borderId="58" xfId="0" applyNumberFormat="1" applyFont="1" applyFill="1" applyBorder="1" applyAlignment="1" applyProtection="1">
      <alignment vertical="center"/>
      <protection hidden="1"/>
    </xf>
    <xf numFmtId="3" fontId="0" fillId="33" borderId="20" xfId="0" applyNumberFormat="1" applyFont="1" applyFill="1" applyBorder="1" applyAlignment="1" applyProtection="1">
      <alignment vertical="center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3" fontId="0" fillId="0" borderId="31" xfId="0" applyNumberFormat="1" applyFont="1" applyFill="1" applyBorder="1" applyAlignment="1" applyProtection="1">
      <alignment vertical="center"/>
      <protection hidden="1"/>
    </xf>
    <xf numFmtId="3" fontId="0" fillId="0" borderId="31" xfId="0" applyNumberFormat="1" applyFont="1" applyFill="1" applyBorder="1" applyAlignment="1" applyProtection="1">
      <alignment vertical="center"/>
      <protection hidden="1"/>
    </xf>
    <xf numFmtId="3" fontId="0" fillId="0" borderId="53" xfId="0" applyNumberFormat="1" applyFont="1" applyFill="1" applyBorder="1" applyAlignment="1" applyProtection="1">
      <alignment vertical="center"/>
      <protection hidden="1"/>
    </xf>
    <xf numFmtId="3" fontId="0" fillId="0" borderId="29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Border="1" applyAlignment="1" applyProtection="1">
      <alignment vertical="center"/>
      <protection hidden="1"/>
    </xf>
    <xf numFmtId="3" fontId="0" fillId="0" borderId="10" xfId="0" applyNumberFormat="1" applyFont="1" applyFill="1" applyBorder="1" applyAlignment="1" applyProtection="1">
      <alignment vertical="center"/>
      <protection hidden="1"/>
    </xf>
    <xf numFmtId="0" fontId="1" fillId="0" borderId="60" xfId="0" applyFont="1" applyBorder="1" applyAlignment="1" applyProtection="1">
      <alignment vertical="center" wrapText="1"/>
      <protection hidden="1"/>
    </xf>
    <xf numFmtId="3" fontId="0" fillId="0" borderId="61" xfId="0" applyNumberFormat="1" applyFont="1" applyFill="1" applyBorder="1" applyAlignment="1" applyProtection="1">
      <alignment vertical="center"/>
      <protection hidden="1"/>
    </xf>
    <xf numFmtId="0" fontId="1" fillId="0" borderId="66" xfId="0" applyFont="1" applyBorder="1" applyAlignment="1" applyProtection="1">
      <alignment vertical="center" wrapText="1"/>
      <protection hidden="1"/>
    </xf>
    <xf numFmtId="0" fontId="2" fillId="0" borderId="66" xfId="0" applyFont="1" applyBorder="1" applyAlignment="1" applyProtection="1">
      <alignment vertical="center" wrapText="1"/>
      <protection hidden="1"/>
    </xf>
    <xf numFmtId="3" fontId="0" fillId="0" borderId="25" xfId="0" applyNumberFormat="1" applyFont="1" applyFill="1" applyBorder="1" applyAlignment="1" applyProtection="1">
      <alignment vertical="center"/>
      <protection hidden="1"/>
    </xf>
    <xf numFmtId="0" fontId="1" fillId="0" borderId="67" xfId="0" applyFont="1" applyBorder="1" applyAlignment="1" applyProtection="1">
      <alignment vertical="center" wrapText="1"/>
      <protection hidden="1"/>
    </xf>
    <xf numFmtId="3" fontId="0" fillId="0" borderId="39" xfId="0" applyNumberFormat="1" applyFont="1" applyFill="1" applyBorder="1" applyAlignment="1" applyProtection="1">
      <alignment vertical="center"/>
      <protection hidden="1"/>
    </xf>
    <xf numFmtId="3" fontId="0" fillId="0" borderId="40" xfId="0" applyNumberFormat="1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 wrapText="1"/>
      <protection hidden="1"/>
    </xf>
    <xf numFmtId="3" fontId="0" fillId="33" borderId="19" xfId="0" applyNumberFormat="1" applyFont="1" applyFill="1" applyBorder="1" applyAlignment="1" applyProtection="1">
      <alignment vertical="center"/>
      <protection hidden="1"/>
    </xf>
    <xf numFmtId="3" fontId="0" fillId="0" borderId="29" xfId="0" applyNumberFormat="1" applyFont="1" applyFill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 wrapText="1"/>
      <protection hidden="1"/>
    </xf>
    <xf numFmtId="0" fontId="2" fillId="0" borderId="30" xfId="0" applyFont="1" applyBorder="1" applyAlignment="1" applyProtection="1">
      <alignment vertical="center" wrapText="1"/>
      <protection hidden="1"/>
    </xf>
    <xf numFmtId="3" fontId="0" fillId="0" borderId="53" xfId="0" applyNumberFormat="1" applyFont="1" applyFill="1" applyBorder="1" applyAlignment="1" applyProtection="1">
      <alignment vertical="center"/>
      <protection hidden="1"/>
    </xf>
    <xf numFmtId="3" fontId="0" fillId="0" borderId="43" xfId="0" applyNumberFormat="1" applyFont="1" applyFill="1" applyBorder="1" applyAlignment="1" applyProtection="1">
      <alignment vertical="center"/>
      <protection hidden="1"/>
    </xf>
    <xf numFmtId="0" fontId="1" fillId="33" borderId="21" xfId="0" applyFont="1" applyFill="1" applyBorder="1" applyAlignment="1" applyProtection="1">
      <alignment vertical="center" wrapText="1"/>
      <protection hidden="1"/>
    </xf>
    <xf numFmtId="3" fontId="0" fillId="33" borderId="22" xfId="0" applyNumberFormat="1" applyFont="1" applyFill="1" applyBorder="1" applyAlignment="1" applyProtection="1">
      <alignment vertical="center"/>
      <protection hidden="1"/>
    </xf>
    <xf numFmtId="3" fontId="0" fillId="33" borderId="23" xfId="0" applyNumberFormat="1" applyFont="1" applyFill="1" applyBorder="1" applyAlignment="1" applyProtection="1">
      <alignment vertical="center"/>
      <protection hidden="1"/>
    </xf>
    <xf numFmtId="0" fontId="1" fillId="0" borderId="14" xfId="0" applyFont="1" applyBorder="1" applyAlignment="1" applyProtection="1">
      <alignment vertical="center" wrapText="1"/>
      <protection hidden="1"/>
    </xf>
    <xf numFmtId="3" fontId="0" fillId="0" borderId="15" xfId="0" applyNumberFormat="1" applyFont="1" applyFill="1" applyBorder="1" applyAlignment="1" applyProtection="1">
      <alignment vertical="center"/>
      <protection hidden="1"/>
    </xf>
    <xf numFmtId="3" fontId="0" fillId="0" borderId="15" xfId="0" applyNumberFormat="1" applyFont="1" applyFill="1" applyBorder="1" applyAlignment="1" applyProtection="1">
      <alignment vertical="center"/>
      <protection hidden="1"/>
    </xf>
    <xf numFmtId="3" fontId="0" fillId="0" borderId="16" xfId="0" applyNumberFormat="1" applyFont="1" applyFill="1" applyBorder="1" applyAlignment="1" applyProtection="1">
      <alignment vertical="center"/>
      <protection hidden="1"/>
    </xf>
    <xf numFmtId="0" fontId="1" fillId="0" borderId="68" xfId="0" applyFont="1" applyBorder="1" applyAlignment="1" applyProtection="1">
      <alignment vertical="center" wrapText="1"/>
      <protection hidden="1"/>
    </xf>
    <xf numFmtId="3" fontId="0" fillId="0" borderId="55" xfId="0" applyNumberFormat="1" applyFont="1" applyFill="1" applyBorder="1" applyAlignment="1" applyProtection="1">
      <alignment vertical="center"/>
      <protection hidden="1"/>
    </xf>
    <xf numFmtId="3" fontId="0" fillId="0" borderId="39" xfId="0" applyNumberFormat="1" applyFont="1" applyFill="1" applyBorder="1" applyAlignment="1" applyProtection="1">
      <alignment vertical="center"/>
      <protection hidden="1"/>
    </xf>
    <xf numFmtId="3" fontId="0" fillId="33" borderId="22" xfId="0" applyNumberFormat="1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33" borderId="69" xfId="0" applyFont="1" applyFill="1" applyBorder="1" applyAlignment="1" applyProtection="1">
      <alignment vertical="center" wrapText="1"/>
      <protection hidden="1"/>
    </xf>
    <xf numFmtId="3" fontId="0" fillId="33" borderId="42" xfId="0" applyNumberFormat="1" applyFont="1" applyFill="1" applyBorder="1" applyAlignment="1" applyProtection="1">
      <alignment vertical="center"/>
      <protection hidden="1"/>
    </xf>
    <xf numFmtId="3" fontId="0" fillId="33" borderId="43" xfId="0" applyNumberFormat="1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horizontal="center"/>
      <protection hidden="1"/>
    </xf>
    <xf numFmtId="3" fontId="26" fillId="33" borderId="14" xfId="0" applyNumberFormat="1" applyFont="1" applyFill="1" applyBorder="1" applyAlignment="1" applyProtection="1">
      <alignment horizontal="center" vertical="center"/>
      <protection hidden="1"/>
    </xf>
    <xf numFmtId="3" fontId="26" fillId="33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/>
      <protection hidden="1"/>
    </xf>
    <xf numFmtId="0" fontId="0" fillId="0" borderId="71" xfId="0" applyBorder="1" applyAlignment="1" applyProtection="1">
      <alignment/>
      <protection hidden="1"/>
    </xf>
    <xf numFmtId="0" fontId="0" fillId="0" borderId="72" xfId="0" applyBorder="1" applyAlignment="1" applyProtection="1">
      <alignment/>
      <protection hidden="1"/>
    </xf>
    <xf numFmtId="0" fontId="11" fillId="0" borderId="53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73" xfId="0" applyFont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73" xfId="0" applyBorder="1" applyAlignment="1" applyProtection="1">
      <alignment horizontal="center"/>
      <protection hidden="1"/>
    </xf>
    <xf numFmtId="0" fontId="0" fillId="0" borderId="53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12" fillId="0" borderId="73" xfId="0" applyFont="1" applyBorder="1" applyAlignment="1" applyProtection="1">
      <alignment/>
      <protection hidden="1"/>
    </xf>
    <xf numFmtId="0" fontId="0" fillId="0" borderId="73" xfId="0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73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14" fontId="12" fillId="0" borderId="0" xfId="0" applyNumberFormat="1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horizontal="center"/>
      <protection hidden="1"/>
    </xf>
    <xf numFmtId="14" fontId="0" fillId="0" borderId="0" xfId="0" applyNumberFormat="1" applyBorder="1" applyAlignment="1" applyProtection="1" quotePrefix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15" fontId="0" fillId="0" borderId="0" xfId="0" applyNumberFormat="1" applyBorder="1" applyAlignment="1" applyProtection="1" quotePrefix="1">
      <alignment wrapText="1"/>
      <protection hidden="1"/>
    </xf>
    <xf numFmtId="14" fontId="0" fillId="0" borderId="0" xfId="0" applyNumberFormat="1" applyBorder="1" applyAlignment="1" applyProtection="1">
      <alignment/>
      <protection hidden="1"/>
    </xf>
    <xf numFmtId="14" fontId="0" fillId="0" borderId="0" xfId="0" applyNumberForma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1" fillId="0" borderId="73" xfId="0" applyFont="1" applyBorder="1" applyAlignment="1" applyProtection="1">
      <alignment horizontal="center"/>
      <protection hidden="1"/>
    </xf>
    <xf numFmtId="0" fontId="0" fillId="0" borderId="51" xfId="0" applyBorder="1" applyAlignment="1" applyProtection="1">
      <alignment/>
      <protection hidden="1"/>
    </xf>
    <xf numFmtId="0" fontId="0" fillId="0" borderId="74" xfId="0" applyBorder="1" applyAlignment="1" applyProtection="1">
      <alignment/>
      <protection hidden="1"/>
    </xf>
    <xf numFmtId="0" fontId="1" fillId="0" borderId="75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30" fillId="0" borderId="0" xfId="0" applyFont="1" applyBorder="1" applyAlignment="1" applyProtection="1">
      <alignment horizontal="left"/>
      <protection hidden="1"/>
    </xf>
    <xf numFmtId="0" fontId="31" fillId="0" borderId="0" xfId="0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 horizontal="left"/>
      <protection hidden="1"/>
    </xf>
    <xf numFmtId="0" fontId="29" fillId="0" borderId="0" xfId="0" applyFont="1" applyBorder="1" applyAlignment="1" applyProtection="1">
      <alignment horizontal="left"/>
      <protection hidden="1"/>
    </xf>
    <xf numFmtId="0" fontId="30" fillId="0" borderId="0" xfId="0" applyFont="1" applyBorder="1" applyAlignment="1" applyProtection="1">
      <alignment horizontal="left"/>
      <protection hidden="1"/>
    </xf>
    <xf numFmtId="0" fontId="31" fillId="0" borderId="49" xfId="0" applyFont="1" applyBorder="1" applyAlignment="1" applyProtection="1">
      <alignment horizontal="center" vertical="center"/>
      <protection hidden="1"/>
    </xf>
    <xf numFmtId="0" fontId="31" fillId="0" borderId="49" xfId="0" applyFont="1" applyBorder="1" applyAlignment="1" applyProtection="1">
      <alignment horizontal="center"/>
      <protection hidden="1"/>
    </xf>
    <xf numFmtId="0" fontId="29" fillId="0" borderId="76" xfId="0" applyFont="1" applyBorder="1" applyAlignment="1" applyProtection="1">
      <alignment/>
      <protection hidden="1"/>
    </xf>
    <xf numFmtId="0" fontId="31" fillId="0" borderId="33" xfId="0" applyFont="1" applyBorder="1" applyAlignment="1" applyProtection="1">
      <alignment horizontal="center" vertical="center"/>
      <protection hidden="1"/>
    </xf>
    <xf numFmtId="0" fontId="31" fillId="0" borderId="33" xfId="0" applyFont="1" applyBorder="1" applyAlignment="1" applyProtection="1">
      <alignment horizontal="center"/>
      <protection hidden="1"/>
    </xf>
    <xf numFmtId="0" fontId="31" fillId="0" borderId="77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1" fillId="0" borderId="53" xfId="0" applyFont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center" vertical="center"/>
      <protection hidden="1"/>
    </xf>
    <xf numFmtId="0" fontId="31" fillId="0" borderId="78" xfId="0" applyFont="1" applyBorder="1" applyAlignment="1" applyProtection="1">
      <alignment horizontal="center" vertical="center"/>
      <protection hidden="1"/>
    </xf>
    <xf numFmtId="0" fontId="31" fillId="0" borderId="29" xfId="0" applyFont="1" applyBorder="1" applyAlignment="1" applyProtection="1">
      <alignment horizontal="left"/>
      <protection hidden="1"/>
    </xf>
    <xf numFmtId="4" fontId="31" fillId="0" borderId="29" xfId="0" applyNumberFormat="1" applyFont="1" applyBorder="1" applyAlignment="1" applyProtection="1">
      <alignment horizontal="center"/>
      <protection hidden="1"/>
    </xf>
    <xf numFmtId="4" fontId="31" fillId="0" borderId="29" xfId="0" applyNumberFormat="1" applyFont="1" applyBorder="1" applyAlignment="1" applyProtection="1">
      <alignment/>
      <protection hidden="1"/>
    </xf>
    <xf numFmtId="0" fontId="31" fillId="0" borderId="29" xfId="0" applyFont="1" applyBorder="1" applyAlignment="1" applyProtection="1">
      <alignment/>
      <protection hidden="1"/>
    </xf>
    <xf numFmtId="0" fontId="31" fillId="0" borderId="33" xfId="0" applyFont="1" applyBorder="1" applyAlignment="1" applyProtection="1">
      <alignment horizontal="left"/>
      <protection hidden="1"/>
    </xf>
    <xf numFmtId="4" fontId="31" fillId="0" borderId="33" xfId="0" applyNumberFormat="1" applyFont="1" applyBorder="1" applyAlignment="1" applyProtection="1">
      <alignment horizontal="center"/>
      <protection hidden="1"/>
    </xf>
    <xf numFmtId="4" fontId="31" fillId="0" borderId="33" xfId="0" applyNumberFormat="1" applyFont="1" applyBorder="1" applyAlignment="1" applyProtection="1">
      <alignment/>
      <protection hidden="1"/>
    </xf>
    <xf numFmtId="0" fontId="31" fillId="0" borderId="33" xfId="0" applyFont="1" applyBorder="1" applyAlignment="1" applyProtection="1">
      <alignment/>
      <protection hidden="1"/>
    </xf>
    <xf numFmtId="0" fontId="29" fillId="0" borderId="79" xfId="0" applyFont="1" applyBorder="1" applyAlignment="1" applyProtection="1">
      <alignment horizontal="left"/>
      <protection hidden="1"/>
    </xf>
    <xf numFmtId="0" fontId="29" fillId="0" borderId="80" xfId="0" applyFont="1" applyBorder="1" applyAlignment="1" applyProtection="1">
      <alignment horizontal="left"/>
      <protection hidden="1"/>
    </xf>
    <xf numFmtId="0" fontId="29" fillId="0" borderId="81" xfId="0" applyFont="1" applyBorder="1" applyAlignment="1" applyProtection="1">
      <alignment horizontal="left"/>
      <protection hidden="1"/>
    </xf>
    <xf numFmtId="4" fontId="29" fillId="0" borderId="80" xfId="0" applyNumberFormat="1" applyFont="1" applyBorder="1" applyAlignment="1" applyProtection="1">
      <alignment/>
      <protection hidden="1"/>
    </xf>
    <xf numFmtId="4" fontId="29" fillId="0" borderId="81" xfId="0" applyNumberFormat="1" applyFont="1" applyBorder="1" applyAlignment="1" applyProtection="1">
      <alignment/>
      <protection hidden="1"/>
    </xf>
    <xf numFmtId="4" fontId="29" fillId="0" borderId="82" xfId="0" applyNumberFormat="1" applyFont="1" applyBorder="1" applyAlignment="1" applyProtection="1">
      <alignment/>
      <protection hidden="1"/>
    </xf>
    <xf numFmtId="0" fontId="31" fillId="0" borderId="46" xfId="0" applyFont="1" applyBorder="1" applyAlignment="1" applyProtection="1">
      <alignment horizontal="center"/>
      <protection hidden="1"/>
    </xf>
    <xf numFmtId="4" fontId="31" fillId="0" borderId="46" xfId="0" applyNumberFormat="1" applyFont="1" applyBorder="1" applyAlignment="1" applyProtection="1">
      <alignment/>
      <protection hidden="1"/>
    </xf>
    <xf numFmtId="0" fontId="31" fillId="0" borderId="46" xfId="0" applyFont="1" applyBorder="1" applyAlignment="1" applyProtection="1">
      <alignment/>
      <protection hidden="1"/>
    </xf>
    <xf numFmtId="0" fontId="29" fillId="0" borderId="77" xfId="0" applyFont="1" applyBorder="1" applyAlignment="1" applyProtection="1">
      <alignment/>
      <protection hidden="1"/>
    </xf>
    <xf numFmtId="0" fontId="29" fillId="0" borderId="0" xfId="0" applyFont="1" applyBorder="1" applyAlignment="1" applyProtection="1">
      <alignment horizontal="left"/>
      <protection hidden="1"/>
    </xf>
    <xf numFmtId="0" fontId="29" fillId="0" borderId="73" xfId="0" applyFont="1" applyBorder="1" applyAlignment="1" applyProtection="1">
      <alignment horizontal="left"/>
      <protection hidden="1"/>
    </xf>
    <xf numFmtId="4" fontId="29" fillId="0" borderId="0" xfId="0" applyNumberFormat="1" applyFont="1" applyBorder="1" applyAlignment="1" applyProtection="1">
      <alignment/>
      <protection hidden="1"/>
    </xf>
    <xf numFmtId="4" fontId="29" fillId="0" borderId="73" xfId="0" applyNumberFormat="1" applyFont="1" applyBorder="1" applyAlignment="1" applyProtection="1">
      <alignment/>
      <protection hidden="1"/>
    </xf>
    <xf numFmtId="4" fontId="29" fillId="0" borderId="78" xfId="0" applyNumberFormat="1" applyFont="1" applyBorder="1" applyAlignment="1" applyProtection="1">
      <alignment/>
      <protection hidden="1"/>
    </xf>
    <xf numFmtId="4" fontId="31" fillId="0" borderId="0" xfId="0" applyNumberFormat="1" applyFont="1" applyAlignment="1" applyProtection="1">
      <alignment/>
      <protection hidden="1"/>
    </xf>
    <xf numFmtId="4" fontId="31" fillId="37" borderId="83" xfId="0" applyNumberFormat="1" applyFont="1" applyFill="1" applyBorder="1" applyAlignment="1" applyProtection="1">
      <alignment horizontal="center"/>
      <protection hidden="1"/>
    </xf>
    <xf numFmtId="0" fontId="29" fillId="0" borderId="77" xfId="0" applyFont="1" applyBorder="1" applyAlignment="1" applyProtection="1">
      <alignment horizontal="left"/>
      <protection hidden="1"/>
    </xf>
    <xf numFmtId="0" fontId="32" fillId="0" borderId="0" xfId="0" applyFont="1" applyAlignment="1" applyProtection="1">
      <alignment horizontal="left"/>
      <protection hidden="1"/>
    </xf>
    <xf numFmtId="0" fontId="29" fillId="0" borderId="69" xfId="0" applyFont="1" applyBorder="1" applyAlignment="1" applyProtection="1">
      <alignment horizontal="left"/>
      <protection hidden="1"/>
    </xf>
    <xf numFmtId="0" fontId="29" fillId="0" borderId="17" xfId="0" applyFont="1" applyBorder="1" applyAlignment="1" applyProtection="1">
      <alignment horizontal="left"/>
      <protection hidden="1"/>
    </xf>
    <xf numFmtId="0" fontId="29" fillId="0" borderId="84" xfId="0" applyFont="1" applyBorder="1" applyAlignment="1" applyProtection="1">
      <alignment horizontal="left"/>
      <protection hidden="1"/>
    </xf>
    <xf numFmtId="4" fontId="29" fillId="0" borderId="17" xfId="0" applyNumberFormat="1" applyFont="1" applyBorder="1" applyAlignment="1" applyProtection="1">
      <alignment/>
      <protection hidden="1"/>
    </xf>
    <xf numFmtId="4" fontId="29" fillId="0" borderId="84" xfId="0" applyNumberFormat="1" applyFont="1" applyBorder="1" applyAlignment="1" applyProtection="1">
      <alignment/>
      <protection hidden="1"/>
    </xf>
    <xf numFmtId="4" fontId="29" fillId="0" borderId="85" xfId="0" applyNumberFormat="1" applyFont="1" applyBorder="1" applyAlignment="1" applyProtection="1">
      <alignment/>
      <protection hidden="1"/>
    </xf>
    <xf numFmtId="0" fontId="31" fillId="0" borderId="76" xfId="0" applyFont="1" applyBorder="1" applyAlignment="1" applyProtection="1">
      <alignment/>
      <protection hidden="1"/>
    </xf>
    <xf numFmtId="4" fontId="31" fillId="0" borderId="76" xfId="0" applyNumberFormat="1" applyFont="1" applyBorder="1" applyAlignment="1" applyProtection="1">
      <alignment/>
      <protection hidden="1"/>
    </xf>
    <xf numFmtId="0" fontId="29" fillId="0" borderId="86" xfId="0" applyFont="1" applyBorder="1" applyAlignment="1" applyProtection="1">
      <alignment horizontal="center"/>
      <protection hidden="1"/>
    </xf>
    <xf numFmtId="0" fontId="29" fillId="0" borderId="76" xfId="0" applyFont="1" applyBorder="1" applyAlignment="1" applyProtection="1">
      <alignment horizontal="center"/>
      <protection hidden="1"/>
    </xf>
    <xf numFmtId="4" fontId="29" fillId="0" borderId="76" xfId="0" applyNumberFormat="1" applyFont="1" applyBorder="1" applyAlignment="1" applyProtection="1">
      <alignment/>
      <protection hidden="1"/>
    </xf>
    <xf numFmtId="4" fontId="29" fillId="0" borderId="87" xfId="0" applyNumberFormat="1" applyFont="1" applyBorder="1" applyAlignment="1" applyProtection="1">
      <alignment/>
      <protection hidden="1"/>
    </xf>
    <xf numFmtId="0" fontId="31" fillId="0" borderId="77" xfId="0" applyFont="1" applyBorder="1" applyAlignment="1" applyProtection="1">
      <alignment horizontal="center" vertical="center"/>
      <protection hidden="1"/>
    </xf>
    <xf numFmtId="4" fontId="31" fillId="0" borderId="53" xfId="0" applyNumberFormat="1" applyFont="1" applyBorder="1" applyAlignment="1" applyProtection="1">
      <alignment horizontal="center" vertical="center"/>
      <protection hidden="1"/>
    </xf>
    <xf numFmtId="4" fontId="31" fillId="0" borderId="0" xfId="0" applyNumberFormat="1" applyFont="1" applyBorder="1" applyAlignment="1" applyProtection="1">
      <alignment horizontal="center" vertical="center"/>
      <protection hidden="1"/>
    </xf>
    <xf numFmtId="4" fontId="31" fillId="0" borderId="78" xfId="0" applyNumberFormat="1" applyFont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/>
      <protection hidden="1"/>
    </xf>
    <xf numFmtId="0" fontId="31" fillId="0" borderId="86" xfId="0" applyFont="1" applyBorder="1" applyAlignment="1" applyProtection="1">
      <alignment horizontal="center" vertical="center"/>
      <protection hidden="1"/>
    </xf>
    <xf numFmtId="0" fontId="31" fillId="0" borderId="76" xfId="0" applyFont="1" applyBorder="1" applyAlignment="1" applyProtection="1">
      <alignment horizontal="center" vertical="center"/>
      <protection hidden="1"/>
    </xf>
    <xf numFmtId="4" fontId="31" fillId="0" borderId="88" xfId="0" applyNumberFormat="1" applyFont="1" applyBorder="1" applyAlignment="1" applyProtection="1">
      <alignment horizontal="center" vertical="center"/>
      <protection hidden="1"/>
    </xf>
    <xf numFmtId="4" fontId="31" fillId="0" borderId="76" xfId="0" applyNumberFormat="1" applyFont="1" applyBorder="1" applyAlignment="1" applyProtection="1">
      <alignment horizontal="center" vertical="center"/>
      <protection hidden="1"/>
    </xf>
    <xf numFmtId="4" fontId="31" fillId="0" borderId="87" xfId="0" applyNumberFormat="1" applyFont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left"/>
      <protection hidden="1"/>
    </xf>
    <xf numFmtId="4" fontId="29" fillId="0" borderId="0" xfId="0" applyNumberFormat="1" applyFont="1" applyAlignment="1" applyProtection="1">
      <alignment/>
      <protection hidden="1"/>
    </xf>
    <xf numFmtId="0" fontId="31" fillId="0" borderId="89" xfId="0" applyFont="1" applyBorder="1" applyAlignment="1" applyProtection="1">
      <alignment horizontal="left" vertical="center"/>
      <protection hidden="1"/>
    </xf>
    <xf numFmtId="0" fontId="31" fillId="0" borderId="90" xfId="0" applyFont="1" applyBorder="1" applyAlignment="1" applyProtection="1">
      <alignment horizontal="left" vertical="center"/>
      <protection hidden="1"/>
    </xf>
    <xf numFmtId="0" fontId="31" fillId="0" borderId="91" xfId="0" applyFont="1" applyBorder="1" applyAlignment="1" applyProtection="1">
      <alignment horizontal="left" vertical="center"/>
      <protection hidden="1"/>
    </xf>
    <xf numFmtId="4" fontId="31" fillId="0" borderId="90" xfId="0" applyNumberFormat="1" applyFont="1" applyBorder="1" applyAlignment="1" applyProtection="1">
      <alignment/>
      <protection hidden="1"/>
    </xf>
    <xf numFmtId="4" fontId="31" fillId="0" borderId="91" xfId="0" applyNumberFormat="1" applyFont="1" applyBorder="1" applyAlignment="1" applyProtection="1">
      <alignment/>
      <protection hidden="1"/>
    </xf>
    <xf numFmtId="4" fontId="31" fillId="0" borderId="92" xfId="0" applyNumberFormat="1" applyFont="1" applyBorder="1" applyAlignment="1" applyProtection="1">
      <alignment/>
      <protection hidden="1"/>
    </xf>
    <xf numFmtId="0" fontId="29" fillId="0" borderId="0" xfId="0" applyFont="1" applyAlignment="1" applyProtection="1">
      <alignment horizontal="left"/>
      <protection hidden="1"/>
    </xf>
    <xf numFmtId="0" fontId="31" fillId="0" borderId="77" xfId="0" applyFont="1" applyBorder="1" applyAlignment="1" applyProtection="1">
      <alignment/>
      <protection hidden="1"/>
    </xf>
    <xf numFmtId="0" fontId="31" fillId="0" borderId="73" xfId="0" applyFont="1" applyBorder="1" applyAlignment="1" applyProtection="1">
      <alignment/>
      <protection hidden="1"/>
    </xf>
    <xf numFmtId="4" fontId="31" fillId="0" borderId="0" xfId="0" applyNumberFormat="1" applyFont="1" applyBorder="1" applyAlignment="1" applyProtection="1">
      <alignment/>
      <protection hidden="1"/>
    </xf>
    <xf numFmtId="4" fontId="31" fillId="0" borderId="73" xfId="0" applyNumberFormat="1" applyFont="1" applyBorder="1" applyAlignment="1" applyProtection="1">
      <alignment/>
      <protection hidden="1"/>
    </xf>
    <xf numFmtId="4" fontId="31" fillId="0" borderId="78" xfId="0" applyNumberFormat="1" applyFont="1" applyBorder="1" applyAlignment="1" applyProtection="1">
      <alignment/>
      <protection hidden="1"/>
    </xf>
    <xf numFmtId="0" fontId="31" fillId="0" borderId="77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4" fontId="31" fillId="0" borderId="93" xfId="0" applyNumberFormat="1" applyFont="1" applyBorder="1" applyAlignment="1" applyProtection="1">
      <alignment horizontal="center" vertical="center"/>
      <protection hidden="1"/>
    </xf>
    <xf numFmtId="4" fontId="31" fillId="0" borderId="92" xfId="0" applyNumberFormat="1" applyFont="1" applyBorder="1" applyAlignment="1" applyProtection="1">
      <alignment horizontal="center" vertical="center"/>
      <protection hidden="1"/>
    </xf>
    <xf numFmtId="0" fontId="31" fillId="0" borderId="86" xfId="0" applyFont="1" applyBorder="1" applyAlignment="1" applyProtection="1">
      <alignment/>
      <protection hidden="1"/>
    </xf>
    <xf numFmtId="0" fontId="31" fillId="0" borderId="94" xfId="0" applyFont="1" applyBorder="1" applyAlignment="1" applyProtection="1">
      <alignment/>
      <protection hidden="1"/>
    </xf>
    <xf numFmtId="4" fontId="31" fillId="0" borderId="94" xfId="0" applyNumberFormat="1" applyFont="1" applyBorder="1" applyAlignment="1" applyProtection="1">
      <alignment/>
      <protection hidden="1"/>
    </xf>
    <xf numFmtId="4" fontId="31" fillId="0" borderId="87" xfId="0" applyNumberFormat="1" applyFont="1" applyBorder="1" applyAlignment="1" applyProtection="1">
      <alignment/>
      <protection hidden="1"/>
    </xf>
    <xf numFmtId="4" fontId="31" fillId="0" borderId="95" xfId="0" applyNumberFormat="1" applyFont="1" applyBorder="1" applyAlignment="1" applyProtection="1">
      <alignment horizontal="center" vertical="center"/>
      <protection hidden="1"/>
    </xf>
    <xf numFmtId="4" fontId="31" fillId="0" borderId="85" xfId="0" applyNumberFormat="1" applyFont="1" applyBorder="1" applyAlignment="1" applyProtection="1">
      <alignment horizontal="center" vertical="center"/>
      <protection hidden="1"/>
    </xf>
    <xf numFmtId="0" fontId="31" fillId="0" borderId="96" xfId="0" applyFont="1" applyBorder="1" applyAlignment="1" applyProtection="1">
      <alignment horizontal="center"/>
      <protection hidden="1"/>
    </xf>
    <xf numFmtId="0" fontId="31" fillId="0" borderId="83" xfId="0" applyFont="1" applyBorder="1" applyAlignment="1" applyProtection="1">
      <alignment horizontal="center"/>
      <protection hidden="1"/>
    </xf>
    <xf numFmtId="4" fontId="31" fillId="0" borderId="83" xfId="0" applyNumberFormat="1" applyFont="1" applyBorder="1" applyAlignment="1" applyProtection="1">
      <alignment/>
      <protection hidden="1"/>
    </xf>
    <xf numFmtId="4" fontId="31" fillId="0" borderId="97" xfId="0" applyNumberFormat="1" applyFont="1" applyBorder="1" applyAlignment="1" applyProtection="1">
      <alignment/>
      <protection hidden="1"/>
    </xf>
    <xf numFmtId="0" fontId="29" fillId="0" borderId="79" xfId="0" applyFont="1" applyBorder="1" applyAlignment="1" applyProtection="1">
      <alignment horizontal="left"/>
      <protection hidden="1"/>
    </xf>
    <xf numFmtId="0" fontId="29" fillId="0" borderId="80" xfId="0" applyFont="1" applyBorder="1" applyAlignment="1" applyProtection="1">
      <alignment horizontal="left"/>
      <protection hidden="1"/>
    </xf>
    <xf numFmtId="4" fontId="29" fillId="0" borderId="98" xfId="0" applyNumberFormat="1" applyFont="1" applyBorder="1" applyAlignment="1" applyProtection="1">
      <alignment/>
      <protection hidden="1"/>
    </xf>
    <xf numFmtId="4" fontId="29" fillId="0" borderId="53" xfId="0" applyNumberFormat="1" applyFont="1" applyBorder="1" applyAlignment="1" applyProtection="1">
      <alignment/>
      <protection hidden="1"/>
    </xf>
    <xf numFmtId="0" fontId="32" fillId="0" borderId="0" xfId="0" applyFont="1" applyAlignment="1" applyProtection="1">
      <alignment/>
      <protection hidden="1"/>
    </xf>
    <xf numFmtId="0" fontId="29" fillId="0" borderId="77" xfId="0" applyFont="1" applyBorder="1" applyAlignment="1" applyProtection="1">
      <alignment horizontal="left"/>
      <protection hidden="1"/>
    </xf>
    <xf numFmtId="4" fontId="31" fillId="0" borderId="91" xfId="0" applyNumberFormat="1" applyFont="1" applyBorder="1" applyAlignment="1" applyProtection="1">
      <alignment horizontal="center" vertical="center"/>
      <protection hidden="1"/>
    </xf>
    <xf numFmtId="0" fontId="29" fillId="0" borderId="60" xfId="0" applyFont="1" applyBorder="1" applyAlignment="1" applyProtection="1">
      <alignment horizontal="center"/>
      <protection hidden="1"/>
    </xf>
    <xf numFmtId="0" fontId="29" fillId="0" borderId="99" xfId="0" applyFont="1" applyBorder="1" applyAlignment="1" applyProtection="1">
      <alignment horizontal="center"/>
      <protection hidden="1"/>
    </xf>
    <xf numFmtId="0" fontId="29" fillId="0" borderId="61" xfId="0" applyFont="1" applyBorder="1" applyAlignment="1" applyProtection="1">
      <alignment horizontal="center"/>
      <protection hidden="1"/>
    </xf>
    <xf numFmtId="4" fontId="29" fillId="0" borderId="52" xfId="0" applyNumberFormat="1" applyFont="1" applyBorder="1" applyAlignment="1" applyProtection="1">
      <alignment/>
      <protection hidden="1"/>
    </xf>
    <xf numFmtId="4" fontId="29" fillId="0" borderId="99" xfId="0" applyNumberFormat="1" applyFont="1" applyBorder="1" applyAlignment="1" applyProtection="1">
      <alignment/>
      <protection hidden="1"/>
    </xf>
    <xf numFmtId="4" fontId="29" fillId="0" borderId="11" xfId="0" applyNumberFormat="1" applyFont="1" applyBorder="1" applyAlignment="1" applyProtection="1">
      <alignment/>
      <protection hidden="1"/>
    </xf>
    <xf numFmtId="0" fontId="31" fillId="0" borderId="86" xfId="0" applyFont="1" applyBorder="1" applyAlignment="1" applyProtection="1">
      <alignment horizontal="center"/>
      <protection hidden="1"/>
    </xf>
    <xf numFmtId="0" fontId="31" fillId="0" borderId="76" xfId="0" applyFont="1" applyBorder="1" applyAlignment="1" applyProtection="1">
      <alignment horizontal="center"/>
      <protection hidden="1"/>
    </xf>
    <xf numFmtId="4" fontId="31" fillId="0" borderId="94" xfId="0" applyNumberFormat="1" applyFont="1" applyBorder="1" applyAlignment="1" applyProtection="1">
      <alignment horizontal="center" vertical="center"/>
      <protection hidden="1"/>
    </xf>
    <xf numFmtId="0" fontId="29" fillId="0" borderId="89" xfId="0" applyFont="1" applyBorder="1" applyAlignment="1" applyProtection="1">
      <alignment horizontal="left"/>
      <protection hidden="1"/>
    </xf>
    <xf numFmtId="0" fontId="29" fillId="0" borderId="90" xfId="0" applyFont="1" applyBorder="1" applyAlignment="1" applyProtection="1">
      <alignment horizontal="left"/>
      <protection hidden="1"/>
    </xf>
    <xf numFmtId="0" fontId="29" fillId="0" borderId="91" xfId="0" applyFont="1" applyBorder="1" applyAlignment="1" applyProtection="1">
      <alignment horizontal="left"/>
      <protection hidden="1"/>
    </xf>
    <xf numFmtId="4" fontId="29" fillId="0" borderId="91" xfId="0" applyNumberFormat="1" applyFont="1" applyBorder="1" applyAlignment="1" applyProtection="1">
      <alignment/>
      <protection hidden="1"/>
    </xf>
    <xf numFmtId="0" fontId="29" fillId="0" borderId="73" xfId="0" applyFont="1" applyBorder="1" applyAlignment="1" applyProtection="1">
      <alignment horizontal="left"/>
      <protection hidden="1"/>
    </xf>
    <xf numFmtId="0" fontId="29" fillId="0" borderId="73" xfId="0" applyFont="1" applyBorder="1" applyAlignment="1" applyProtection="1">
      <alignment/>
      <protection hidden="1"/>
    </xf>
    <xf numFmtId="0" fontId="29" fillId="0" borderId="86" xfId="0" applyFont="1" applyBorder="1" applyAlignment="1" applyProtection="1">
      <alignment horizontal="left"/>
      <protection hidden="1"/>
    </xf>
    <xf numFmtId="0" fontId="29" fillId="0" borderId="76" xfId="0" applyFont="1" applyBorder="1" applyAlignment="1" applyProtection="1">
      <alignment horizontal="left"/>
      <protection hidden="1"/>
    </xf>
    <xf numFmtId="0" fontId="29" fillId="0" borderId="94" xfId="0" applyFont="1" applyBorder="1" applyAlignment="1" applyProtection="1">
      <alignment horizontal="left"/>
      <protection hidden="1"/>
    </xf>
    <xf numFmtId="4" fontId="29" fillId="0" borderId="94" xfId="0" applyNumberFormat="1" applyFont="1" applyBorder="1" applyAlignment="1" applyProtection="1">
      <alignment/>
      <protection hidden="1"/>
    </xf>
    <xf numFmtId="4" fontId="29" fillId="0" borderId="51" xfId="0" applyNumberFormat="1" applyFont="1" applyBorder="1" applyAlignment="1" applyProtection="1">
      <alignment/>
      <protection hidden="1"/>
    </xf>
    <xf numFmtId="4" fontId="29" fillId="0" borderId="74" xfId="0" applyNumberFormat="1" applyFont="1" applyBorder="1" applyAlignment="1" applyProtection="1">
      <alignment/>
      <protection hidden="1"/>
    </xf>
    <xf numFmtId="4" fontId="29" fillId="0" borderId="100" xfId="0" applyNumberFormat="1" applyFont="1" applyBorder="1" applyAlignment="1" applyProtection="1">
      <alignment/>
      <protection hidden="1"/>
    </xf>
    <xf numFmtId="0" fontId="29" fillId="0" borderId="96" xfId="0" applyFont="1" applyBorder="1" applyAlignment="1" applyProtection="1">
      <alignment horizontal="center"/>
      <protection hidden="1"/>
    </xf>
    <xf numFmtId="0" fontId="29" fillId="0" borderId="83" xfId="0" applyFont="1" applyBorder="1" applyAlignment="1" applyProtection="1">
      <alignment horizontal="center"/>
      <protection hidden="1"/>
    </xf>
    <xf numFmtId="4" fontId="29" fillId="0" borderId="83" xfId="0" applyNumberFormat="1" applyFont="1" applyBorder="1" applyAlignment="1" applyProtection="1">
      <alignment/>
      <protection hidden="1"/>
    </xf>
    <xf numFmtId="4" fontId="29" fillId="0" borderId="97" xfId="0" applyNumberFormat="1" applyFont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29" fillId="0" borderId="69" xfId="0" applyFont="1" applyBorder="1" applyAlignment="1" applyProtection="1">
      <alignment horizontal="left"/>
      <protection hidden="1"/>
    </xf>
    <xf numFmtId="0" fontId="29" fillId="0" borderId="17" xfId="0" applyFont="1" applyBorder="1" applyAlignment="1" applyProtection="1">
      <alignment horizontal="left"/>
      <protection hidden="1"/>
    </xf>
    <xf numFmtId="4" fontId="29" fillId="0" borderId="95" xfId="0" applyNumberFormat="1" applyFont="1" applyBorder="1" applyAlignment="1" applyProtection="1">
      <alignment/>
      <protection hidden="1"/>
    </xf>
    <xf numFmtId="0" fontId="31" fillId="0" borderId="89" xfId="0" applyFont="1" applyBorder="1" applyAlignment="1" applyProtection="1">
      <alignment horizontal="center"/>
      <protection hidden="1"/>
    </xf>
    <xf numFmtId="0" fontId="31" fillId="0" borderId="90" xfId="0" applyFont="1" applyBorder="1" applyAlignment="1" applyProtection="1">
      <alignment horizontal="center"/>
      <protection hidden="1"/>
    </xf>
    <xf numFmtId="0" fontId="29" fillId="0" borderId="14" xfId="0" applyFont="1" applyBorder="1" applyAlignment="1" applyProtection="1">
      <alignment horizontal="center"/>
      <protection hidden="1"/>
    </xf>
    <xf numFmtId="0" fontId="29" fillId="0" borderId="15" xfId="0" applyFont="1" applyBorder="1" applyAlignment="1" applyProtection="1">
      <alignment horizontal="center"/>
      <protection hidden="1"/>
    </xf>
    <xf numFmtId="0" fontId="29" fillId="0" borderId="65" xfId="0" applyFont="1" applyBorder="1" applyAlignment="1" applyProtection="1">
      <alignment horizontal="center"/>
      <protection hidden="1"/>
    </xf>
    <xf numFmtId="0" fontId="31" fillId="0" borderId="69" xfId="0" applyFont="1" applyBorder="1" applyAlignment="1" applyProtection="1">
      <alignment horizontal="center"/>
      <protection hidden="1"/>
    </xf>
    <xf numFmtId="0" fontId="31" fillId="0" borderId="17" xfId="0" applyFont="1" applyBorder="1" applyAlignment="1" applyProtection="1">
      <alignment horizontal="center"/>
      <protection hidden="1"/>
    </xf>
    <xf numFmtId="0" fontId="29" fillId="0" borderId="81" xfId="0" applyFont="1" applyBorder="1" applyAlignment="1" applyProtection="1">
      <alignment horizontal="left"/>
      <protection hidden="1"/>
    </xf>
    <xf numFmtId="0" fontId="29" fillId="0" borderId="101" xfId="0" applyFont="1" applyBorder="1" applyAlignment="1" applyProtection="1">
      <alignment horizontal="center"/>
      <protection hidden="1"/>
    </xf>
    <xf numFmtId="4" fontId="29" fillId="0" borderId="101" xfId="0" applyNumberFormat="1" applyFont="1" applyBorder="1" applyAlignment="1" applyProtection="1">
      <alignment/>
      <protection hidden="1"/>
    </xf>
    <xf numFmtId="0" fontId="29" fillId="0" borderId="69" xfId="0" applyFont="1" applyBorder="1" applyAlignment="1" applyProtection="1">
      <alignment/>
      <protection hidden="1"/>
    </xf>
    <xf numFmtId="0" fontId="29" fillId="0" borderId="17" xfId="0" applyFont="1" applyBorder="1" applyAlignment="1" applyProtection="1">
      <alignment/>
      <protection hidden="1"/>
    </xf>
    <xf numFmtId="0" fontId="29" fillId="0" borderId="84" xfId="0" applyFont="1" applyBorder="1" applyAlignment="1" applyProtection="1">
      <alignment/>
      <protection hidden="1"/>
    </xf>
    <xf numFmtId="0" fontId="29" fillId="0" borderId="102" xfId="0" applyFont="1" applyBorder="1" applyAlignment="1" applyProtection="1">
      <alignment horizontal="center"/>
      <protection hidden="1"/>
    </xf>
    <xf numFmtId="0" fontId="29" fillId="0" borderId="103" xfId="0" applyFont="1" applyBorder="1" applyAlignment="1" applyProtection="1">
      <alignment horizontal="center"/>
      <protection hidden="1"/>
    </xf>
    <xf numFmtId="0" fontId="29" fillId="0" borderId="104" xfId="0" applyFont="1" applyBorder="1" applyAlignment="1" applyProtection="1">
      <alignment horizontal="center"/>
      <protection hidden="1"/>
    </xf>
    <xf numFmtId="4" fontId="29" fillId="0" borderId="103" xfId="0" applyNumberFormat="1" applyFont="1" applyBorder="1" applyAlignment="1" applyProtection="1">
      <alignment/>
      <protection hidden="1"/>
    </xf>
    <xf numFmtId="4" fontId="29" fillId="0" borderId="104" xfId="0" applyNumberFormat="1" applyFont="1" applyBorder="1" applyAlignment="1" applyProtection="1">
      <alignment/>
      <protection hidden="1"/>
    </xf>
    <xf numFmtId="4" fontId="29" fillId="0" borderId="105" xfId="0" applyNumberFormat="1" applyFont="1" applyBorder="1" applyAlignment="1" applyProtection="1">
      <alignment/>
      <protection hidden="1"/>
    </xf>
    <xf numFmtId="0" fontId="0" fillId="0" borderId="76" xfId="0" applyBorder="1" applyAlignment="1" applyProtection="1">
      <alignment/>
      <protection hidden="1"/>
    </xf>
    <xf numFmtId="0" fontId="29" fillId="0" borderId="89" xfId="0" applyFont="1" applyBorder="1" applyAlignment="1" applyProtection="1">
      <alignment horizontal="center" vertical="center"/>
      <protection hidden="1"/>
    </xf>
    <xf numFmtId="0" fontId="29" fillId="0" borderId="90" xfId="0" applyFont="1" applyBorder="1" applyAlignment="1" applyProtection="1">
      <alignment horizontal="center" vertical="center"/>
      <protection hidden="1"/>
    </xf>
    <xf numFmtId="0" fontId="29" fillId="0" borderId="91" xfId="0" applyFont="1" applyBorder="1" applyAlignment="1" applyProtection="1">
      <alignment horizontal="center" vertical="center"/>
      <protection hidden="1"/>
    </xf>
    <xf numFmtId="4" fontId="29" fillId="0" borderId="106" xfId="0" applyNumberFormat="1" applyFont="1" applyBorder="1" applyAlignment="1" applyProtection="1">
      <alignment horizontal="center" vertical="center"/>
      <protection hidden="1"/>
    </xf>
    <xf numFmtId="4" fontId="29" fillId="0" borderId="106" xfId="0" applyNumberFormat="1" applyFont="1" applyBorder="1" applyAlignment="1" applyProtection="1">
      <alignment horizontal="center" vertical="center" wrapText="1"/>
      <protection hidden="1"/>
    </xf>
    <xf numFmtId="0" fontId="29" fillId="0" borderId="106" xfId="0" applyFont="1" applyBorder="1" applyAlignment="1" applyProtection="1">
      <alignment horizontal="center" vertical="center" wrapText="1"/>
      <protection hidden="1"/>
    </xf>
    <xf numFmtId="0" fontId="29" fillId="0" borderId="92" xfId="0" applyFont="1" applyBorder="1" applyAlignment="1" applyProtection="1">
      <alignment horizontal="center" vertical="center"/>
      <protection hidden="1"/>
    </xf>
    <xf numFmtId="0" fontId="29" fillId="0" borderId="86" xfId="0" applyFont="1" applyBorder="1" applyAlignment="1" applyProtection="1">
      <alignment horizontal="center" vertical="center"/>
      <protection hidden="1"/>
    </xf>
    <xf numFmtId="0" fontId="29" fillId="0" borderId="76" xfId="0" applyFont="1" applyBorder="1" applyAlignment="1" applyProtection="1">
      <alignment horizontal="center" vertical="center"/>
      <protection hidden="1"/>
    </xf>
    <xf numFmtId="0" fontId="29" fillId="0" borderId="94" xfId="0" applyFont="1" applyBorder="1" applyAlignment="1" applyProtection="1">
      <alignment horizontal="center" vertical="center"/>
      <protection hidden="1"/>
    </xf>
    <xf numFmtId="4" fontId="29" fillId="0" borderId="46" xfId="0" applyNumberFormat="1" applyFont="1" applyBorder="1" applyAlignment="1" applyProtection="1">
      <alignment horizontal="center" vertical="center"/>
      <protection hidden="1"/>
    </xf>
    <xf numFmtId="4" fontId="29" fillId="0" borderId="46" xfId="0" applyNumberFormat="1" applyFont="1" applyBorder="1" applyAlignment="1" applyProtection="1">
      <alignment horizontal="center" vertical="center" wrapText="1"/>
      <protection hidden="1"/>
    </xf>
    <xf numFmtId="0" fontId="29" fillId="0" borderId="46" xfId="0" applyFont="1" applyBorder="1" applyAlignment="1" applyProtection="1">
      <alignment horizontal="center" vertical="center" wrapText="1"/>
      <protection hidden="1"/>
    </xf>
    <xf numFmtId="0" fontId="29" fillId="0" borderId="87" xfId="0" applyFont="1" applyBorder="1" applyAlignment="1" applyProtection="1">
      <alignment horizontal="center" vertical="center"/>
      <protection hidden="1"/>
    </xf>
    <xf numFmtId="4" fontId="29" fillId="0" borderId="106" xfId="0" applyNumberFormat="1" applyFont="1" applyBorder="1" applyAlignment="1" applyProtection="1">
      <alignment/>
      <protection hidden="1"/>
    </xf>
    <xf numFmtId="4" fontId="50" fillId="0" borderId="106" xfId="0" applyNumberFormat="1" applyFont="1" applyBorder="1" applyAlignment="1" applyProtection="1">
      <alignment/>
      <protection hidden="1"/>
    </xf>
    <xf numFmtId="4" fontId="7" fillId="0" borderId="106" xfId="0" applyNumberFormat="1" applyFont="1" applyBorder="1" applyAlignment="1" applyProtection="1">
      <alignment/>
      <protection hidden="1"/>
    </xf>
    <xf numFmtId="4" fontId="29" fillId="0" borderId="31" xfId="0" applyNumberFormat="1" applyFont="1" applyBorder="1" applyAlignment="1" applyProtection="1">
      <alignment/>
      <protection hidden="1"/>
    </xf>
    <xf numFmtId="4" fontId="0" fillId="0" borderId="31" xfId="0" applyNumberFormat="1" applyBorder="1" applyAlignment="1" applyProtection="1">
      <alignment/>
      <protection hidden="1"/>
    </xf>
    <xf numFmtId="4" fontId="7" fillId="0" borderId="31" xfId="0" applyNumberFormat="1" applyFont="1" applyBorder="1" applyAlignment="1" applyProtection="1">
      <alignment/>
      <protection hidden="1"/>
    </xf>
    <xf numFmtId="4" fontId="50" fillId="0" borderId="31" xfId="0" applyNumberFormat="1" applyFont="1" applyBorder="1" applyAlignment="1" applyProtection="1">
      <alignment/>
      <protection hidden="1"/>
    </xf>
    <xf numFmtId="0" fontId="31" fillId="0" borderId="91" xfId="0" applyFont="1" applyBorder="1" applyAlignment="1" applyProtection="1">
      <alignment horizontal="center"/>
      <protection hidden="1"/>
    </xf>
    <xf numFmtId="4" fontId="31" fillId="0" borderId="107" xfId="0" applyNumberFormat="1" applyFont="1" applyBorder="1" applyAlignment="1" applyProtection="1">
      <alignment horizontal="center" vertical="center"/>
      <protection hidden="1"/>
    </xf>
    <xf numFmtId="4" fontId="31" fillId="0" borderId="108" xfId="0" applyNumberFormat="1" applyFont="1" applyBorder="1" applyAlignment="1" applyProtection="1">
      <alignment horizontal="center" vertical="center"/>
      <protection hidden="1"/>
    </xf>
    <xf numFmtId="4" fontId="31" fillId="0" borderId="109" xfId="0" applyNumberFormat="1" applyFont="1" applyBorder="1" applyAlignment="1" applyProtection="1">
      <alignment horizontal="center" vertical="center"/>
      <protection hidden="1"/>
    </xf>
    <xf numFmtId="0" fontId="29" fillId="0" borderId="84" xfId="0" applyFont="1" applyBorder="1" applyAlignment="1" applyProtection="1">
      <alignment horizontal="left"/>
      <protection hidden="1"/>
    </xf>
    <xf numFmtId="4" fontId="29" fillId="0" borderId="42" xfId="0" applyNumberFormat="1" applyFont="1" applyBorder="1" applyAlignment="1" applyProtection="1">
      <alignment/>
      <protection hidden="1"/>
    </xf>
    <xf numFmtId="0" fontId="29" fillId="0" borderId="14" xfId="0" applyFont="1" applyBorder="1" applyAlignment="1" applyProtection="1">
      <alignment horizontal="left"/>
      <protection hidden="1"/>
    </xf>
    <xf numFmtId="0" fontId="29" fillId="0" borderId="15" xfId="0" applyFont="1" applyBorder="1" applyAlignment="1" applyProtection="1">
      <alignment horizontal="left"/>
      <protection hidden="1"/>
    </xf>
    <xf numFmtId="0" fontId="29" fillId="0" borderId="65" xfId="0" applyFont="1" applyBorder="1" applyAlignment="1" applyProtection="1">
      <alignment horizontal="left"/>
      <protection hidden="1"/>
    </xf>
    <xf numFmtId="4" fontId="29" fillId="0" borderId="19" xfId="0" applyNumberFormat="1" applyFont="1" applyBorder="1" applyAlignment="1" applyProtection="1">
      <alignment/>
      <protection hidden="1"/>
    </xf>
    <xf numFmtId="4" fontId="29" fillId="0" borderId="16" xfId="0" applyNumberFormat="1" applyFont="1" applyBorder="1" applyAlignment="1" applyProtection="1">
      <alignment/>
      <protection hidden="1"/>
    </xf>
    <xf numFmtId="0" fontId="29" fillId="0" borderId="102" xfId="0" applyFont="1" applyBorder="1" applyAlignment="1" applyProtection="1">
      <alignment horizontal="left"/>
      <protection hidden="1"/>
    </xf>
    <xf numFmtId="0" fontId="29" fillId="0" borderId="103" xfId="0" applyFont="1" applyBorder="1" applyAlignment="1" applyProtection="1">
      <alignment horizontal="left"/>
      <protection hidden="1"/>
    </xf>
    <xf numFmtId="0" fontId="29" fillId="0" borderId="104" xfId="0" applyFont="1" applyBorder="1" applyAlignment="1" applyProtection="1">
      <alignment horizontal="left"/>
      <protection hidden="1"/>
    </xf>
    <xf numFmtId="0" fontId="31" fillId="0" borderId="110" xfId="0" applyFont="1" applyBorder="1" applyAlignment="1" applyProtection="1">
      <alignment horizontal="center"/>
      <protection hidden="1"/>
    </xf>
    <xf numFmtId="0" fontId="31" fillId="0" borderId="111" xfId="0" applyFont="1" applyBorder="1" applyAlignment="1" applyProtection="1">
      <alignment horizontal="center"/>
      <protection hidden="1"/>
    </xf>
    <xf numFmtId="0" fontId="31" fillId="0" borderId="108" xfId="0" applyFont="1" applyBorder="1" applyAlignment="1" applyProtection="1">
      <alignment horizontal="center"/>
      <protection hidden="1"/>
    </xf>
    <xf numFmtId="0" fontId="31" fillId="37" borderId="83" xfId="0" applyFont="1" applyFill="1" applyBorder="1" applyAlignment="1" applyProtection="1">
      <alignment horizontal="center"/>
      <protection hidden="1"/>
    </xf>
    <xf numFmtId="0" fontId="29" fillId="0" borderId="94" xfId="0" applyFont="1" applyBorder="1" applyAlignment="1" applyProtection="1">
      <alignment horizontal="center"/>
      <protection hidden="1"/>
    </xf>
    <xf numFmtId="3" fontId="29" fillId="0" borderId="0" xfId="0" applyNumberFormat="1" applyFont="1" applyAlignment="1" applyProtection="1">
      <alignment/>
      <protection hidden="1"/>
    </xf>
    <xf numFmtId="184" fontId="0" fillId="0" borderId="0" xfId="0" applyNumberFormat="1" applyAlignment="1" applyProtection="1">
      <alignment/>
      <protection hidden="1"/>
    </xf>
    <xf numFmtId="0" fontId="31" fillId="0" borderId="110" xfId="0" applyFont="1" applyBorder="1" applyAlignment="1" applyProtection="1">
      <alignment horizontal="center"/>
      <protection hidden="1"/>
    </xf>
    <xf numFmtId="0" fontId="31" fillId="0" borderId="111" xfId="0" applyFont="1" applyBorder="1" applyAlignment="1" applyProtection="1">
      <alignment horizontal="center"/>
      <protection hidden="1"/>
    </xf>
    <xf numFmtId="0" fontId="31" fillId="0" borderId="108" xfId="0" applyFont="1" applyBorder="1" applyAlignment="1" applyProtection="1">
      <alignment horizontal="center"/>
      <protection hidden="1"/>
    </xf>
    <xf numFmtId="4" fontId="31" fillId="0" borderId="111" xfId="0" applyNumberFormat="1" applyFont="1" applyBorder="1" applyAlignment="1" applyProtection="1">
      <alignment horizontal="center" vertical="center"/>
      <protection hidden="1"/>
    </xf>
    <xf numFmtId="0" fontId="29" fillId="0" borderId="14" xfId="0" applyFont="1" applyBorder="1" applyAlignment="1" applyProtection="1">
      <alignment horizontal="left"/>
      <protection hidden="1"/>
    </xf>
    <xf numFmtId="0" fontId="29" fillId="0" borderId="15" xfId="0" applyFont="1" applyBorder="1" applyAlignment="1" applyProtection="1">
      <alignment horizontal="left"/>
      <protection hidden="1"/>
    </xf>
    <xf numFmtId="0" fontId="29" fillId="0" borderId="65" xfId="0" applyFont="1" applyBorder="1" applyAlignment="1" applyProtection="1">
      <alignment horizontal="left"/>
      <protection hidden="1"/>
    </xf>
    <xf numFmtId="4" fontId="29" fillId="0" borderId="15" xfId="0" applyNumberFormat="1" applyFont="1" applyBorder="1" applyAlignment="1" applyProtection="1">
      <alignment/>
      <protection hidden="1"/>
    </xf>
    <xf numFmtId="4" fontId="29" fillId="0" borderId="65" xfId="0" applyNumberFormat="1" applyFont="1" applyBorder="1" applyAlignment="1" applyProtection="1">
      <alignment/>
      <protection hidden="1"/>
    </xf>
    <xf numFmtId="0" fontId="29" fillId="0" borderId="112" xfId="0" applyFont="1" applyBorder="1" applyAlignment="1" applyProtection="1">
      <alignment horizontal="center"/>
      <protection hidden="1"/>
    </xf>
    <xf numFmtId="0" fontId="29" fillId="0" borderId="113" xfId="0" applyFont="1" applyBorder="1" applyAlignment="1" applyProtection="1">
      <alignment horizontal="center"/>
      <protection hidden="1"/>
    </xf>
    <xf numFmtId="4" fontId="29" fillId="0" borderId="61" xfId="0" applyNumberFormat="1" applyFont="1" applyBorder="1" applyAlignment="1" applyProtection="1">
      <alignment/>
      <protection hidden="1"/>
    </xf>
    <xf numFmtId="0" fontId="29" fillId="0" borderId="66" xfId="0" applyFont="1" applyBorder="1" applyAlignment="1" applyProtection="1">
      <alignment/>
      <protection hidden="1"/>
    </xf>
    <xf numFmtId="0" fontId="29" fillId="0" borderId="74" xfId="0" applyFont="1" applyBorder="1" applyAlignment="1" applyProtection="1">
      <alignment horizontal="left"/>
      <protection hidden="1"/>
    </xf>
    <xf numFmtId="0" fontId="29" fillId="0" borderId="75" xfId="0" applyFont="1" applyBorder="1" applyAlignment="1" applyProtection="1">
      <alignment horizontal="left"/>
      <protection hidden="1"/>
    </xf>
    <xf numFmtId="4" fontId="29" fillId="0" borderId="75" xfId="0" applyNumberFormat="1" applyFont="1" applyBorder="1" applyAlignment="1" applyProtection="1">
      <alignment/>
      <protection hidden="1"/>
    </xf>
    <xf numFmtId="0" fontId="29" fillId="0" borderId="60" xfId="0" applyFont="1" applyBorder="1" applyAlignment="1" applyProtection="1">
      <alignment horizontal="left"/>
      <protection hidden="1"/>
    </xf>
    <xf numFmtId="0" fontId="29" fillId="0" borderId="99" xfId="0" applyFont="1" applyBorder="1" applyAlignment="1" applyProtection="1">
      <alignment horizontal="left"/>
      <protection hidden="1"/>
    </xf>
    <xf numFmtId="0" fontId="29" fillId="0" borderId="61" xfId="0" applyFont="1" applyBorder="1" applyAlignment="1" applyProtection="1">
      <alignment horizontal="left"/>
      <protection hidden="1"/>
    </xf>
    <xf numFmtId="0" fontId="29" fillId="0" borderId="60" xfId="0" applyFont="1" applyBorder="1" applyAlignment="1" applyProtection="1">
      <alignment horizontal="left"/>
      <protection hidden="1"/>
    </xf>
    <xf numFmtId="0" fontId="29" fillId="0" borderId="99" xfId="0" applyFont="1" applyBorder="1" applyAlignment="1" applyProtection="1">
      <alignment horizontal="left"/>
      <protection hidden="1"/>
    </xf>
    <xf numFmtId="0" fontId="29" fillId="0" borderId="61" xfId="0" applyFont="1" applyBorder="1" applyAlignment="1" applyProtection="1">
      <alignment horizontal="left"/>
      <protection hidden="1"/>
    </xf>
    <xf numFmtId="0" fontId="29" fillId="0" borderId="86" xfId="0" applyFont="1" applyBorder="1" applyAlignment="1" applyProtection="1">
      <alignment horizontal="left"/>
      <protection hidden="1"/>
    </xf>
    <xf numFmtId="0" fontId="29" fillId="0" borderId="76" xfId="0" applyFont="1" applyBorder="1" applyAlignment="1" applyProtection="1">
      <alignment horizontal="left"/>
      <protection hidden="1"/>
    </xf>
    <xf numFmtId="0" fontId="29" fillId="0" borderId="94" xfId="0" applyFont="1" applyBorder="1" applyAlignment="1" applyProtection="1">
      <alignment horizontal="left"/>
      <protection hidden="1"/>
    </xf>
    <xf numFmtId="0" fontId="29" fillId="0" borderId="0" xfId="0" applyFont="1" applyAlignment="1" applyProtection="1">
      <alignment horizontal="left"/>
      <protection hidden="1"/>
    </xf>
    <xf numFmtId="0" fontId="31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/>
      <protection hidden="1"/>
    </xf>
    <xf numFmtId="3" fontId="31" fillId="0" borderId="0" xfId="0" applyNumberFormat="1" applyFont="1" applyAlignment="1" applyProtection="1">
      <alignment horizontal="center"/>
      <protection hidden="1"/>
    </xf>
    <xf numFmtId="186" fontId="29" fillId="0" borderId="0" xfId="0" applyNumberFormat="1" applyFont="1" applyAlignment="1" applyProtection="1">
      <alignment/>
      <protection hidden="1"/>
    </xf>
    <xf numFmtId="0" fontId="29" fillId="0" borderId="114" xfId="0" applyFont="1" applyBorder="1" applyAlignment="1" applyProtection="1">
      <alignment horizontal="center"/>
      <protection hidden="1"/>
    </xf>
    <xf numFmtId="0" fontId="29" fillId="0" borderId="115" xfId="0" applyFont="1" applyBorder="1" applyAlignment="1" applyProtection="1">
      <alignment horizontal="center"/>
      <protection hidden="1"/>
    </xf>
    <xf numFmtId="0" fontId="29" fillId="0" borderId="116" xfId="0" applyFont="1" applyBorder="1" applyAlignment="1" applyProtection="1">
      <alignment horizontal="center"/>
      <protection hidden="1"/>
    </xf>
    <xf numFmtId="4" fontId="29" fillId="37" borderId="25" xfId="0" applyNumberFormat="1" applyFont="1" applyFill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55"/>
  <sheetViews>
    <sheetView tabSelected="1" zoomScalePageLayoutView="0" workbookViewId="0" topLeftCell="A1">
      <selection activeCell="B2" sqref="B2:B3"/>
    </sheetView>
  </sheetViews>
  <sheetFormatPr defaultColWidth="9.140625" defaultRowHeight="12.75"/>
  <cols>
    <col min="1" max="1" width="3.57421875" style="0" customWidth="1"/>
    <col min="2" max="2" width="110.8515625" style="0" customWidth="1"/>
  </cols>
  <sheetData>
    <row r="1" ht="13.5" thickBot="1"/>
    <row r="2" ht="12.75" customHeight="1">
      <c r="B2" s="34" t="s">
        <v>427</v>
      </c>
    </row>
    <row r="3" ht="13.5" customHeight="1" thickBot="1">
      <c r="B3" s="35"/>
    </row>
    <row r="4" ht="21" customHeight="1">
      <c r="B4" s="36" t="s">
        <v>440</v>
      </c>
    </row>
    <row r="5" ht="12.75">
      <c r="B5" s="37" t="s">
        <v>20</v>
      </c>
    </row>
    <row r="6" ht="12.75">
      <c r="B6" s="38"/>
    </row>
    <row r="7" ht="12.75">
      <c r="B7" s="38"/>
    </row>
    <row r="8" ht="15.75">
      <c r="B8" s="36" t="s">
        <v>427</v>
      </c>
    </row>
    <row r="9" ht="12.75">
      <c r="B9" s="38" t="s">
        <v>428</v>
      </c>
    </row>
    <row r="10" ht="12.75">
      <c r="B10" s="38" t="s">
        <v>429</v>
      </c>
    </row>
    <row r="11" ht="12.75">
      <c r="B11" s="38"/>
    </row>
    <row r="12" ht="12.75">
      <c r="B12" s="38" t="s">
        <v>432</v>
      </c>
    </row>
    <row r="13" ht="12.75">
      <c r="B13" s="38"/>
    </row>
    <row r="14" ht="12.75">
      <c r="B14" s="38" t="s">
        <v>430</v>
      </c>
    </row>
    <row r="15" ht="12.75">
      <c r="B15" s="38" t="s">
        <v>212</v>
      </c>
    </row>
    <row r="16" ht="12.75">
      <c r="B16" s="38"/>
    </row>
    <row r="17" ht="12.75">
      <c r="B17" s="38" t="s">
        <v>431</v>
      </c>
    </row>
    <row r="18" ht="12.75">
      <c r="B18" s="38"/>
    </row>
    <row r="19" ht="12.75">
      <c r="B19" s="38" t="s">
        <v>14</v>
      </c>
    </row>
    <row r="20" ht="12.75">
      <c r="B20" s="38"/>
    </row>
    <row r="21" ht="12.75">
      <c r="B21" s="38" t="s">
        <v>442</v>
      </c>
    </row>
    <row r="22" ht="12.75">
      <c r="B22" s="38"/>
    </row>
    <row r="23" ht="12.75">
      <c r="B23" s="38"/>
    </row>
    <row r="24" ht="12.75">
      <c r="B24" s="38"/>
    </row>
    <row r="25" ht="12.75">
      <c r="B25" s="38"/>
    </row>
    <row r="26" ht="12.75">
      <c r="B26" s="38" t="s">
        <v>441</v>
      </c>
    </row>
    <row r="27" ht="12.75">
      <c r="B27" s="38"/>
    </row>
    <row r="28" ht="12.75">
      <c r="B28" s="38"/>
    </row>
    <row r="29" ht="12.75">
      <c r="B29" s="39"/>
    </row>
    <row r="30" ht="12.75">
      <c r="B30" s="40"/>
    </row>
    <row r="31" ht="12.75">
      <c r="B31" s="40"/>
    </row>
    <row r="32" ht="12.75">
      <c r="B32" s="40"/>
    </row>
    <row r="33" ht="12.75">
      <c r="B33" s="40" t="s">
        <v>11</v>
      </c>
    </row>
    <row r="34" ht="12.75">
      <c r="B34" s="41"/>
    </row>
    <row r="35" ht="12.75">
      <c r="B35" s="12"/>
    </row>
    <row r="36" ht="12.75">
      <c r="B36" s="15"/>
    </row>
    <row r="37" ht="12.75">
      <c r="B37" s="15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15"/>
    </row>
    <row r="43" ht="12.75">
      <c r="B43" s="15"/>
    </row>
    <row r="44" ht="12.75">
      <c r="B44" s="15"/>
    </row>
    <row r="45" ht="12.75">
      <c r="B45" s="15"/>
    </row>
    <row r="46" ht="12.75">
      <c r="B46" s="15"/>
    </row>
    <row r="47" ht="12.75">
      <c r="B47" s="15"/>
    </row>
    <row r="48" ht="12.75">
      <c r="B48" s="15"/>
    </row>
    <row r="49" ht="12.75">
      <c r="B49" s="15"/>
    </row>
    <row r="50" ht="12.75">
      <c r="B50" s="15"/>
    </row>
    <row r="51" ht="12.75">
      <c r="B51" s="15"/>
    </row>
    <row r="52" ht="12.75">
      <c r="B52" s="15"/>
    </row>
    <row r="53" ht="12.75">
      <c r="B53" s="15"/>
    </row>
    <row r="54" ht="12.75">
      <c r="B54" s="15"/>
    </row>
    <row r="55" ht="12.75">
      <c r="B55" s="15"/>
    </row>
  </sheetData>
  <sheetProtection password="CEC4" sheet="1"/>
  <mergeCells count="1">
    <mergeCell ref="B2:B3"/>
  </mergeCells>
  <printOptions/>
  <pageMargins left="0.4330708661417323" right="0.5905511811023623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63"/>
  <sheetViews>
    <sheetView zoomScalePageLayoutView="0" workbookViewId="0" topLeftCell="A1">
      <selection activeCell="B2" sqref="B2:E2"/>
    </sheetView>
  </sheetViews>
  <sheetFormatPr defaultColWidth="9.140625" defaultRowHeight="12.75"/>
  <cols>
    <col min="1" max="1" width="3.8515625" style="0" customWidth="1"/>
    <col min="2" max="2" width="3.140625" style="0" bestFit="1" customWidth="1"/>
    <col min="3" max="3" width="63.7109375" style="0" bestFit="1" customWidth="1"/>
    <col min="4" max="4" width="17.421875" style="0" customWidth="1"/>
    <col min="5" max="5" width="17.8515625" style="0" customWidth="1"/>
  </cols>
  <sheetData>
    <row r="1" ht="13.5" thickBot="1">
      <c r="C1" s="18"/>
    </row>
    <row r="2" spans="2:6" ht="16.5" thickBot="1">
      <c r="B2" s="42" t="s">
        <v>427</v>
      </c>
      <c r="C2" s="43"/>
      <c r="D2" s="43"/>
      <c r="E2" s="44"/>
      <c r="F2" s="22"/>
    </row>
    <row r="3" spans="2:5" ht="15.75">
      <c r="B3" s="45" t="s">
        <v>443</v>
      </c>
      <c r="C3" s="45"/>
      <c r="D3" s="45"/>
      <c r="E3" s="45"/>
    </row>
    <row r="4" spans="2:5" ht="12.75">
      <c r="B4" s="46"/>
      <c r="C4" s="47" t="s">
        <v>29</v>
      </c>
      <c r="D4" s="48"/>
      <c r="E4" s="48"/>
    </row>
    <row r="5" spans="2:5" ht="13.5" thickBot="1">
      <c r="B5" s="48"/>
      <c r="C5" s="49" t="s">
        <v>30</v>
      </c>
      <c r="D5" s="49"/>
      <c r="E5" s="49"/>
    </row>
    <row r="6" spans="2:5" s="1" customFormat="1" ht="18.75" thickBot="1">
      <c r="B6" s="50" t="s">
        <v>15</v>
      </c>
      <c r="C6" s="51" t="s">
        <v>0</v>
      </c>
      <c r="D6" s="51" t="s">
        <v>439</v>
      </c>
      <c r="E6" s="52" t="s">
        <v>31</v>
      </c>
    </row>
    <row r="7" spans="2:5" s="7" customFormat="1" ht="15.75">
      <c r="B7" s="53" t="s">
        <v>1</v>
      </c>
      <c r="C7" s="54" t="s">
        <v>32</v>
      </c>
      <c r="D7" s="55"/>
      <c r="E7" s="56"/>
    </row>
    <row r="8" spans="2:5" ht="12.75">
      <c r="B8" s="57">
        <v>1</v>
      </c>
      <c r="C8" s="58" t="s">
        <v>33</v>
      </c>
      <c r="D8" s="59"/>
      <c r="E8" s="60"/>
    </row>
    <row r="9" spans="2:5" ht="12.75">
      <c r="B9" s="57">
        <v>2</v>
      </c>
      <c r="C9" s="58" t="s">
        <v>34</v>
      </c>
      <c r="D9" s="59">
        <f>664.83+606815.13</f>
        <v>607479.96</v>
      </c>
      <c r="E9" s="61">
        <f>672.33+3196287.69</f>
        <v>3196960.02</v>
      </c>
    </row>
    <row r="10" spans="2:5" s="8" customFormat="1" ht="15">
      <c r="B10" s="62" t="s">
        <v>3</v>
      </c>
      <c r="C10" s="63" t="s">
        <v>35</v>
      </c>
      <c r="D10" s="64"/>
      <c r="E10" s="65"/>
    </row>
    <row r="11" spans="2:5" s="8" customFormat="1" ht="12.75">
      <c r="B11" s="66">
        <v>1</v>
      </c>
      <c r="C11" s="67" t="s">
        <v>36</v>
      </c>
      <c r="D11" s="64"/>
      <c r="E11" s="68"/>
    </row>
    <row r="12" spans="2:5" s="3" customFormat="1" ht="12.75">
      <c r="B12" s="57">
        <v>2</v>
      </c>
      <c r="C12" s="69" t="s">
        <v>37</v>
      </c>
      <c r="D12" s="70"/>
      <c r="E12" s="71"/>
    </row>
    <row r="13" spans="2:5" s="8" customFormat="1" ht="12.75">
      <c r="B13" s="66">
        <v>3</v>
      </c>
      <c r="C13" s="72" t="s">
        <v>38</v>
      </c>
      <c r="D13" s="64"/>
      <c r="E13" s="68"/>
    </row>
    <row r="14" spans="2:5" s="8" customFormat="1" ht="12.75">
      <c r="B14" s="73"/>
      <c r="C14" s="74" t="s">
        <v>204</v>
      </c>
      <c r="D14" s="75">
        <f>SUM(D11:D13)</f>
        <v>0</v>
      </c>
      <c r="E14" s="76">
        <f>SUM(E11:E13)</f>
        <v>0</v>
      </c>
    </row>
    <row r="15" spans="2:5" s="8" customFormat="1" ht="12.75">
      <c r="B15" s="62" t="s">
        <v>5</v>
      </c>
      <c r="C15" s="77" t="s">
        <v>39</v>
      </c>
      <c r="D15" s="64"/>
      <c r="E15" s="68"/>
    </row>
    <row r="16" spans="2:5" s="8" customFormat="1" ht="12.75">
      <c r="B16" s="66">
        <v>1</v>
      </c>
      <c r="C16" s="72" t="s">
        <v>40</v>
      </c>
      <c r="D16" s="64">
        <v>546000</v>
      </c>
      <c r="E16" s="68">
        <v>23080762.03</v>
      </c>
    </row>
    <row r="17" spans="2:5" s="8" customFormat="1" ht="12.75">
      <c r="B17" s="66">
        <v>2</v>
      </c>
      <c r="C17" s="72" t="s">
        <v>41</v>
      </c>
      <c r="D17" s="64"/>
      <c r="E17" s="68"/>
    </row>
    <row r="18" spans="2:5" s="8" customFormat="1" ht="12.75">
      <c r="B18" s="66">
        <v>3</v>
      </c>
      <c r="C18" s="72" t="s">
        <v>42</v>
      </c>
      <c r="D18" s="64"/>
      <c r="E18" s="68"/>
    </row>
    <row r="19" spans="2:5" s="8" customFormat="1" ht="12.75">
      <c r="B19" s="66">
        <v>4</v>
      </c>
      <c r="C19" s="72" t="s">
        <v>43</v>
      </c>
      <c r="D19" s="78">
        <f>1271921.79</f>
        <v>1271921.79</v>
      </c>
      <c r="E19" s="65">
        <f>429087</f>
        <v>429087</v>
      </c>
    </row>
    <row r="20" spans="2:5" s="8" customFormat="1" ht="12.75">
      <c r="B20" s="66">
        <v>5</v>
      </c>
      <c r="C20" s="72" t="s">
        <v>27</v>
      </c>
      <c r="D20" s="78"/>
      <c r="E20" s="65"/>
    </row>
    <row r="21" spans="2:5" s="8" customFormat="1" ht="12.75">
      <c r="B21" s="73"/>
      <c r="C21" s="74" t="s">
        <v>205</v>
      </c>
      <c r="D21" s="79">
        <f>SUM(D16:D20)</f>
        <v>1817921.79</v>
      </c>
      <c r="E21" s="80">
        <f>SUM(E16:E20)</f>
        <v>23509849.03</v>
      </c>
    </row>
    <row r="22" spans="2:5" s="3" customFormat="1" ht="12.75">
      <c r="B22" s="81" t="s">
        <v>44</v>
      </c>
      <c r="C22" s="82" t="s">
        <v>45</v>
      </c>
      <c r="D22" s="70"/>
      <c r="E22" s="71"/>
    </row>
    <row r="23" spans="2:5" s="8" customFormat="1" ht="12.75">
      <c r="B23" s="66">
        <v>1</v>
      </c>
      <c r="C23" s="72" t="s">
        <v>46</v>
      </c>
      <c r="D23" s="64"/>
      <c r="E23" s="68"/>
    </row>
    <row r="24" spans="2:5" s="8" customFormat="1" ht="12.75">
      <c r="B24" s="66">
        <v>2</v>
      </c>
      <c r="C24" s="72" t="s">
        <v>47</v>
      </c>
      <c r="D24" s="64"/>
      <c r="E24" s="68"/>
    </row>
    <row r="25" spans="2:5" s="8" customFormat="1" ht="12.75">
      <c r="B25" s="66">
        <v>3</v>
      </c>
      <c r="C25" s="72" t="s">
        <v>2</v>
      </c>
      <c r="D25" s="64"/>
      <c r="E25" s="68"/>
    </row>
    <row r="26" spans="2:5" s="8" customFormat="1" ht="12.75">
      <c r="B26" s="66">
        <v>4</v>
      </c>
      <c r="C26" s="72" t="s">
        <v>48</v>
      </c>
      <c r="D26" s="64">
        <v>10202258.85</v>
      </c>
      <c r="E26" s="68">
        <v>16100821.58</v>
      </c>
    </row>
    <row r="27" spans="2:5" s="8" customFormat="1" ht="12.75">
      <c r="B27" s="66">
        <v>5</v>
      </c>
      <c r="C27" s="72" t="s">
        <v>49</v>
      </c>
      <c r="D27" s="64"/>
      <c r="E27" s="68"/>
    </row>
    <row r="28" spans="2:5" s="8" customFormat="1" ht="12.75">
      <c r="B28" s="66">
        <v>6</v>
      </c>
      <c r="C28" s="72" t="s">
        <v>50</v>
      </c>
      <c r="D28" s="64"/>
      <c r="E28" s="68"/>
    </row>
    <row r="29" spans="2:5" s="8" customFormat="1" ht="12.75">
      <c r="B29" s="66">
        <v>7</v>
      </c>
      <c r="C29" s="72" t="s">
        <v>51</v>
      </c>
      <c r="D29" s="64"/>
      <c r="E29" s="68"/>
    </row>
    <row r="30" spans="2:5" s="8" customFormat="1" ht="12.75">
      <c r="B30" s="73"/>
      <c r="C30" s="74" t="s">
        <v>206</v>
      </c>
      <c r="D30" s="75">
        <f>SUM(D23:D28)</f>
        <v>10202258.85</v>
      </c>
      <c r="E30" s="76">
        <f>SUM(E23:E29)</f>
        <v>16100821.58</v>
      </c>
    </row>
    <row r="31" spans="2:5" s="8" customFormat="1" ht="12.75">
      <c r="B31" s="81" t="s">
        <v>52</v>
      </c>
      <c r="C31" s="77" t="s">
        <v>53</v>
      </c>
      <c r="D31" s="64"/>
      <c r="E31" s="68"/>
    </row>
    <row r="32" spans="2:5" s="8" customFormat="1" ht="12.75">
      <c r="B32" s="83" t="s">
        <v>54</v>
      </c>
      <c r="C32" s="84" t="s">
        <v>55</v>
      </c>
      <c r="D32" s="85"/>
      <c r="E32" s="86"/>
    </row>
    <row r="33" spans="2:5" s="3" customFormat="1" ht="13.5" thickBot="1">
      <c r="B33" s="87"/>
      <c r="C33" s="88"/>
      <c r="D33" s="89"/>
      <c r="E33" s="90"/>
    </row>
    <row r="34" spans="2:5" s="3" customFormat="1" ht="16.5" thickBot="1" thickTop="1">
      <c r="B34" s="91"/>
      <c r="C34" s="92" t="s">
        <v>56</v>
      </c>
      <c r="D34" s="93">
        <f>D9+D14+D21+D30+D31+D32</f>
        <v>12627660.6</v>
      </c>
      <c r="E34" s="94">
        <f>E9+E14+E21+E30+E31+E32</f>
        <v>42807630.63</v>
      </c>
    </row>
    <row r="35" spans="2:5" s="3" customFormat="1" ht="13.5" thickTop="1">
      <c r="B35" s="95"/>
      <c r="C35" s="96"/>
      <c r="D35" s="70"/>
      <c r="E35" s="71"/>
    </row>
    <row r="36" spans="2:5" s="8" customFormat="1" ht="12.75">
      <c r="B36" s="62" t="s">
        <v>1</v>
      </c>
      <c r="C36" s="77" t="s">
        <v>57</v>
      </c>
      <c r="D36" s="64"/>
      <c r="E36" s="68"/>
    </row>
    <row r="37" spans="2:5" s="8" customFormat="1" ht="12.75">
      <c r="B37" s="66">
        <v>1</v>
      </c>
      <c r="C37" s="72" t="s">
        <v>58</v>
      </c>
      <c r="D37" s="64"/>
      <c r="E37" s="68"/>
    </row>
    <row r="38" spans="2:5" s="8" customFormat="1" ht="12.75">
      <c r="B38" s="66">
        <v>2</v>
      </c>
      <c r="C38" s="72" t="s">
        <v>62</v>
      </c>
      <c r="D38" s="64"/>
      <c r="E38" s="68"/>
    </row>
    <row r="39" spans="2:5" s="8" customFormat="1" ht="12.75">
      <c r="B39" s="66">
        <v>3</v>
      </c>
      <c r="C39" s="72" t="s">
        <v>59</v>
      </c>
      <c r="D39" s="64"/>
      <c r="E39" s="68"/>
    </row>
    <row r="40" spans="2:5" s="8" customFormat="1" ht="12.75">
      <c r="B40" s="66">
        <v>4</v>
      </c>
      <c r="C40" s="72" t="s">
        <v>203</v>
      </c>
      <c r="D40" s="64"/>
      <c r="E40" s="68"/>
    </row>
    <row r="41" spans="2:5" s="8" customFormat="1" ht="12.75">
      <c r="B41" s="66">
        <v>5</v>
      </c>
      <c r="C41" s="72" t="s">
        <v>60</v>
      </c>
      <c r="D41" s="64"/>
      <c r="E41" s="68"/>
    </row>
    <row r="42" spans="2:5" s="8" customFormat="1" ht="12.75">
      <c r="B42" s="66">
        <v>6</v>
      </c>
      <c r="C42" s="72" t="s">
        <v>61</v>
      </c>
      <c r="D42" s="64"/>
      <c r="E42" s="68"/>
    </row>
    <row r="43" spans="2:5" s="8" customFormat="1" ht="12.75">
      <c r="B43" s="73"/>
      <c r="C43" s="74" t="s">
        <v>207</v>
      </c>
      <c r="D43" s="75">
        <f>SUM(D37:D42)</f>
        <v>0</v>
      </c>
      <c r="E43" s="76">
        <f>SUM(E37:E42)</f>
        <v>0</v>
      </c>
    </row>
    <row r="44" spans="2:5" s="3" customFormat="1" ht="12.75">
      <c r="B44" s="62" t="s">
        <v>3</v>
      </c>
      <c r="C44" s="97" t="s">
        <v>63</v>
      </c>
      <c r="D44" s="70"/>
      <c r="E44" s="71"/>
    </row>
    <row r="45" spans="2:5" s="8" customFormat="1" ht="12.75">
      <c r="B45" s="66">
        <v>1</v>
      </c>
      <c r="C45" s="72" t="s">
        <v>64</v>
      </c>
      <c r="D45" s="64">
        <f>12879874-2140267.88</f>
        <v>10739606.120000001</v>
      </c>
      <c r="E45" s="68">
        <f>12069924-1617654.4</f>
        <v>10452269.6</v>
      </c>
    </row>
    <row r="46" spans="2:5" s="8" customFormat="1" ht="12.75">
      <c r="B46" s="66">
        <v>2</v>
      </c>
      <c r="C46" s="67" t="s">
        <v>65</v>
      </c>
      <c r="D46" s="64">
        <f>4947346-1656562.29+910000-346266.88</f>
        <v>3854516.83</v>
      </c>
      <c r="E46" s="68">
        <f>3755104-1035709.45+910000-205333.6</f>
        <v>3424060.9499999997</v>
      </c>
    </row>
    <row r="47" spans="2:5" s="8" customFormat="1" ht="12.75">
      <c r="B47" s="66">
        <v>3</v>
      </c>
      <c r="C47" s="67" t="s">
        <v>66</v>
      </c>
      <c r="D47" s="64">
        <f>725568-162211.56+1558391-978702.04</f>
        <v>1143045.4</v>
      </c>
      <c r="E47" s="68">
        <f>2171467-833779.8-10673.5</f>
        <v>1327013.7</v>
      </c>
    </row>
    <row r="48" spans="2:5" s="8" customFormat="1" ht="12.75">
      <c r="B48" s="66">
        <v>4</v>
      </c>
      <c r="C48" s="67" t="s">
        <v>67</v>
      </c>
      <c r="D48" s="64"/>
      <c r="E48" s="68"/>
    </row>
    <row r="49" spans="2:5" s="8" customFormat="1" ht="12.75">
      <c r="B49" s="98"/>
      <c r="C49" s="99" t="s">
        <v>204</v>
      </c>
      <c r="D49" s="79">
        <f>SUM(D45:D48)</f>
        <v>15737168.350000001</v>
      </c>
      <c r="E49" s="80">
        <f>SUM(E45:E48)</f>
        <v>15203344.249999998</v>
      </c>
    </row>
    <row r="50" spans="2:5" s="3" customFormat="1" ht="12.75">
      <c r="B50" s="95" t="s">
        <v>5</v>
      </c>
      <c r="C50" s="97" t="s">
        <v>68</v>
      </c>
      <c r="D50" s="100"/>
      <c r="E50" s="101"/>
    </row>
    <row r="51" spans="2:5" s="3" customFormat="1" ht="12.75">
      <c r="B51" s="95"/>
      <c r="C51" s="97"/>
      <c r="D51" s="100"/>
      <c r="E51" s="101"/>
    </row>
    <row r="52" spans="2:5" s="3" customFormat="1" ht="12.75">
      <c r="B52" s="95" t="s">
        <v>44</v>
      </c>
      <c r="C52" s="97" t="s">
        <v>69</v>
      </c>
      <c r="D52" s="100"/>
      <c r="E52" s="101"/>
    </row>
    <row r="53" spans="2:5" s="3" customFormat="1" ht="12.75">
      <c r="B53" s="102">
        <v>1</v>
      </c>
      <c r="C53" s="103" t="s">
        <v>70</v>
      </c>
      <c r="D53" s="100"/>
      <c r="E53" s="101"/>
    </row>
    <row r="54" spans="2:5" s="8" customFormat="1" ht="12.75">
      <c r="B54" s="66">
        <v>2</v>
      </c>
      <c r="C54" s="72" t="s">
        <v>4</v>
      </c>
      <c r="D54" s="64"/>
      <c r="E54" s="68"/>
    </row>
    <row r="55" spans="2:5" s="8" customFormat="1" ht="12.75">
      <c r="B55" s="66">
        <v>3</v>
      </c>
      <c r="C55" s="72" t="s">
        <v>71</v>
      </c>
      <c r="D55" s="64"/>
      <c r="E55" s="68"/>
    </row>
    <row r="56" spans="2:5" s="3" customFormat="1" ht="13.5" thickBot="1">
      <c r="B56" s="104"/>
      <c r="C56" s="99" t="s">
        <v>206</v>
      </c>
      <c r="D56" s="105">
        <f>SUM(D53:D55)</f>
        <v>0</v>
      </c>
      <c r="E56" s="106">
        <f>SUM(E53:E55)</f>
        <v>0</v>
      </c>
    </row>
    <row r="57" spans="2:5" s="3" customFormat="1" ht="16.5" thickBot="1" thickTop="1">
      <c r="B57" s="91"/>
      <c r="C57" s="92" t="s">
        <v>72</v>
      </c>
      <c r="D57" s="93">
        <f>D43+D49+D50+D56</f>
        <v>15737168.350000001</v>
      </c>
      <c r="E57" s="94">
        <f>E43+E49+E50+E56</f>
        <v>15203344.249999998</v>
      </c>
    </row>
    <row r="58" spans="2:5" s="5" customFormat="1" ht="19.5" thickBot="1" thickTop="1">
      <c r="B58" s="107"/>
      <c r="C58" s="108" t="s">
        <v>73</v>
      </c>
      <c r="D58" s="109">
        <f>D34+D57+0.001</f>
        <v>28364828.951</v>
      </c>
      <c r="E58" s="110">
        <f>E34+E57</f>
        <v>58010974.88</v>
      </c>
    </row>
    <row r="59" spans="2:5" ht="13.5" thickBot="1">
      <c r="B59" s="111" t="s">
        <v>28</v>
      </c>
      <c r="C59" s="112"/>
      <c r="D59" s="113" t="str">
        <f>IF(D58='DETYRMET DHE KAPITALI'!D57,"OK","Nuk kuadron")</f>
        <v>OK</v>
      </c>
      <c r="E59" s="113" t="str">
        <f>IF(E58='DETYRMET DHE KAPITALI'!E57,"OK","Nuk kuadron")</f>
        <v>OK</v>
      </c>
    </row>
    <row r="61" ht="12.75">
      <c r="D61" s="21"/>
    </row>
    <row r="62" ht="12.75">
      <c r="D62" s="29"/>
    </row>
    <row r="63" ht="12.75">
      <c r="D63" s="26"/>
    </row>
  </sheetData>
  <sheetProtection password="CEC4" sheet="1"/>
  <mergeCells count="4">
    <mergeCell ref="B3:E3"/>
    <mergeCell ref="C5:E5"/>
    <mergeCell ref="B59:C59"/>
    <mergeCell ref="B2:E2"/>
  </mergeCells>
  <printOptions/>
  <pageMargins left="0.21" right="0.16" top="0.42" bottom="0.77" header="0.31" footer="0.5"/>
  <pageSetup horizontalDpi="300" verticalDpi="300" orientation="portrait" paperSize="9" scale="95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F61"/>
  <sheetViews>
    <sheetView zoomScalePageLayoutView="0" workbookViewId="0" topLeftCell="A1">
      <selection activeCell="B2" sqref="B2:E2"/>
    </sheetView>
  </sheetViews>
  <sheetFormatPr defaultColWidth="9.140625" defaultRowHeight="12.75"/>
  <cols>
    <col min="1" max="1" width="3.7109375" style="0" customWidth="1"/>
    <col min="2" max="2" width="3.00390625" style="0" bestFit="1" customWidth="1"/>
    <col min="3" max="3" width="59.7109375" style="0" bestFit="1" customWidth="1"/>
    <col min="4" max="4" width="16.00390625" style="0" customWidth="1"/>
    <col min="5" max="5" width="17.28125" style="0" customWidth="1"/>
  </cols>
  <sheetData>
    <row r="1" ht="13.5" thickBot="1"/>
    <row r="2" spans="2:6" ht="16.5" thickBot="1">
      <c r="B2" s="42" t="s">
        <v>427</v>
      </c>
      <c r="C2" s="43"/>
      <c r="D2" s="43"/>
      <c r="E2" s="44"/>
      <c r="F2" s="22"/>
    </row>
    <row r="3" spans="2:5" ht="15.75">
      <c r="B3" s="45" t="s">
        <v>445</v>
      </c>
      <c r="C3" s="45"/>
      <c r="D3" s="45"/>
      <c r="E3" s="45"/>
    </row>
    <row r="4" spans="2:5" ht="12.75">
      <c r="B4" s="46"/>
      <c r="C4" s="47" t="s">
        <v>29</v>
      </c>
      <c r="D4" s="48"/>
      <c r="E4" s="48"/>
    </row>
    <row r="5" spans="2:5" ht="13.5" thickBot="1">
      <c r="B5" s="48"/>
      <c r="C5" s="49" t="s">
        <v>30</v>
      </c>
      <c r="D5" s="49"/>
      <c r="E5" s="49"/>
    </row>
    <row r="6" spans="2:5" s="1" customFormat="1" ht="18.75" thickBot="1">
      <c r="B6" s="114"/>
      <c r="C6" s="51" t="s">
        <v>74</v>
      </c>
      <c r="D6" s="51" t="s">
        <v>439</v>
      </c>
      <c r="E6" s="52" t="s">
        <v>31</v>
      </c>
    </row>
    <row r="7" spans="2:5" s="7" customFormat="1" ht="15.75">
      <c r="B7" s="53" t="s">
        <v>1</v>
      </c>
      <c r="C7" s="54" t="s">
        <v>75</v>
      </c>
      <c r="D7" s="55"/>
      <c r="E7" s="56"/>
    </row>
    <row r="8" spans="2:5" ht="12.75">
      <c r="B8" s="66">
        <v>1</v>
      </c>
      <c r="C8" s="72" t="s">
        <v>89</v>
      </c>
      <c r="D8" s="59"/>
      <c r="E8" s="61">
        <v>20186000</v>
      </c>
    </row>
    <row r="9" spans="2:5" s="8" customFormat="1" ht="12.75">
      <c r="B9" s="66">
        <v>2</v>
      </c>
      <c r="C9" s="67" t="s">
        <v>76</v>
      </c>
      <c r="D9" s="64"/>
      <c r="E9" s="68"/>
    </row>
    <row r="10" spans="2:5" s="8" customFormat="1" ht="12.75">
      <c r="B10" s="66">
        <v>3</v>
      </c>
      <c r="C10" s="67" t="s">
        <v>77</v>
      </c>
      <c r="D10" s="64"/>
      <c r="E10" s="68"/>
    </row>
    <row r="11" spans="2:5" s="8" customFormat="1" ht="12.75">
      <c r="B11" s="115">
        <v>4</v>
      </c>
      <c r="C11" s="67" t="s">
        <v>90</v>
      </c>
      <c r="D11" s="116">
        <v>3869501.89</v>
      </c>
      <c r="E11" s="117">
        <v>18401900.69</v>
      </c>
    </row>
    <row r="12" spans="2:5" s="8" customFormat="1" ht="12.75">
      <c r="B12" s="115">
        <v>5</v>
      </c>
      <c r="C12" s="67" t="s">
        <v>78</v>
      </c>
      <c r="D12" s="116"/>
      <c r="E12" s="117"/>
    </row>
    <row r="13" spans="2:5" s="8" customFormat="1" ht="12.75">
      <c r="B13" s="115">
        <v>6</v>
      </c>
      <c r="C13" s="67" t="s">
        <v>79</v>
      </c>
      <c r="D13" s="116"/>
      <c r="E13" s="117"/>
    </row>
    <row r="14" spans="2:5" s="8" customFormat="1" ht="12.75">
      <c r="B14" s="115">
        <v>7</v>
      </c>
      <c r="C14" s="67" t="s">
        <v>80</v>
      </c>
      <c r="D14" s="116"/>
      <c r="E14" s="117"/>
    </row>
    <row r="15" spans="2:5" s="8" customFormat="1" ht="12.75">
      <c r="B15" s="115">
        <v>8</v>
      </c>
      <c r="C15" s="67" t="s">
        <v>81</v>
      </c>
      <c r="D15" s="116">
        <v>195360</v>
      </c>
      <c r="E15" s="117">
        <v>161000</v>
      </c>
    </row>
    <row r="16" spans="2:5" s="8" customFormat="1" ht="12.75">
      <c r="B16" s="115">
        <v>9</v>
      </c>
      <c r="C16" s="67" t="s">
        <v>82</v>
      </c>
      <c r="D16" s="64">
        <f>145982+61380</f>
        <v>207362</v>
      </c>
      <c r="E16" s="68">
        <f>1215+18000+44919</f>
        <v>64134</v>
      </c>
    </row>
    <row r="17" spans="2:5" s="8" customFormat="1" ht="12.75">
      <c r="B17" s="118"/>
      <c r="C17" s="74" t="s">
        <v>207</v>
      </c>
      <c r="D17" s="119">
        <f>SUM(D8:D16)</f>
        <v>4272223.890000001</v>
      </c>
      <c r="E17" s="120">
        <f>SUM(E8:E16)</f>
        <v>38813034.69</v>
      </c>
    </row>
    <row r="18" spans="2:5" s="8" customFormat="1" ht="12.75">
      <c r="B18" s="62" t="s">
        <v>3</v>
      </c>
      <c r="C18" s="77" t="s">
        <v>83</v>
      </c>
      <c r="D18" s="64"/>
      <c r="E18" s="68"/>
    </row>
    <row r="19" spans="2:5" s="8" customFormat="1" ht="12.75">
      <c r="B19" s="62" t="s">
        <v>5</v>
      </c>
      <c r="C19" s="77" t="s">
        <v>84</v>
      </c>
      <c r="D19" s="64"/>
      <c r="E19" s="68"/>
    </row>
    <row r="20" spans="2:5" s="8" customFormat="1" ht="12.75">
      <c r="B20" s="62" t="s">
        <v>44</v>
      </c>
      <c r="C20" s="77" t="s">
        <v>85</v>
      </c>
      <c r="D20" s="64"/>
      <c r="E20" s="68"/>
    </row>
    <row r="21" spans="2:5" s="8" customFormat="1" ht="13.5" thickBot="1">
      <c r="B21" s="66"/>
      <c r="C21" s="72"/>
      <c r="D21" s="64"/>
      <c r="E21" s="68"/>
    </row>
    <row r="22" spans="2:5" s="6" customFormat="1" ht="17.25" thickBot="1" thickTop="1">
      <c r="B22" s="121"/>
      <c r="C22" s="92" t="s">
        <v>86</v>
      </c>
      <c r="D22" s="93">
        <f>D17+D18+D19+D20</f>
        <v>4272223.890000001</v>
      </c>
      <c r="E22" s="94">
        <f>E17+E18+E19+E20</f>
        <v>38813034.69</v>
      </c>
    </row>
    <row r="23" spans="2:5" s="3" customFormat="1" ht="13.5" thickTop="1">
      <c r="B23" s="95"/>
      <c r="C23" s="96"/>
      <c r="D23" s="70"/>
      <c r="E23" s="71"/>
    </row>
    <row r="24" spans="2:5" s="3" customFormat="1" ht="12.75">
      <c r="B24" s="95" t="s">
        <v>1</v>
      </c>
      <c r="C24" s="97" t="s">
        <v>87</v>
      </c>
      <c r="D24" s="70"/>
      <c r="E24" s="71"/>
    </row>
    <row r="25" spans="2:5" s="8" customFormat="1" ht="12.75">
      <c r="B25" s="66">
        <v>1</v>
      </c>
      <c r="C25" s="67" t="s">
        <v>88</v>
      </c>
      <c r="D25" s="64"/>
      <c r="E25" s="68"/>
    </row>
    <row r="26" spans="2:5" s="8" customFormat="1" ht="12.75">
      <c r="B26" s="66">
        <v>2</v>
      </c>
      <c r="C26" s="67" t="s">
        <v>76</v>
      </c>
      <c r="D26" s="64"/>
      <c r="E26" s="68"/>
    </row>
    <row r="27" spans="2:5" s="8" customFormat="1" ht="12.75">
      <c r="B27" s="115">
        <v>3</v>
      </c>
      <c r="C27" s="122" t="s">
        <v>77</v>
      </c>
      <c r="D27" s="116"/>
      <c r="E27" s="117"/>
    </row>
    <row r="28" spans="2:5" s="8" customFormat="1" ht="12.75">
      <c r="B28" s="115">
        <v>4</v>
      </c>
      <c r="C28" s="122" t="s">
        <v>90</v>
      </c>
      <c r="D28" s="116"/>
      <c r="E28" s="117"/>
    </row>
    <row r="29" spans="2:5" s="8" customFormat="1" ht="12.75">
      <c r="B29" s="115">
        <v>5</v>
      </c>
      <c r="C29" s="122" t="s">
        <v>78</v>
      </c>
      <c r="D29" s="116"/>
      <c r="E29" s="117"/>
    </row>
    <row r="30" spans="2:5" s="8" customFormat="1" ht="12.75">
      <c r="B30" s="115">
        <v>6</v>
      </c>
      <c r="C30" s="122" t="s">
        <v>79</v>
      </c>
      <c r="D30" s="116"/>
      <c r="E30" s="117"/>
    </row>
    <row r="31" spans="2:5" s="8" customFormat="1" ht="12.75">
      <c r="B31" s="115">
        <v>7</v>
      </c>
      <c r="C31" s="122" t="s">
        <v>80</v>
      </c>
      <c r="D31" s="116"/>
      <c r="E31" s="117"/>
    </row>
    <row r="32" spans="2:5" s="8" customFormat="1" ht="12.75">
      <c r="B32" s="115">
        <v>8</v>
      </c>
      <c r="C32" s="122" t="s">
        <v>91</v>
      </c>
      <c r="D32" s="116"/>
      <c r="E32" s="117"/>
    </row>
    <row r="33" spans="2:5" s="8" customFormat="1" ht="12.75">
      <c r="B33" s="118"/>
      <c r="C33" s="74" t="s">
        <v>207</v>
      </c>
      <c r="D33" s="119">
        <f>SUM(D25:D32)</f>
        <v>0</v>
      </c>
      <c r="E33" s="120">
        <f>SUM(E25:E32)</f>
        <v>0</v>
      </c>
    </row>
    <row r="34" spans="2:5" s="8" customFormat="1" ht="12.75">
      <c r="B34" s="123" t="s">
        <v>3</v>
      </c>
      <c r="C34" s="124" t="s">
        <v>83</v>
      </c>
      <c r="D34" s="116"/>
      <c r="E34" s="117"/>
    </row>
    <row r="35" spans="2:5" s="8" customFormat="1" ht="12.75">
      <c r="B35" s="123" t="s">
        <v>5</v>
      </c>
      <c r="C35" s="124" t="s">
        <v>84</v>
      </c>
      <c r="D35" s="116"/>
      <c r="E35" s="117"/>
    </row>
    <row r="36" spans="2:5" s="8" customFormat="1" ht="12.75">
      <c r="B36" s="123" t="s">
        <v>44</v>
      </c>
      <c r="C36" s="124" t="s">
        <v>85</v>
      </c>
      <c r="D36" s="116"/>
      <c r="E36" s="117"/>
    </row>
    <row r="37" spans="2:5" s="8" customFormat="1" ht="12.75">
      <c r="B37" s="115">
        <v>1</v>
      </c>
      <c r="C37" s="122" t="s">
        <v>92</v>
      </c>
      <c r="D37" s="116"/>
      <c r="E37" s="117"/>
    </row>
    <row r="38" spans="2:5" s="8" customFormat="1" ht="12.75">
      <c r="B38" s="125">
        <v>2</v>
      </c>
      <c r="C38" s="122" t="s">
        <v>93</v>
      </c>
      <c r="D38" s="116"/>
      <c r="E38" s="117"/>
    </row>
    <row r="39" spans="2:5" s="8" customFormat="1" ht="12.75">
      <c r="B39" s="123" t="s">
        <v>52</v>
      </c>
      <c r="C39" s="124" t="s">
        <v>94</v>
      </c>
      <c r="D39" s="116"/>
      <c r="E39" s="117"/>
    </row>
    <row r="40" spans="2:5" s="8" customFormat="1" ht="13.5" thickBot="1">
      <c r="B40" s="123"/>
      <c r="C40" s="124"/>
      <c r="D40" s="116"/>
      <c r="E40" s="117"/>
    </row>
    <row r="41" spans="2:5" s="8" customFormat="1" ht="16.5" thickBot="1" thickTop="1">
      <c r="B41" s="91"/>
      <c r="C41" s="92" t="s">
        <v>95</v>
      </c>
      <c r="D41" s="93">
        <f>D33+D34+D35+D37+D38+D39</f>
        <v>0</v>
      </c>
      <c r="E41" s="94">
        <f>E33+E34+E35+E37+E38+E39</f>
        <v>0</v>
      </c>
    </row>
    <row r="42" spans="2:5" s="8" customFormat="1" ht="14.25" thickBot="1" thickTop="1">
      <c r="B42" s="123"/>
      <c r="C42" s="124"/>
      <c r="D42" s="116"/>
      <c r="E42" s="117"/>
    </row>
    <row r="43" spans="2:5" s="8" customFormat="1" ht="16.5" thickBot="1" thickTop="1">
      <c r="B43" s="91"/>
      <c r="C43" s="92" t="s">
        <v>96</v>
      </c>
      <c r="D43" s="93">
        <f>D22+D41</f>
        <v>4272223.890000001</v>
      </c>
      <c r="E43" s="94">
        <f>E22+E41</f>
        <v>38813034.69</v>
      </c>
    </row>
    <row r="44" spans="2:5" s="6" customFormat="1" ht="16.5" thickTop="1">
      <c r="B44" s="126"/>
      <c r="C44" s="127"/>
      <c r="D44" s="59"/>
      <c r="E44" s="61"/>
    </row>
    <row r="45" spans="2:5" s="6" customFormat="1" ht="15.75">
      <c r="B45" s="128"/>
      <c r="C45" s="129" t="s">
        <v>97</v>
      </c>
      <c r="D45" s="59"/>
      <c r="E45" s="61"/>
    </row>
    <row r="46" spans="2:5" s="6" customFormat="1" ht="15.75">
      <c r="B46" s="128" t="s">
        <v>1</v>
      </c>
      <c r="C46" s="129" t="s">
        <v>98</v>
      </c>
      <c r="D46" s="59">
        <v>2600000</v>
      </c>
      <c r="E46" s="61">
        <v>2600000</v>
      </c>
    </row>
    <row r="47" spans="2:5" s="6" customFormat="1" ht="15.75">
      <c r="B47" s="128" t="s">
        <v>3</v>
      </c>
      <c r="C47" s="129" t="s">
        <v>99</v>
      </c>
      <c r="D47" s="59"/>
      <c r="E47" s="61"/>
    </row>
    <row r="48" spans="2:5" s="6" customFormat="1" ht="15.75">
      <c r="B48" s="128" t="s">
        <v>5</v>
      </c>
      <c r="C48" s="129" t="s">
        <v>100</v>
      </c>
      <c r="D48" s="59"/>
      <c r="E48" s="61"/>
    </row>
    <row r="49" spans="2:5" s="6" customFormat="1" ht="15.75">
      <c r="B49" s="128" t="s">
        <v>44</v>
      </c>
      <c r="C49" s="129" t="s">
        <v>8</v>
      </c>
      <c r="D49" s="59"/>
      <c r="E49" s="61"/>
    </row>
    <row r="50" spans="2:5" s="6" customFormat="1" ht="15.75">
      <c r="B50" s="130">
        <v>1</v>
      </c>
      <c r="C50" s="131" t="s">
        <v>7</v>
      </c>
      <c r="D50" s="59">
        <v>319475</v>
      </c>
      <c r="E50" s="61">
        <v>319475</v>
      </c>
    </row>
    <row r="51" spans="2:5" s="6" customFormat="1" ht="15.75">
      <c r="B51" s="130">
        <v>2</v>
      </c>
      <c r="C51" s="131" t="s">
        <v>101</v>
      </c>
      <c r="D51" s="59"/>
      <c r="E51" s="61"/>
    </row>
    <row r="52" spans="2:5" s="6" customFormat="1" ht="15.75">
      <c r="B52" s="126">
        <v>3</v>
      </c>
      <c r="C52" s="131" t="s">
        <v>8</v>
      </c>
      <c r="D52" s="59"/>
      <c r="E52" s="61"/>
    </row>
    <row r="53" spans="2:5" s="6" customFormat="1" ht="15.75">
      <c r="B53" s="128" t="s">
        <v>52</v>
      </c>
      <c r="C53" s="129" t="s">
        <v>9</v>
      </c>
      <c r="D53" s="59">
        <v>16278465.19</v>
      </c>
      <c r="E53" s="61">
        <v>18364402</v>
      </c>
    </row>
    <row r="54" spans="2:5" s="6" customFormat="1" ht="15.75">
      <c r="B54" s="128" t="s">
        <v>54</v>
      </c>
      <c r="C54" s="129" t="s">
        <v>102</v>
      </c>
      <c r="D54" s="59">
        <f>'Pasq. te ardhura shpenzime'!D46</f>
        <v>4894664.871000009</v>
      </c>
      <c r="E54" s="23">
        <f>'Pasq. te ardhura shpenzime'!E46</f>
        <v>-2085936.810000009</v>
      </c>
    </row>
    <row r="55" spans="2:5" s="6" customFormat="1" ht="16.5" thickBot="1">
      <c r="B55" s="132"/>
      <c r="C55" s="133"/>
      <c r="D55" s="134"/>
      <c r="E55" s="135"/>
    </row>
    <row r="56" spans="2:5" s="6" customFormat="1" ht="17.25" thickBot="1" thickTop="1">
      <c r="B56" s="91"/>
      <c r="C56" s="92" t="s">
        <v>103</v>
      </c>
      <c r="D56" s="93">
        <f>SUM(D46:D54)</f>
        <v>24092605.061000004</v>
      </c>
      <c r="E56" s="94">
        <f>SUM(E46:E54)</f>
        <v>19197940.18999999</v>
      </c>
    </row>
    <row r="57" spans="2:5" s="6" customFormat="1" ht="17.25" thickBot="1" thickTop="1">
      <c r="B57" s="136"/>
      <c r="C57" s="137" t="s">
        <v>104</v>
      </c>
      <c r="D57" s="138">
        <f>D43+D56</f>
        <v>28364828.951000005</v>
      </c>
      <c r="E57" s="139">
        <f>E43+E56</f>
        <v>58010974.87999999</v>
      </c>
    </row>
    <row r="58" spans="2:5" ht="12.75">
      <c r="B58" s="16"/>
      <c r="C58" s="16"/>
      <c r="D58" s="16"/>
      <c r="E58" s="16"/>
    </row>
    <row r="59" spans="2:5" ht="12.75">
      <c r="B59" s="17"/>
      <c r="C59" s="17"/>
      <c r="D59" s="17"/>
      <c r="E59" s="17"/>
    </row>
    <row r="60" spans="2:5" ht="12.75">
      <c r="B60" s="16"/>
      <c r="C60" s="16"/>
      <c r="D60" s="25"/>
      <c r="E60" s="16"/>
    </row>
    <row r="61" ht="12.75">
      <c r="D61" s="26"/>
    </row>
  </sheetData>
  <sheetProtection password="CEC4" sheet="1"/>
  <mergeCells count="3">
    <mergeCell ref="C5:E5"/>
    <mergeCell ref="B2:E2"/>
    <mergeCell ref="B3:E3"/>
  </mergeCells>
  <printOptions/>
  <pageMargins left="0.21" right="0.16" top="0.39" bottom="0.5" header="0.25" footer="0.3"/>
  <pageSetup horizontalDpi="300" verticalDpi="300" orientation="portrait" paperSize="9" scale="95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H55"/>
  <sheetViews>
    <sheetView zoomScalePageLayoutView="0" workbookViewId="0" topLeftCell="A1">
      <selection activeCell="B2" sqref="B2:E2"/>
    </sheetView>
  </sheetViews>
  <sheetFormatPr defaultColWidth="9.140625" defaultRowHeight="12.75"/>
  <cols>
    <col min="1" max="1" width="3.8515625" style="0" customWidth="1"/>
    <col min="2" max="2" width="4.28125" style="0" customWidth="1"/>
    <col min="3" max="3" width="63.7109375" style="9" bestFit="1" customWidth="1"/>
    <col min="4" max="4" width="16.8515625" style="0" customWidth="1"/>
    <col min="5" max="5" width="17.7109375" style="0" customWidth="1"/>
    <col min="9" max="9" width="12.28125" style="0" bestFit="1" customWidth="1"/>
  </cols>
  <sheetData>
    <row r="1" ht="13.5" thickBot="1"/>
    <row r="2" spans="2:6" ht="16.5" thickBot="1">
      <c r="B2" s="42" t="s">
        <v>433</v>
      </c>
      <c r="C2" s="43"/>
      <c r="D2" s="43"/>
      <c r="E2" s="44"/>
      <c r="F2" s="22"/>
    </row>
    <row r="3" spans="2:5" ht="15.75">
      <c r="B3" s="45" t="s">
        <v>444</v>
      </c>
      <c r="C3" s="45"/>
      <c r="D3" s="45"/>
      <c r="E3" s="45"/>
    </row>
    <row r="4" spans="2:5" ht="13.5" customHeight="1">
      <c r="B4" s="140" t="s">
        <v>105</v>
      </c>
      <c r="C4" s="140"/>
      <c r="D4" s="140"/>
      <c r="E4" s="140"/>
    </row>
    <row r="5" spans="2:5" ht="15.75">
      <c r="B5" s="141" t="s">
        <v>106</v>
      </c>
      <c r="C5" s="141"/>
      <c r="D5" s="141"/>
      <c r="E5" s="141"/>
    </row>
    <row r="6" spans="2:5" ht="15.75" customHeight="1">
      <c r="B6" s="142" t="s">
        <v>108</v>
      </c>
      <c r="C6" s="142"/>
      <c r="D6" s="142"/>
      <c r="E6" s="142"/>
    </row>
    <row r="7" spans="2:5" ht="13.5" thickBot="1">
      <c r="B7" s="48"/>
      <c r="C7" s="143" t="s">
        <v>107</v>
      </c>
      <c r="D7" s="143"/>
      <c r="E7" s="143"/>
    </row>
    <row r="8" spans="2:5" s="2" customFormat="1" ht="28.5" customHeight="1" thickBot="1">
      <c r="B8" s="144" t="s">
        <v>10</v>
      </c>
      <c r="C8" s="145" t="s">
        <v>109</v>
      </c>
      <c r="D8" s="146" t="s">
        <v>439</v>
      </c>
      <c r="E8" s="146" t="s">
        <v>31</v>
      </c>
    </row>
    <row r="9" spans="2:5" ht="14.25" thickBot="1" thickTop="1">
      <c r="B9" s="147" t="s">
        <v>1</v>
      </c>
      <c r="C9" s="148" t="s">
        <v>110</v>
      </c>
      <c r="D9" s="93">
        <v>170249118.5</v>
      </c>
      <c r="E9" s="94">
        <v>86817338.8</v>
      </c>
    </row>
    <row r="10" spans="2:5" s="3" customFormat="1" ht="13.5" thickTop="1">
      <c r="B10" s="149" t="s">
        <v>3</v>
      </c>
      <c r="C10" s="150" t="s">
        <v>25</v>
      </c>
      <c r="D10" s="151"/>
      <c r="E10" s="152"/>
    </row>
    <row r="11" spans="2:5" s="3" customFormat="1" ht="12.75">
      <c r="B11" s="149" t="s">
        <v>5</v>
      </c>
      <c r="C11" s="153" t="s">
        <v>111</v>
      </c>
      <c r="D11" s="154"/>
      <c r="E11" s="152"/>
    </row>
    <row r="12" spans="2:5" s="3" customFormat="1" ht="12.75">
      <c r="B12" s="128" t="s">
        <v>44</v>
      </c>
      <c r="C12" s="129" t="s">
        <v>112</v>
      </c>
      <c r="D12" s="151"/>
      <c r="E12" s="155"/>
    </row>
    <row r="13" spans="2:5" s="3" customFormat="1" ht="13.5" thickBot="1">
      <c r="B13" s="156"/>
      <c r="C13" s="129"/>
      <c r="D13" s="157"/>
      <c r="E13" s="158"/>
    </row>
    <row r="14" spans="2:5" s="3" customFormat="1" ht="14.25" thickBot="1" thickTop="1">
      <c r="B14" s="159" t="s">
        <v>52</v>
      </c>
      <c r="C14" s="160" t="s">
        <v>113</v>
      </c>
      <c r="D14" s="93">
        <f>SUM(D15:D16)</f>
        <v>-159389177.73</v>
      </c>
      <c r="E14" s="94">
        <f>SUM(E15:E16)</f>
        <v>-77148757.26</v>
      </c>
    </row>
    <row r="15" spans="2:5" s="3" customFormat="1" ht="13.5" thickTop="1">
      <c r="B15" s="161">
        <v>1</v>
      </c>
      <c r="C15" s="162" t="s">
        <v>113</v>
      </c>
      <c r="D15" s="163">
        <f>-(154886135.73+325962+18204+379582+680942+2098356+999996)</f>
        <v>-159389177.73</v>
      </c>
      <c r="E15" s="164">
        <f>-(74999687.06+2149070.2)</f>
        <v>-77148757.26</v>
      </c>
    </row>
    <row r="16" spans="2:5" s="3" customFormat="1" ht="12.75">
      <c r="B16" s="66">
        <v>2</v>
      </c>
      <c r="C16" s="165" t="s">
        <v>114</v>
      </c>
      <c r="D16" s="59"/>
      <c r="E16" s="61"/>
    </row>
    <row r="17" spans="2:5" s="3" customFormat="1" ht="13.5" thickBot="1">
      <c r="B17" s="166"/>
      <c r="C17" s="167"/>
      <c r="D17" s="168"/>
      <c r="E17" s="169"/>
    </row>
    <row r="18" spans="2:5" s="3" customFormat="1" ht="14.25" thickBot="1" thickTop="1">
      <c r="B18" s="159" t="s">
        <v>54</v>
      </c>
      <c r="C18" s="160" t="s">
        <v>115</v>
      </c>
      <c r="D18" s="93">
        <f>SUM(D19:D20)</f>
        <v>-3266433</v>
      </c>
      <c r="E18" s="94">
        <f>SUM(E19:E20)</f>
        <v>-1992970</v>
      </c>
    </row>
    <row r="19" spans="2:5" s="8" customFormat="1" ht="13.5" thickTop="1">
      <c r="B19" s="102">
        <v>1</v>
      </c>
      <c r="C19" s="170" t="s">
        <v>116</v>
      </c>
      <c r="D19" s="78">
        <v>-2799000</v>
      </c>
      <c r="E19" s="65">
        <v>-1707773</v>
      </c>
    </row>
    <row r="20" spans="2:5" s="8" customFormat="1" ht="24">
      <c r="B20" s="171">
        <v>2</v>
      </c>
      <c r="C20" s="131" t="s">
        <v>117</v>
      </c>
      <c r="D20" s="64">
        <v>-467433</v>
      </c>
      <c r="E20" s="68">
        <v>-285197</v>
      </c>
    </row>
    <row r="21" spans="2:5" s="8" customFormat="1" ht="12.75">
      <c r="B21" s="66"/>
      <c r="C21" s="131"/>
      <c r="D21" s="64"/>
      <c r="E21" s="68"/>
    </row>
    <row r="22" spans="2:5" s="8" customFormat="1" ht="12.75">
      <c r="B22" s="128" t="s">
        <v>119</v>
      </c>
      <c r="C22" s="129" t="s">
        <v>118</v>
      </c>
      <c r="D22" s="75"/>
      <c r="E22" s="120"/>
    </row>
    <row r="23" spans="2:5" s="8" customFormat="1" ht="12.75">
      <c r="B23" s="128" t="s">
        <v>121</v>
      </c>
      <c r="C23" s="129" t="s">
        <v>120</v>
      </c>
      <c r="D23" s="75">
        <v>-1580859.9</v>
      </c>
      <c r="E23" s="76">
        <v>-744353.75</v>
      </c>
    </row>
    <row r="24" spans="2:5" s="8" customFormat="1" ht="12.75">
      <c r="B24" s="128" t="s">
        <v>123</v>
      </c>
      <c r="C24" s="153" t="s">
        <v>122</v>
      </c>
      <c r="D24" s="172">
        <f>-(18904+55067.98+1360.3+200320)</f>
        <v>-275652.28</v>
      </c>
      <c r="E24" s="173">
        <f>-(54815+219429.4+86120+966062+5171258+58163.21+13040.49+153135+280000)</f>
        <v>-7002023.100000001</v>
      </c>
    </row>
    <row r="25" spans="2:5" s="8" customFormat="1" ht="13.5" thickBot="1">
      <c r="B25" s="156"/>
      <c r="C25" s="131"/>
      <c r="D25" s="64"/>
      <c r="E25" s="65"/>
    </row>
    <row r="26" spans="2:5" s="8" customFormat="1" ht="14.25" thickBot="1" thickTop="1">
      <c r="B26" s="159" t="s">
        <v>128</v>
      </c>
      <c r="C26" s="160" t="s">
        <v>124</v>
      </c>
      <c r="D26" s="93">
        <f>SUM(D27:D29)</f>
        <v>54690.24</v>
      </c>
      <c r="E26" s="94">
        <f>SUM(E27:E29)</f>
        <v>212554.56</v>
      </c>
    </row>
    <row r="27" spans="2:5" s="3" customFormat="1" ht="24.75" thickTop="1">
      <c r="B27" s="174">
        <v>1</v>
      </c>
      <c r="C27" s="175" t="s">
        <v>125</v>
      </c>
      <c r="D27" s="70"/>
      <c r="E27" s="71"/>
    </row>
    <row r="28" spans="2:5" s="3" customFormat="1" ht="24">
      <c r="B28" s="174">
        <v>2</v>
      </c>
      <c r="C28" s="175" t="s">
        <v>126</v>
      </c>
      <c r="D28" s="70"/>
      <c r="E28" s="71"/>
    </row>
    <row r="29" spans="2:5" s="3" customFormat="1" ht="24">
      <c r="B29" s="174">
        <v>3</v>
      </c>
      <c r="C29" s="175" t="s">
        <v>127</v>
      </c>
      <c r="D29" s="59">
        <f>2.93+54687.31</f>
        <v>54690.24</v>
      </c>
      <c r="E29" s="61">
        <f>135938.27+76616.29</f>
        <v>212554.56</v>
      </c>
    </row>
    <row r="30" spans="2:5" s="3" customFormat="1" ht="12.75">
      <c r="B30" s="176"/>
      <c r="C30" s="175"/>
      <c r="D30" s="59"/>
      <c r="E30" s="177"/>
    </row>
    <row r="31" spans="2:5" s="10" customFormat="1" ht="24">
      <c r="B31" s="178" t="s">
        <v>130</v>
      </c>
      <c r="C31" s="153" t="s">
        <v>129</v>
      </c>
      <c r="D31" s="179"/>
      <c r="E31" s="180"/>
    </row>
    <row r="32" spans="2:5" s="10" customFormat="1" ht="12.75" thickBot="1">
      <c r="B32" s="178"/>
      <c r="C32" s="153"/>
      <c r="D32" s="181"/>
      <c r="E32" s="182"/>
    </row>
    <row r="33" spans="2:5" s="10" customFormat="1" ht="14.25" thickBot="1" thickTop="1">
      <c r="B33" s="159" t="s">
        <v>134</v>
      </c>
      <c r="C33" s="160" t="s">
        <v>131</v>
      </c>
      <c r="D33" s="93">
        <f>SUM(D34:D36)</f>
        <v>-398821.75</v>
      </c>
      <c r="E33" s="94">
        <f>SUM(E34:E36)</f>
        <v>-2227726.06</v>
      </c>
    </row>
    <row r="34" spans="2:5" s="10" customFormat="1" ht="24.75" thickTop="1">
      <c r="B34" s="183">
        <v>1</v>
      </c>
      <c r="C34" s="170" t="s">
        <v>132</v>
      </c>
      <c r="D34" s="184">
        <f>-(398821.75)</f>
        <v>-398821.75</v>
      </c>
      <c r="E34" s="185">
        <f>-(2227726.06)</f>
        <v>-2227726.06</v>
      </c>
    </row>
    <row r="35" spans="2:5" s="10" customFormat="1" ht="12">
      <c r="B35" s="186">
        <v>2</v>
      </c>
      <c r="C35" s="131" t="s">
        <v>133</v>
      </c>
      <c r="D35" s="187"/>
      <c r="E35" s="188"/>
    </row>
    <row r="36" spans="2:5" s="10" customFormat="1" ht="12">
      <c r="B36" s="183"/>
      <c r="C36" s="170"/>
      <c r="D36" s="184"/>
      <c r="E36" s="185"/>
    </row>
    <row r="37" spans="2:5" s="10" customFormat="1" ht="12">
      <c r="B37" s="178" t="s">
        <v>134</v>
      </c>
      <c r="C37" s="129" t="s">
        <v>208</v>
      </c>
      <c r="D37" s="189"/>
      <c r="E37" s="190"/>
    </row>
    <row r="38" spans="2:5" s="3" customFormat="1" ht="13.5" thickBot="1">
      <c r="B38" s="191"/>
      <c r="C38" s="192"/>
      <c r="D38" s="193"/>
      <c r="E38" s="194"/>
    </row>
    <row r="39" spans="2:5" s="3" customFormat="1" ht="14.25" thickBot="1" thickTop="1">
      <c r="B39" s="159" t="s">
        <v>135</v>
      </c>
      <c r="C39" s="195" t="s">
        <v>137</v>
      </c>
      <c r="D39" s="93">
        <f>D9+D10+D11+D12+D14+D18+D22+D23+D24+D26+D31+D33+D37</f>
        <v>5392864.08000001</v>
      </c>
      <c r="E39" s="94">
        <f>E9+E10+E11+E12+E14+E18+E22+E23+E24+E26+E31+E33+E37</f>
        <v>-2085936.810000009</v>
      </c>
    </row>
    <row r="40" spans="2:8" s="4" customFormat="1" ht="13.5" thickTop="1">
      <c r="B40" s="196"/>
      <c r="C40" s="197"/>
      <c r="D40" s="198"/>
      <c r="E40" s="199"/>
      <c r="G40" s="11"/>
      <c r="H40" s="11"/>
    </row>
    <row r="41" spans="2:8" s="4" customFormat="1" ht="12.75">
      <c r="B41" s="200" t="s">
        <v>139</v>
      </c>
      <c r="C41" s="153" t="s">
        <v>138</v>
      </c>
      <c r="D41" s="172">
        <f>D42+D43+D44</f>
        <v>498199.2090000014</v>
      </c>
      <c r="E41" s="201">
        <f>E42+E43+E44</f>
        <v>0</v>
      </c>
      <c r="G41" s="11"/>
      <c r="H41" s="11"/>
    </row>
    <row r="42" spans="2:8" s="4" customFormat="1" ht="12.75">
      <c r="B42" s="202">
        <v>1</v>
      </c>
      <c r="C42" s="170" t="s">
        <v>136</v>
      </c>
      <c r="D42" s="203">
        <f>(D39+1360.3-2072896.32)*15%</f>
        <v>498199.2090000014</v>
      </c>
      <c r="E42" s="20"/>
      <c r="G42" s="11"/>
      <c r="H42" s="11"/>
    </row>
    <row r="43" spans="2:8" s="4" customFormat="1" ht="12.75">
      <c r="B43" s="202">
        <v>2</v>
      </c>
      <c r="C43" s="170" t="s">
        <v>140</v>
      </c>
      <c r="D43" s="203"/>
      <c r="E43" s="204"/>
      <c r="G43" s="11"/>
      <c r="H43" s="11"/>
    </row>
    <row r="44" spans="2:8" s="4" customFormat="1" ht="12.75">
      <c r="B44" s="205">
        <v>3</v>
      </c>
      <c r="C44" s="131" t="s">
        <v>141</v>
      </c>
      <c r="D44" s="206"/>
      <c r="E44" s="204"/>
      <c r="G44" s="11"/>
      <c r="H44" s="11"/>
    </row>
    <row r="45" spans="2:8" s="4" customFormat="1" ht="13.5" thickBot="1">
      <c r="B45" s="207"/>
      <c r="C45" s="208"/>
      <c r="D45" s="209"/>
      <c r="E45" s="210"/>
      <c r="G45" s="11"/>
      <c r="H45" s="11"/>
    </row>
    <row r="46" spans="2:5" s="6" customFormat="1" ht="16.5" thickBot="1">
      <c r="B46" s="107"/>
      <c r="C46" s="211" t="s">
        <v>142</v>
      </c>
      <c r="D46" s="109">
        <f>D39-D41</f>
        <v>4894664.871000009</v>
      </c>
      <c r="E46" s="110">
        <f>E39-E41</f>
        <v>-2085936.810000009</v>
      </c>
    </row>
    <row r="47" spans="2:5" s="13" customFormat="1" ht="12">
      <c r="B47" s="212"/>
      <c r="C47" s="213"/>
      <c r="D47" s="214"/>
      <c r="E47" s="215"/>
    </row>
    <row r="48" spans="2:5" s="6" customFormat="1" ht="15.75">
      <c r="B48" s="216"/>
      <c r="C48" s="153" t="s">
        <v>143</v>
      </c>
      <c r="D48" s="217"/>
      <c r="E48" s="218"/>
    </row>
    <row r="49" spans="2:5" s="13" customFormat="1" ht="12">
      <c r="B49" s="66">
        <v>1</v>
      </c>
      <c r="C49" s="131" t="s">
        <v>144</v>
      </c>
      <c r="D49" s="219"/>
      <c r="E49" s="220"/>
    </row>
    <row r="50" spans="2:5" s="10" customFormat="1" ht="12.75" thickBot="1">
      <c r="B50" s="221">
        <v>2</v>
      </c>
      <c r="C50" s="222" t="s">
        <v>145</v>
      </c>
      <c r="D50" s="223"/>
      <c r="E50" s="224"/>
    </row>
    <row r="51" spans="2:5" ht="15.75" thickBot="1">
      <c r="B51" s="111" t="s">
        <v>28</v>
      </c>
      <c r="C51" s="112"/>
      <c r="D51" s="225" t="str">
        <f>IF(D46='DETYRMET DHE KAPITALI'!D54,"OK","JO")</f>
        <v>OK</v>
      </c>
      <c r="E51" s="225" t="str">
        <f>IF(E46='DETYRMET DHE KAPITALI'!E54,"OK","Nuk Kuadron!")</f>
        <v>OK</v>
      </c>
    </row>
    <row r="52" spans="2:5" ht="12.75">
      <c r="B52" s="15"/>
      <c r="C52" s="12"/>
      <c r="D52" s="15"/>
      <c r="E52" s="15"/>
    </row>
    <row r="53" spans="3:4" ht="12.75">
      <c r="C53" s="33"/>
      <c r="D53" s="33"/>
    </row>
    <row r="54" ht="12.75">
      <c r="D54" s="19"/>
    </row>
    <row r="55" ht="12.75">
      <c r="D55" s="26"/>
    </row>
  </sheetData>
  <sheetProtection password="CEC4" sheet="1"/>
  <mergeCells count="8">
    <mergeCell ref="B2:E2"/>
    <mergeCell ref="B6:E6"/>
    <mergeCell ref="C53:D53"/>
    <mergeCell ref="C7:E7"/>
    <mergeCell ref="B3:E3"/>
    <mergeCell ref="B4:E4"/>
    <mergeCell ref="B5:E5"/>
    <mergeCell ref="B51:C51"/>
  </mergeCells>
  <printOptions/>
  <pageMargins left="0.17" right="0.16" top="0.62" bottom="0.73" header="0.5" footer="0.5"/>
  <pageSetup horizontalDpi="300" verticalDpi="300" orientation="portrait" paperSize="9" scale="95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G55"/>
  <sheetViews>
    <sheetView zoomScalePageLayoutView="0" workbookViewId="0" topLeftCell="A1">
      <selection activeCell="B2" sqref="B2:E2"/>
    </sheetView>
  </sheetViews>
  <sheetFormatPr defaultColWidth="9.140625" defaultRowHeight="12.75"/>
  <cols>
    <col min="1" max="1" width="3.28125" style="0" customWidth="1"/>
    <col min="2" max="2" width="4.140625" style="0" bestFit="1" customWidth="1"/>
    <col min="3" max="3" width="77.8515625" style="0" customWidth="1"/>
    <col min="4" max="4" width="11.8515625" style="0" customWidth="1"/>
    <col min="5" max="5" width="13.421875" style="0" bestFit="1" customWidth="1"/>
    <col min="7" max="7" width="11.7109375" style="0" bestFit="1" customWidth="1"/>
  </cols>
  <sheetData>
    <row r="1" ht="13.5" thickBot="1"/>
    <row r="2" spans="2:6" ht="16.5" thickBot="1">
      <c r="B2" s="226" t="s">
        <v>427</v>
      </c>
      <c r="C2" s="227"/>
      <c r="D2" s="227"/>
      <c r="E2" s="228"/>
      <c r="F2" s="24"/>
    </row>
    <row r="3" spans="2:5" ht="15.75">
      <c r="B3" s="229" t="s">
        <v>444</v>
      </c>
      <c r="C3" s="229"/>
      <c r="D3" s="229"/>
      <c r="E3" s="229"/>
    </row>
    <row r="4" spans="2:5" ht="12.75">
      <c r="B4" s="230" t="s">
        <v>146</v>
      </c>
      <c r="C4" s="230"/>
      <c r="D4" s="230"/>
      <c r="E4" s="230"/>
    </row>
    <row r="5" spans="2:5" ht="15.75" customHeight="1">
      <c r="B5" s="231" t="s">
        <v>147</v>
      </c>
      <c r="C5" s="231"/>
      <c r="D5" s="231"/>
      <c r="E5" s="231"/>
    </row>
    <row r="6" spans="2:5" ht="13.5" thickBot="1">
      <c r="B6" s="232" t="s">
        <v>148</v>
      </c>
      <c r="C6" s="233"/>
      <c r="D6" s="233"/>
      <c r="E6" s="233"/>
    </row>
    <row r="7" spans="2:5" ht="15.75" thickBot="1">
      <c r="B7" s="234" t="s">
        <v>10</v>
      </c>
      <c r="C7" s="235" t="s">
        <v>149</v>
      </c>
      <c r="D7" s="236" t="s">
        <v>439</v>
      </c>
      <c r="E7" s="236" t="s">
        <v>31</v>
      </c>
    </row>
    <row r="8" spans="2:5" ht="21" customHeight="1">
      <c r="B8" s="237" t="s">
        <v>150</v>
      </c>
      <c r="C8" s="238" t="s">
        <v>170</v>
      </c>
      <c r="D8" s="239"/>
      <c r="E8" s="240"/>
    </row>
    <row r="9" spans="2:5" ht="12.75">
      <c r="B9" s="241">
        <v>1</v>
      </c>
      <c r="C9" s="242" t="s">
        <v>151</v>
      </c>
      <c r="D9" s="243">
        <f>'Pasq. te ardhura shpenzime'!D39</f>
        <v>5392864.08000001</v>
      </c>
      <c r="E9" s="244">
        <v>-2085937</v>
      </c>
    </row>
    <row r="10" spans="2:5" ht="12.75">
      <c r="B10" s="241">
        <v>2</v>
      </c>
      <c r="C10" s="245" t="s">
        <v>213</v>
      </c>
      <c r="D10" s="243"/>
      <c r="E10" s="244"/>
    </row>
    <row r="11" spans="2:5" ht="12.75">
      <c r="B11" s="246" t="s">
        <v>21</v>
      </c>
      <c r="C11" s="245" t="s">
        <v>152</v>
      </c>
      <c r="D11" s="243"/>
      <c r="E11" s="244"/>
    </row>
    <row r="12" spans="2:5" ht="12.75">
      <c r="B12" s="246" t="s">
        <v>22</v>
      </c>
      <c r="C12" s="245" t="s">
        <v>153</v>
      </c>
      <c r="D12" s="243">
        <f>-'Pasq. te ardhura shpenzime'!D41</f>
        <v>-498199.2090000014</v>
      </c>
      <c r="E12" s="244"/>
    </row>
    <row r="13" spans="2:5" ht="12.75">
      <c r="B13" s="246" t="s">
        <v>23</v>
      </c>
      <c r="C13" s="245" t="s">
        <v>154</v>
      </c>
      <c r="D13" s="243">
        <f>-'Pasq. te ardhura shpenzime'!D23</f>
        <v>1580859.9</v>
      </c>
      <c r="E13" s="244">
        <v>744354</v>
      </c>
    </row>
    <row r="14" spans="2:5" ht="12.75">
      <c r="B14" s="246" t="s">
        <v>24</v>
      </c>
      <c r="C14" s="245" t="s">
        <v>155</v>
      </c>
      <c r="D14" s="243"/>
      <c r="E14" s="244"/>
    </row>
    <row r="15" spans="2:5" ht="12.75">
      <c r="B15" s="246">
        <v>3</v>
      </c>
      <c r="C15" s="247" t="s">
        <v>156</v>
      </c>
      <c r="D15" s="243"/>
      <c r="E15" s="244"/>
    </row>
    <row r="16" spans="2:5" ht="12.75">
      <c r="B16" s="246" t="s">
        <v>21</v>
      </c>
      <c r="C16" s="245" t="s">
        <v>157</v>
      </c>
      <c r="D16" s="243"/>
      <c r="E16" s="244"/>
    </row>
    <row r="17" spans="2:5" ht="12.75">
      <c r="B17" s="246">
        <v>4</v>
      </c>
      <c r="C17" s="247" t="s">
        <v>158</v>
      </c>
      <c r="D17" s="243"/>
      <c r="E17" s="244"/>
    </row>
    <row r="18" spans="2:5" ht="12.75">
      <c r="B18" s="241" t="s">
        <v>21</v>
      </c>
      <c r="C18" s="248" t="s">
        <v>181</v>
      </c>
      <c r="D18" s="243">
        <f>(AKTIVET!E21-AKTIVET!D21)</f>
        <v>21691927.240000002</v>
      </c>
      <c r="E18" s="244">
        <v>-1497771</v>
      </c>
    </row>
    <row r="19" spans="2:5" ht="12.75">
      <c r="B19" s="241" t="s">
        <v>22</v>
      </c>
      <c r="C19" s="248" t="s">
        <v>182</v>
      </c>
      <c r="D19" s="243">
        <f>AKTIVET!E30-AKTIVET!D30</f>
        <v>5898562.73</v>
      </c>
      <c r="E19" s="244">
        <v>26569569</v>
      </c>
    </row>
    <row r="20" spans="2:5" ht="12.75">
      <c r="B20" s="241" t="s">
        <v>23</v>
      </c>
      <c r="C20" s="248" t="s">
        <v>183</v>
      </c>
      <c r="D20" s="243">
        <f>'DETYRMET DHE KAPITALI'!D17-'DETYRMET DHE KAPITALI'!E17</f>
        <v>-34540810.8</v>
      </c>
      <c r="E20" s="244">
        <v>-189968</v>
      </c>
    </row>
    <row r="21" spans="2:5" ht="12.75">
      <c r="B21" s="241" t="s">
        <v>24</v>
      </c>
      <c r="C21" s="248" t="s">
        <v>184</v>
      </c>
      <c r="D21" s="243"/>
      <c r="E21" s="244"/>
    </row>
    <row r="22" spans="2:5" ht="15.75" customHeight="1">
      <c r="B22" s="249" t="s">
        <v>159</v>
      </c>
      <c r="C22" s="250"/>
      <c r="D22" s="151">
        <f>SUM(D9:D21)</f>
        <v>-474796.05899998546</v>
      </c>
      <c r="E22" s="155">
        <f>SUM(E9:E21)</f>
        <v>23540247</v>
      </c>
    </row>
    <row r="23" spans="2:5" ht="21" customHeight="1">
      <c r="B23" s="251" t="s">
        <v>3</v>
      </c>
      <c r="C23" s="252" t="s">
        <v>169</v>
      </c>
      <c r="D23" s="243"/>
      <c r="E23" s="244"/>
    </row>
    <row r="24" spans="2:5" ht="12.75">
      <c r="B24" s="253">
        <v>1</v>
      </c>
      <c r="C24" s="242" t="s">
        <v>160</v>
      </c>
      <c r="D24" s="243"/>
      <c r="E24" s="244"/>
    </row>
    <row r="25" spans="2:5" ht="12.75">
      <c r="B25" s="246">
        <v>2</v>
      </c>
      <c r="C25" s="242" t="s">
        <v>161</v>
      </c>
      <c r="D25" s="243"/>
      <c r="E25" s="244"/>
    </row>
    <row r="26" spans="2:5" ht="12.75">
      <c r="B26" s="246">
        <v>3</v>
      </c>
      <c r="C26" s="242" t="s">
        <v>162</v>
      </c>
      <c r="D26" s="254">
        <f>AKTIVET!E57-AKTIVET!D57-D13</f>
        <v>-2114684.0000000033</v>
      </c>
      <c r="E26" s="255">
        <v>-10298299</v>
      </c>
    </row>
    <row r="27" spans="2:5" ht="12.75">
      <c r="B27" s="246">
        <v>4</v>
      </c>
      <c r="C27" s="242" t="s">
        <v>163</v>
      </c>
      <c r="D27" s="243"/>
      <c r="E27" s="244"/>
    </row>
    <row r="28" spans="2:5" ht="12.75">
      <c r="B28" s="246">
        <v>5</v>
      </c>
      <c r="C28" s="242" t="s">
        <v>164</v>
      </c>
      <c r="D28" s="243"/>
      <c r="E28" s="244"/>
    </row>
    <row r="29" spans="2:5" ht="12.75">
      <c r="B29" s="246">
        <v>6</v>
      </c>
      <c r="C29" s="242" t="s">
        <v>165</v>
      </c>
      <c r="D29" s="243"/>
      <c r="E29" s="244"/>
    </row>
    <row r="30" spans="2:5" ht="12.75">
      <c r="B30" s="246">
        <v>7</v>
      </c>
      <c r="C30" s="242" t="s">
        <v>166</v>
      </c>
      <c r="D30" s="243"/>
      <c r="E30" s="244"/>
    </row>
    <row r="31" spans="2:5" ht="15">
      <c r="B31" s="249" t="s">
        <v>167</v>
      </c>
      <c r="C31" s="250"/>
      <c r="D31" s="151">
        <f>SUM(D24:D30)</f>
        <v>-2114684.0000000033</v>
      </c>
      <c r="E31" s="155">
        <f>SUM(E24:E30)</f>
        <v>-10298299</v>
      </c>
    </row>
    <row r="32" spans="2:5" ht="18.75" customHeight="1">
      <c r="B32" s="246" t="s">
        <v>5</v>
      </c>
      <c r="C32" s="252" t="s">
        <v>168</v>
      </c>
      <c r="D32" s="243"/>
      <c r="E32" s="244"/>
    </row>
    <row r="33" spans="2:5" ht="12.75">
      <c r="B33" s="246">
        <v>1</v>
      </c>
      <c r="C33" s="242" t="s">
        <v>171</v>
      </c>
      <c r="D33" s="243"/>
      <c r="E33" s="244"/>
    </row>
    <row r="34" spans="2:5" ht="12.75">
      <c r="B34" s="246">
        <v>2</v>
      </c>
      <c r="C34" s="242" t="s">
        <v>176</v>
      </c>
      <c r="D34" s="243"/>
      <c r="E34" s="244"/>
    </row>
    <row r="35" spans="2:5" ht="12.75">
      <c r="B35" s="246">
        <v>3</v>
      </c>
      <c r="C35" s="242" t="s">
        <v>172</v>
      </c>
      <c r="D35" s="243"/>
      <c r="E35" s="244"/>
    </row>
    <row r="36" spans="2:5" ht="12.75">
      <c r="B36" s="246">
        <v>4</v>
      </c>
      <c r="C36" s="242" t="s">
        <v>173</v>
      </c>
      <c r="D36" s="243"/>
      <c r="E36" s="244"/>
    </row>
    <row r="37" spans="2:5" ht="12.75">
      <c r="B37" s="246">
        <v>5</v>
      </c>
      <c r="C37" s="242" t="s">
        <v>174</v>
      </c>
      <c r="D37" s="243"/>
      <c r="E37" s="244"/>
    </row>
    <row r="38" spans="2:5" ht="12.75">
      <c r="B38" s="246">
        <v>6</v>
      </c>
      <c r="C38" s="242" t="s">
        <v>175</v>
      </c>
      <c r="D38" s="243"/>
      <c r="E38" s="244"/>
    </row>
    <row r="39" spans="2:5" ht="12.75">
      <c r="B39" s="246">
        <v>7</v>
      </c>
      <c r="C39" s="242" t="s">
        <v>177</v>
      </c>
      <c r="D39" s="243"/>
      <c r="E39" s="244"/>
    </row>
    <row r="40" spans="2:5" ht="14.25">
      <c r="B40" s="256">
        <v>8</v>
      </c>
      <c r="C40" s="242" t="s">
        <v>26</v>
      </c>
      <c r="D40" s="257"/>
      <c r="E40" s="258"/>
    </row>
    <row r="41" spans="2:5" ht="14.25">
      <c r="B41" s="256">
        <v>9</v>
      </c>
      <c r="C41" s="242" t="s">
        <v>178</v>
      </c>
      <c r="D41" s="257"/>
      <c r="E41" s="258"/>
    </row>
    <row r="42" spans="2:5" ht="12.75">
      <c r="B42" s="246">
        <v>10</v>
      </c>
      <c r="C42" s="242" t="s">
        <v>179</v>
      </c>
      <c r="D42" s="243"/>
      <c r="E42" s="244"/>
    </row>
    <row r="43" spans="2:5" ht="15">
      <c r="B43" s="249" t="s">
        <v>180</v>
      </c>
      <c r="C43" s="250"/>
      <c r="D43" s="151">
        <f>SUM(D33:D42)</f>
        <v>0</v>
      </c>
      <c r="E43" s="155">
        <f>SUM(E33:E42)</f>
        <v>0</v>
      </c>
    </row>
    <row r="44" spans="2:5" ht="12.75">
      <c r="B44" s="246"/>
      <c r="C44" s="242"/>
      <c r="D44" s="243"/>
      <c r="E44" s="244"/>
    </row>
    <row r="45" spans="2:5" ht="16.5" customHeight="1">
      <c r="B45" s="246" t="s">
        <v>44</v>
      </c>
      <c r="C45" s="252" t="s">
        <v>185</v>
      </c>
      <c r="D45" s="243">
        <f>D22+D31+D43</f>
        <v>-2589480.0589999887</v>
      </c>
      <c r="E45" s="244">
        <f>SUM(E22+E31+E43)</f>
        <v>13241948</v>
      </c>
    </row>
    <row r="46" spans="2:5" ht="15">
      <c r="B46" s="246" t="s">
        <v>52</v>
      </c>
      <c r="C46" s="252" t="s">
        <v>186</v>
      </c>
      <c r="D46" s="243">
        <f>AKTIVET!E9</f>
        <v>3196960.02</v>
      </c>
      <c r="E46" s="244">
        <v>-10471166.78</v>
      </c>
    </row>
    <row r="47" spans="2:5" ht="14.25">
      <c r="B47" s="246"/>
      <c r="C47" s="259" t="s">
        <v>187</v>
      </c>
      <c r="D47" s="243"/>
      <c r="E47" s="244"/>
    </row>
    <row r="48" spans="2:7" ht="15">
      <c r="B48" s="246" t="s">
        <v>54</v>
      </c>
      <c r="C48" s="252" t="s">
        <v>188</v>
      </c>
      <c r="D48" s="243">
        <f>D45+D46-0.001</f>
        <v>607479.9600000113</v>
      </c>
      <c r="E48" s="244">
        <f>E45+E46</f>
        <v>2770781.2200000007</v>
      </c>
      <c r="G48" s="21"/>
    </row>
    <row r="49" spans="2:5" ht="12.75">
      <c r="B49" s="246"/>
      <c r="C49" s="242"/>
      <c r="D49" s="243"/>
      <c r="E49" s="244"/>
    </row>
    <row r="50" spans="2:5" ht="13.5" thickBot="1">
      <c r="B50" s="260"/>
      <c r="C50" s="261"/>
      <c r="D50" s="262"/>
      <c r="E50" s="263"/>
    </row>
    <row r="51" spans="2:5" ht="18" customHeight="1" thickBot="1">
      <c r="B51" s="111" t="s">
        <v>28</v>
      </c>
      <c r="C51" s="264"/>
      <c r="D51" s="113" t="str">
        <f>IF(D481-AKTIVET!D9,"OK","JO OK")</f>
        <v>OK</v>
      </c>
      <c r="E51" s="113" t="str">
        <f>IF(E481-AKTIVET!E9,"OK","JO OK")</f>
        <v>OK</v>
      </c>
    </row>
    <row r="53" spans="4:5" ht="12.75">
      <c r="D53" s="30"/>
      <c r="E53" s="21"/>
    </row>
    <row r="54" spans="4:5" ht="12.75">
      <c r="D54" s="19"/>
      <c r="E54" s="21"/>
    </row>
    <row r="55" ht="12.75">
      <c r="D55" s="26"/>
    </row>
  </sheetData>
  <sheetProtection password="CEC4" sheet="1"/>
  <mergeCells count="9">
    <mergeCell ref="B51:C51"/>
    <mergeCell ref="B31:C31"/>
    <mergeCell ref="B43:C43"/>
    <mergeCell ref="B2:E2"/>
    <mergeCell ref="B3:E3"/>
    <mergeCell ref="B4:E4"/>
    <mergeCell ref="B5:E5"/>
    <mergeCell ref="B6:E6"/>
    <mergeCell ref="B22:C2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90" r:id="rId1"/>
  <headerFoot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M35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71.00390625" style="0" customWidth="1"/>
    <col min="2" max="2" width="10.140625" style="0" bestFit="1" customWidth="1"/>
    <col min="3" max="3" width="10.00390625" style="0" customWidth="1"/>
    <col min="4" max="4" width="8.57421875" style="0" customWidth="1"/>
    <col min="5" max="5" width="9.140625" style="0" bestFit="1" customWidth="1"/>
    <col min="6" max="6" width="8.7109375" style="0" customWidth="1"/>
    <col min="7" max="8" width="10.7109375" style="0" customWidth="1"/>
    <col min="9" max="9" width="10.140625" style="0" bestFit="1" customWidth="1"/>
    <col min="10" max="10" width="9.28125" style="0" customWidth="1"/>
    <col min="11" max="11" width="12.7109375" style="0" bestFit="1" customWidth="1"/>
    <col min="12" max="12" width="14.140625" style="0" customWidth="1"/>
    <col min="13" max="13" width="8.57421875" style="0" customWidth="1"/>
    <col min="14" max="14" width="8.7109375" style="0" customWidth="1"/>
  </cols>
  <sheetData>
    <row r="1" ht="13.5" thickBot="1"/>
    <row r="2" spans="1:11" ht="16.5" thickBot="1">
      <c r="A2" s="226" t="s">
        <v>433</v>
      </c>
      <c r="B2" s="227"/>
      <c r="C2" s="227"/>
      <c r="D2" s="227"/>
      <c r="E2" s="227"/>
      <c r="F2" s="227"/>
      <c r="G2" s="227"/>
      <c r="H2" s="227"/>
      <c r="I2" s="227"/>
      <c r="J2" s="227"/>
      <c r="K2" s="228"/>
    </row>
    <row r="3" spans="1:11" ht="15.75">
      <c r="A3" s="229" t="s">
        <v>444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1" ht="12.75">
      <c r="A4" s="265" t="s">
        <v>189</v>
      </c>
      <c r="B4" s="266"/>
      <c r="C4" s="267"/>
      <c r="D4" s="268"/>
      <c r="E4" s="268"/>
      <c r="F4" s="268"/>
      <c r="G4" s="48"/>
      <c r="H4" s="48"/>
      <c r="I4" s="48"/>
      <c r="J4" s="48"/>
      <c r="K4" s="48"/>
    </row>
    <row r="5" spans="1:11" ht="19.5" customHeight="1" thickBot="1">
      <c r="A5" s="231" t="s">
        <v>190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</row>
    <row r="6" spans="1:11" s="13" customFormat="1" ht="101.25" customHeight="1" thickBot="1">
      <c r="A6" s="269"/>
      <c r="B6" s="270" t="s">
        <v>6</v>
      </c>
      <c r="C6" s="271" t="s">
        <v>191</v>
      </c>
      <c r="D6" s="271" t="s">
        <v>192</v>
      </c>
      <c r="E6" s="271" t="s">
        <v>193</v>
      </c>
      <c r="F6" s="271" t="s">
        <v>8</v>
      </c>
      <c r="G6" s="271" t="s">
        <v>9</v>
      </c>
      <c r="H6" s="272" t="s">
        <v>194</v>
      </c>
      <c r="I6" s="272" t="s">
        <v>12</v>
      </c>
      <c r="J6" s="272" t="s">
        <v>195</v>
      </c>
      <c r="K6" s="273" t="s">
        <v>12</v>
      </c>
    </row>
    <row r="7" spans="1:13" s="3" customFormat="1" ht="13.5" thickBot="1">
      <c r="A7" s="274" t="s">
        <v>209</v>
      </c>
      <c r="B7" s="275">
        <f>'DETYRMET DHE KAPITALI'!E46</f>
        <v>2600000</v>
      </c>
      <c r="C7" s="275">
        <f>'DETYRMET DHE KAPITALI'!E47</f>
        <v>0</v>
      </c>
      <c r="D7" s="275">
        <f>'DETYRMET DHE KAPITALI'!E48</f>
        <v>0</v>
      </c>
      <c r="E7" s="275">
        <f>'DETYRMET DHE KAPITALI'!E50</f>
        <v>319475</v>
      </c>
      <c r="F7" s="275">
        <f>'DETYRMET DHE KAPITALI'!E52</f>
        <v>0</v>
      </c>
      <c r="G7" s="275">
        <f>'DETYRMET DHE KAPITALI'!E53</f>
        <v>18364402</v>
      </c>
      <c r="H7" s="276">
        <f>'DETYRMET DHE KAPITALI'!E54</f>
        <v>-2085936.810000009</v>
      </c>
      <c r="I7" s="277">
        <f>SUM(B7:H7)</f>
        <v>19197940.18999999</v>
      </c>
      <c r="J7" s="276">
        <v>0</v>
      </c>
      <c r="K7" s="277">
        <f>I7+J7</f>
        <v>19197940.18999999</v>
      </c>
      <c r="M7" s="14"/>
    </row>
    <row r="8" spans="1:11" ht="12.75">
      <c r="A8" s="278" t="s">
        <v>13</v>
      </c>
      <c r="B8" s="279"/>
      <c r="C8" s="279"/>
      <c r="D8" s="279"/>
      <c r="E8" s="279"/>
      <c r="F8" s="279"/>
      <c r="G8" s="280"/>
      <c r="H8" s="281"/>
      <c r="I8" s="282">
        <f aca="true" t="shared" si="0" ref="I8:I27">SUM(B8:H8)</f>
        <v>0</v>
      </c>
      <c r="J8" s="283">
        <v>0</v>
      </c>
      <c r="K8" s="284">
        <f aca="true" t="shared" si="1" ref="K8:K27">I8+J8</f>
        <v>0</v>
      </c>
    </row>
    <row r="9" spans="1:11" s="3" customFormat="1" ht="12.75">
      <c r="A9" s="285" t="s">
        <v>210</v>
      </c>
      <c r="B9" s="243"/>
      <c r="C9" s="243"/>
      <c r="D9" s="243"/>
      <c r="E9" s="243"/>
      <c r="F9" s="243"/>
      <c r="G9" s="243"/>
      <c r="H9" s="243"/>
      <c r="I9" s="243">
        <f t="shared" si="0"/>
        <v>0</v>
      </c>
      <c r="J9" s="286">
        <v>0</v>
      </c>
      <c r="K9" s="244">
        <f t="shared" si="1"/>
        <v>0</v>
      </c>
    </row>
    <row r="10" spans="1:11" s="3" customFormat="1" ht="12.75">
      <c r="A10" s="287" t="s">
        <v>196</v>
      </c>
      <c r="B10" s="243"/>
      <c r="C10" s="243"/>
      <c r="D10" s="243"/>
      <c r="E10" s="243"/>
      <c r="F10" s="243"/>
      <c r="G10" s="243"/>
      <c r="H10" s="243"/>
      <c r="I10" s="243">
        <f t="shared" si="0"/>
        <v>0</v>
      </c>
      <c r="J10" s="286">
        <v>0</v>
      </c>
      <c r="K10" s="244">
        <f t="shared" si="1"/>
        <v>0</v>
      </c>
    </row>
    <row r="11" spans="1:11" ht="12.75">
      <c r="A11" s="288" t="s">
        <v>197</v>
      </c>
      <c r="B11" s="289"/>
      <c r="C11" s="289"/>
      <c r="D11" s="289"/>
      <c r="E11" s="289"/>
      <c r="F11" s="289"/>
      <c r="G11" s="289"/>
      <c r="H11" s="289">
        <f>'DETYRMET DHE KAPITALI'!D54</f>
        <v>4894664.871000009</v>
      </c>
      <c r="I11" s="243">
        <f t="shared" si="0"/>
        <v>4894664.871000009</v>
      </c>
      <c r="J11" s="286">
        <v>0</v>
      </c>
      <c r="K11" s="244">
        <f t="shared" si="1"/>
        <v>4894664.871000009</v>
      </c>
    </row>
    <row r="12" spans="1:11" ht="13.5" thickBot="1">
      <c r="A12" s="290" t="s">
        <v>198</v>
      </c>
      <c r="B12" s="291"/>
      <c r="C12" s="291"/>
      <c r="D12" s="291"/>
      <c r="E12" s="291"/>
      <c r="F12" s="291"/>
      <c r="G12" s="291"/>
      <c r="H12" s="291"/>
      <c r="I12" s="284">
        <f t="shared" si="0"/>
        <v>0</v>
      </c>
      <c r="J12" s="286">
        <v>0</v>
      </c>
      <c r="K12" s="292">
        <f t="shared" si="1"/>
        <v>0</v>
      </c>
    </row>
    <row r="13" spans="1:11" ht="13.5" thickBot="1">
      <c r="A13" s="293" t="s">
        <v>199</v>
      </c>
      <c r="B13" s="294">
        <f>SUM(B7:B12)</f>
        <v>2600000</v>
      </c>
      <c r="C13" s="294">
        <f aca="true" t="shared" si="2" ref="C13:H13">SUM(C7:C12)</f>
        <v>0</v>
      </c>
      <c r="D13" s="294">
        <f t="shared" si="2"/>
        <v>0</v>
      </c>
      <c r="E13" s="294">
        <f t="shared" si="2"/>
        <v>319475</v>
      </c>
      <c r="F13" s="294">
        <f t="shared" si="2"/>
        <v>0</v>
      </c>
      <c r="G13" s="294">
        <f t="shared" si="2"/>
        <v>18364402</v>
      </c>
      <c r="H13" s="294">
        <f t="shared" si="2"/>
        <v>2808728.0609999998</v>
      </c>
      <c r="I13" s="277">
        <f t="shared" si="0"/>
        <v>24092605.061</v>
      </c>
      <c r="J13" s="294">
        <f>SUM(J7:J12)</f>
        <v>0</v>
      </c>
      <c r="K13" s="277">
        <f>I13+J13</f>
        <v>24092605.061</v>
      </c>
    </row>
    <row r="14" spans="1:11" ht="14.25" customHeight="1">
      <c r="A14" s="287" t="s">
        <v>202</v>
      </c>
      <c r="B14" s="295"/>
      <c r="C14" s="295"/>
      <c r="D14" s="295"/>
      <c r="E14" s="295"/>
      <c r="F14" s="295"/>
      <c r="G14" s="295"/>
      <c r="H14" s="295"/>
      <c r="I14" s="243">
        <f t="shared" si="0"/>
        <v>0</v>
      </c>
      <c r="J14" s="295"/>
      <c r="K14" s="244">
        <f t="shared" si="1"/>
        <v>0</v>
      </c>
    </row>
    <row r="15" spans="1:11" ht="12.75">
      <c r="A15" s="296" t="s">
        <v>200</v>
      </c>
      <c r="B15" s="289"/>
      <c r="C15" s="289"/>
      <c r="D15" s="289"/>
      <c r="E15" s="289"/>
      <c r="F15" s="289"/>
      <c r="G15" s="289"/>
      <c r="H15" s="289"/>
      <c r="I15" s="243">
        <f t="shared" si="0"/>
        <v>0</v>
      </c>
      <c r="J15" s="289"/>
      <c r="K15" s="244">
        <f t="shared" si="1"/>
        <v>0</v>
      </c>
    </row>
    <row r="16" spans="1:11" ht="13.5" thickBot="1">
      <c r="A16" s="297" t="s">
        <v>179</v>
      </c>
      <c r="B16" s="279"/>
      <c r="C16" s="279"/>
      <c r="D16" s="279"/>
      <c r="E16" s="279"/>
      <c r="F16" s="279"/>
      <c r="G16" s="279"/>
      <c r="H16" s="298"/>
      <c r="I16" s="299">
        <f t="shared" si="0"/>
        <v>0</v>
      </c>
      <c r="J16" s="298"/>
      <c r="K16" s="299">
        <f t="shared" si="1"/>
        <v>0</v>
      </c>
    </row>
    <row r="17" spans="1:11" ht="13.5" thickBot="1">
      <c r="A17" s="300" t="s">
        <v>201</v>
      </c>
      <c r="B17" s="301">
        <f>SUM(B13:B16)</f>
        <v>2600000</v>
      </c>
      <c r="C17" s="301">
        <f aca="true" t="shared" si="3" ref="C17:H17">SUM(C13:C16)</f>
        <v>0</v>
      </c>
      <c r="D17" s="301">
        <f t="shared" si="3"/>
        <v>0</v>
      </c>
      <c r="E17" s="301">
        <f t="shared" si="3"/>
        <v>319475</v>
      </c>
      <c r="F17" s="301">
        <f t="shared" si="3"/>
        <v>0</v>
      </c>
      <c r="G17" s="301">
        <f t="shared" si="3"/>
        <v>18364402</v>
      </c>
      <c r="H17" s="301">
        <f t="shared" si="3"/>
        <v>2808728.0609999998</v>
      </c>
      <c r="I17" s="302">
        <f>SUM(B17:H17)</f>
        <v>24092605.061</v>
      </c>
      <c r="J17" s="301">
        <f>SUM(J7:J16)</f>
        <v>0</v>
      </c>
      <c r="K17" s="302">
        <f>I17+J17</f>
        <v>24092605.061</v>
      </c>
    </row>
    <row r="18" spans="1:11" ht="13.5" thickBot="1">
      <c r="A18" s="303"/>
      <c r="B18" s="304"/>
      <c r="C18" s="304"/>
      <c r="D18" s="304"/>
      <c r="E18" s="304"/>
      <c r="F18" s="304"/>
      <c r="G18" s="304"/>
      <c r="H18" s="304"/>
      <c r="I18" s="305"/>
      <c r="J18" s="304"/>
      <c r="K18" s="306"/>
    </row>
    <row r="19" spans="1:11" ht="12.75">
      <c r="A19" s="307" t="s">
        <v>211</v>
      </c>
      <c r="B19" s="308"/>
      <c r="C19" s="308"/>
      <c r="D19" s="308"/>
      <c r="E19" s="308"/>
      <c r="F19" s="308"/>
      <c r="G19" s="308"/>
      <c r="H19" s="308"/>
      <c r="I19" s="243">
        <f>SUM(B19:H19)</f>
        <v>0</v>
      </c>
      <c r="J19" s="308"/>
      <c r="K19" s="244">
        <f t="shared" si="1"/>
        <v>0</v>
      </c>
    </row>
    <row r="20" spans="1:11" ht="12.75">
      <c r="A20" s="285" t="s">
        <v>455</v>
      </c>
      <c r="B20" s="295"/>
      <c r="C20" s="295"/>
      <c r="D20" s="295"/>
      <c r="E20" s="295"/>
      <c r="F20" s="295"/>
      <c r="G20" s="295"/>
      <c r="H20" s="295"/>
      <c r="I20" s="243">
        <f>SUM(B20:H20)</f>
        <v>0</v>
      </c>
      <c r="J20" s="295"/>
      <c r="K20" s="244">
        <f t="shared" si="1"/>
        <v>0</v>
      </c>
    </row>
    <row r="21" spans="1:11" ht="12.75">
      <c r="A21" s="285" t="s">
        <v>199</v>
      </c>
      <c r="B21" s="295"/>
      <c r="C21" s="295"/>
      <c r="D21" s="295"/>
      <c r="E21" s="295"/>
      <c r="F21" s="295"/>
      <c r="G21" s="295"/>
      <c r="H21" s="295"/>
      <c r="I21" s="243">
        <f>SUM(B21:H21)</f>
        <v>0</v>
      </c>
      <c r="J21" s="295"/>
      <c r="K21" s="244">
        <f t="shared" si="1"/>
        <v>0</v>
      </c>
    </row>
    <row r="22" spans="1:11" ht="12.75">
      <c r="A22" s="288" t="s">
        <v>197</v>
      </c>
      <c r="B22" s="289"/>
      <c r="C22" s="289"/>
      <c r="D22" s="289"/>
      <c r="E22" s="289"/>
      <c r="F22" s="289"/>
      <c r="G22" s="289"/>
      <c r="H22" s="289"/>
      <c r="I22" s="243">
        <f>SUM(B22:H22)</f>
        <v>0</v>
      </c>
      <c r="J22" s="289"/>
      <c r="K22" s="244">
        <f t="shared" si="1"/>
        <v>0</v>
      </c>
    </row>
    <row r="23" spans="1:11" ht="13.5" thickBot="1">
      <c r="A23" s="290" t="s">
        <v>198</v>
      </c>
      <c r="B23" s="291"/>
      <c r="C23" s="291"/>
      <c r="D23" s="291"/>
      <c r="E23" s="291"/>
      <c r="F23" s="291"/>
      <c r="G23" s="291"/>
      <c r="H23" s="291"/>
      <c r="I23" s="309">
        <f t="shared" si="0"/>
        <v>0</v>
      </c>
      <c r="J23" s="291"/>
      <c r="K23" s="292">
        <f t="shared" si="1"/>
        <v>0</v>
      </c>
    </row>
    <row r="24" spans="1:11" ht="13.5" thickBot="1">
      <c r="A24" s="293" t="s">
        <v>196</v>
      </c>
      <c r="B24" s="294">
        <f>SUM(B17:B23)</f>
        <v>2600000</v>
      </c>
      <c r="C24" s="294">
        <f aca="true" t="shared" si="4" ref="C24:H24">SUM(C17:C23)</f>
        <v>0</v>
      </c>
      <c r="D24" s="294">
        <f t="shared" si="4"/>
        <v>0</v>
      </c>
      <c r="E24" s="294">
        <f t="shared" si="4"/>
        <v>319475</v>
      </c>
      <c r="F24" s="294">
        <f t="shared" si="4"/>
        <v>0</v>
      </c>
      <c r="G24" s="294">
        <f t="shared" si="4"/>
        <v>18364402</v>
      </c>
      <c r="H24" s="294">
        <f t="shared" si="4"/>
        <v>2808728.0609999998</v>
      </c>
      <c r="I24" s="275">
        <f>SUM(B24:H24)</f>
        <v>24092605.061</v>
      </c>
      <c r="J24" s="294"/>
      <c r="K24" s="277">
        <f>I24+J24</f>
        <v>24092605.061</v>
      </c>
    </row>
    <row r="25" spans="1:11" ht="12" customHeight="1">
      <c r="A25" s="287" t="s">
        <v>202</v>
      </c>
      <c r="B25" s="295"/>
      <c r="C25" s="295"/>
      <c r="D25" s="295"/>
      <c r="E25" s="295"/>
      <c r="F25" s="295"/>
      <c r="G25" s="295"/>
      <c r="H25" s="295"/>
      <c r="I25" s="309">
        <f t="shared" si="0"/>
        <v>0</v>
      </c>
      <c r="J25" s="295"/>
      <c r="K25" s="244">
        <f t="shared" si="1"/>
        <v>0</v>
      </c>
    </row>
    <row r="26" spans="1:11" ht="12.75">
      <c r="A26" s="296" t="s">
        <v>200</v>
      </c>
      <c r="B26" s="289"/>
      <c r="C26" s="289"/>
      <c r="D26" s="289"/>
      <c r="E26" s="289"/>
      <c r="F26" s="289"/>
      <c r="G26" s="289"/>
      <c r="H26" s="289"/>
      <c r="I26" s="309">
        <f t="shared" si="0"/>
        <v>0</v>
      </c>
      <c r="J26" s="289"/>
      <c r="K26" s="244">
        <f t="shared" si="1"/>
        <v>0</v>
      </c>
    </row>
    <row r="27" spans="1:11" ht="13.5" thickBot="1">
      <c r="A27" s="297" t="s">
        <v>179</v>
      </c>
      <c r="B27" s="291"/>
      <c r="C27" s="291"/>
      <c r="D27" s="291"/>
      <c r="E27" s="291"/>
      <c r="F27" s="291"/>
      <c r="G27" s="291"/>
      <c r="H27" s="291"/>
      <c r="I27" s="309">
        <f t="shared" si="0"/>
        <v>0</v>
      </c>
      <c r="J27" s="291"/>
      <c r="K27" s="292">
        <f t="shared" si="1"/>
        <v>0</v>
      </c>
    </row>
    <row r="28" spans="1:11" ht="13.5" thickBot="1">
      <c r="A28" s="300" t="s">
        <v>201</v>
      </c>
      <c r="B28" s="310">
        <f>SUM(B25:B27)</f>
        <v>0</v>
      </c>
      <c r="C28" s="310">
        <f aca="true" t="shared" si="5" ref="C28:H28">SUM(C25:C27)</f>
        <v>0</v>
      </c>
      <c r="D28" s="310">
        <f t="shared" si="5"/>
        <v>0</v>
      </c>
      <c r="E28" s="310">
        <f t="shared" si="5"/>
        <v>0</v>
      </c>
      <c r="F28" s="310">
        <f t="shared" si="5"/>
        <v>0</v>
      </c>
      <c r="G28" s="310">
        <f t="shared" si="5"/>
        <v>0</v>
      </c>
      <c r="H28" s="310">
        <f t="shared" si="5"/>
        <v>0</v>
      </c>
      <c r="I28" s="275">
        <f>SUM(B28:H28)</f>
        <v>0</v>
      </c>
      <c r="J28" s="311"/>
      <c r="K28" s="277">
        <f>I28+J28</f>
        <v>0</v>
      </c>
    </row>
    <row r="29" spans="1:11" ht="13.5" thickBot="1">
      <c r="A29" s="303"/>
      <c r="B29" s="312"/>
      <c r="C29" s="312"/>
      <c r="D29" s="312"/>
      <c r="E29" s="312"/>
      <c r="F29" s="312"/>
      <c r="G29" s="312"/>
      <c r="H29" s="312"/>
      <c r="I29" s="312"/>
      <c r="J29" s="312"/>
      <c r="K29" s="313"/>
    </row>
    <row r="30" spans="1:11" ht="13.5" thickBot="1">
      <c r="A30" s="314" t="s">
        <v>456</v>
      </c>
      <c r="B30" s="315">
        <f>B24+B28</f>
        <v>2600000</v>
      </c>
      <c r="C30" s="315">
        <f aca="true" t="shared" si="6" ref="C30:H30">C24+C28</f>
        <v>0</v>
      </c>
      <c r="D30" s="315">
        <f t="shared" si="6"/>
        <v>0</v>
      </c>
      <c r="E30" s="315">
        <f t="shared" si="6"/>
        <v>319475</v>
      </c>
      <c r="F30" s="315">
        <f t="shared" si="6"/>
        <v>0</v>
      </c>
      <c r="G30" s="315">
        <f t="shared" si="6"/>
        <v>18364402</v>
      </c>
      <c r="H30" s="315">
        <f t="shared" si="6"/>
        <v>2808728.0609999998</v>
      </c>
      <c r="I30" s="316">
        <f>SUM(B30:H30)</f>
        <v>24092605.061</v>
      </c>
      <c r="J30" s="315">
        <f>SUM(J17:J27)</f>
        <v>0</v>
      </c>
      <c r="K30" s="316">
        <f>I30+J30-0.55</f>
        <v>24092604.511</v>
      </c>
    </row>
    <row r="31" spans="1:11" ht="13.5" thickBot="1">
      <c r="A31" s="111" t="s">
        <v>28</v>
      </c>
      <c r="B31" s="317"/>
      <c r="C31" s="317"/>
      <c r="D31" s="317"/>
      <c r="E31" s="317"/>
      <c r="F31" s="317"/>
      <c r="G31" s="317"/>
      <c r="H31" s="317"/>
      <c r="I31" s="112"/>
      <c r="J31" s="318" t="str">
        <f>IF(L30='DETYRMET DHE KAPITALI'!F56,"OK","JO OK")</f>
        <v>OK</v>
      </c>
      <c r="K31" s="319"/>
    </row>
    <row r="33" ht="12.75">
      <c r="K33" s="21"/>
    </row>
    <row r="34" ht="12.75">
      <c r="K34" s="26"/>
    </row>
    <row r="35" ht="12.75">
      <c r="K35" s="27"/>
    </row>
  </sheetData>
  <sheetProtection password="CEC4" sheet="1"/>
  <mergeCells count="5">
    <mergeCell ref="A3:K3"/>
    <mergeCell ref="A2:K2"/>
    <mergeCell ref="A5:K5"/>
    <mergeCell ref="A31:I31"/>
    <mergeCell ref="J31:K31"/>
  </mergeCell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9" scale="85" r:id="rId1"/>
  <headerFooter alignWithMargins="0">
    <oddFooter>&amp;C6</oddFooter>
  </headerFooter>
  <ignoredErrors>
    <ignoredError sqref="I17 I30 I1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2:K52"/>
  <sheetViews>
    <sheetView zoomScalePageLayoutView="0" workbookViewId="0" topLeftCell="A1">
      <selection activeCell="B3" sqref="B3:K3"/>
    </sheetView>
  </sheetViews>
  <sheetFormatPr defaultColWidth="9.140625" defaultRowHeight="12.75"/>
  <cols>
    <col min="1" max="1" width="3.140625" style="0" customWidth="1"/>
  </cols>
  <sheetData>
    <row r="2" spans="2:11" ht="12.75">
      <c r="B2" s="320"/>
      <c r="C2" s="321"/>
      <c r="D2" s="321"/>
      <c r="E2" s="321"/>
      <c r="F2" s="321"/>
      <c r="G2" s="321"/>
      <c r="H2" s="321"/>
      <c r="I2" s="321"/>
      <c r="J2" s="321"/>
      <c r="K2" s="322"/>
    </row>
    <row r="3" spans="2:11" ht="15.75">
      <c r="B3" s="323" t="s">
        <v>435</v>
      </c>
      <c r="C3" s="324"/>
      <c r="D3" s="324"/>
      <c r="E3" s="324"/>
      <c r="F3" s="324"/>
      <c r="G3" s="324"/>
      <c r="H3" s="324"/>
      <c r="I3" s="324"/>
      <c r="J3" s="324"/>
      <c r="K3" s="325"/>
    </row>
    <row r="4" spans="2:11" ht="12.75">
      <c r="B4" s="326" t="s">
        <v>16</v>
      </c>
      <c r="C4" s="327"/>
      <c r="D4" s="327"/>
      <c r="E4" s="327"/>
      <c r="F4" s="327"/>
      <c r="G4" s="327"/>
      <c r="H4" s="327"/>
      <c r="I4" s="327"/>
      <c r="J4" s="327"/>
      <c r="K4" s="328"/>
    </row>
    <row r="5" spans="2:11" ht="12.75">
      <c r="B5" s="329"/>
      <c r="C5" s="330"/>
      <c r="D5" s="331"/>
      <c r="E5" s="331"/>
      <c r="F5" s="331"/>
      <c r="G5" s="331"/>
      <c r="H5" s="331"/>
      <c r="I5" s="332"/>
      <c r="J5" s="332"/>
      <c r="K5" s="333"/>
    </row>
    <row r="6" spans="2:11" ht="12.75">
      <c r="B6" s="329"/>
      <c r="C6" s="330"/>
      <c r="D6" s="330"/>
      <c r="E6" s="330"/>
      <c r="F6" s="330"/>
      <c r="G6" s="332"/>
      <c r="H6" s="332"/>
      <c r="I6" s="332"/>
      <c r="J6" s="330"/>
      <c r="K6" s="334"/>
    </row>
    <row r="7" spans="2:11" ht="12.75">
      <c r="B7" s="329"/>
      <c r="C7" s="330"/>
      <c r="D7" s="330"/>
      <c r="E7" s="330"/>
      <c r="F7" s="330"/>
      <c r="G7" s="330"/>
      <c r="H7" s="335"/>
      <c r="I7" s="335"/>
      <c r="J7" s="330"/>
      <c r="K7" s="334"/>
    </row>
    <row r="8" spans="2:11" ht="12.75">
      <c r="B8" s="329"/>
      <c r="C8" s="330"/>
      <c r="D8" s="330"/>
      <c r="E8" s="330"/>
      <c r="F8" s="330"/>
      <c r="G8" s="330"/>
      <c r="H8" s="330"/>
      <c r="I8" s="330"/>
      <c r="J8" s="330"/>
      <c r="K8" s="334"/>
    </row>
    <row r="9" spans="2:11" ht="12.75">
      <c r="B9" s="329"/>
      <c r="C9" s="330"/>
      <c r="D9" s="330"/>
      <c r="E9" s="330"/>
      <c r="F9" s="330"/>
      <c r="G9" s="330"/>
      <c r="H9" s="330"/>
      <c r="I9" s="330"/>
      <c r="J9" s="330"/>
      <c r="K9" s="334"/>
    </row>
    <row r="10" spans="2:11" ht="12.75">
      <c r="B10" s="329"/>
      <c r="C10" s="336" t="s">
        <v>434</v>
      </c>
      <c r="D10" s="336"/>
      <c r="E10" s="336"/>
      <c r="F10" s="337"/>
      <c r="G10" s="337"/>
      <c r="H10" s="337"/>
      <c r="I10" s="330"/>
      <c r="J10" s="330"/>
      <c r="K10" s="334"/>
    </row>
    <row r="11" spans="2:11" ht="12.75">
      <c r="B11" s="329"/>
      <c r="C11" s="336"/>
      <c r="D11" s="336"/>
      <c r="E11" s="336"/>
      <c r="F11" s="337"/>
      <c r="G11" s="337"/>
      <c r="H11" s="337"/>
      <c r="I11" s="330"/>
      <c r="J11" s="330"/>
      <c r="K11" s="334"/>
    </row>
    <row r="12" spans="2:11" ht="12.75">
      <c r="B12" s="329"/>
      <c r="C12" s="336"/>
      <c r="D12" s="337"/>
      <c r="E12" s="337"/>
      <c r="F12" s="337"/>
      <c r="G12" s="337"/>
      <c r="H12" s="337"/>
      <c r="I12" s="336"/>
      <c r="J12" s="336"/>
      <c r="K12" s="338"/>
    </row>
    <row r="13" spans="2:11" ht="12.75">
      <c r="B13" s="329"/>
      <c r="C13" s="336"/>
      <c r="D13" s="336"/>
      <c r="E13" s="336"/>
      <c r="F13" s="336"/>
      <c r="G13" s="332"/>
      <c r="H13" s="332"/>
      <c r="I13" s="336"/>
      <c r="J13" s="336"/>
      <c r="K13" s="338"/>
    </row>
    <row r="14" spans="2:11" ht="12.75">
      <c r="B14" s="329"/>
      <c r="C14" s="336"/>
      <c r="D14" s="336"/>
      <c r="E14" s="336"/>
      <c r="F14" s="336"/>
      <c r="G14" s="336"/>
      <c r="H14" s="332"/>
      <c r="I14" s="336"/>
      <c r="J14" s="336"/>
      <c r="K14" s="338"/>
    </row>
    <row r="15" spans="2:11" ht="12.75">
      <c r="B15" s="329"/>
      <c r="C15" s="336"/>
      <c r="D15" s="336"/>
      <c r="E15" s="336"/>
      <c r="F15" s="336"/>
      <c r="G15" s="330"/>
      <c r="H15" s="330"/>
      <c r="I15" s="330"/>
      <c r="J15" s="330"/>
      <c r="K15" s="334"/>
    </row>
    <row r="16" spans="2:11" ht="12.75">
      <c r="B16" s="329"/>
      <c r="C16" s="339"/>
      <c r="D16" s="330"/>
      <c r="E16" s="330"/>
      <c r="F16" s="330"/>
      <c r="G16" s="330"/>
      <c r="H16" s="330"/>
      <c r="I16" s="330"/>
      <c r="J16" s="330"/>
      <c r="K16" s="334"/>
    </row>
    <row r="17" spans="2:11" ht="12.75">
      <c r="B17" s="329"/>
      <c r="C17" s="339"/>
      <c r="D17" s="330"/>
      <c r="E17" s="330"/>
      <c r="F17" s="340"/>
      <c r="G17" s="330"/>
      <c r="H17" s="330"/>
      <c r="I17" s="330"/>
      <c r="J17" s="330"/>
      <c r="K17" s="334"/>
    </row>
    <row r="18" spans="2:11" ht="12.75">
      <c r="B18" s="329"/>
      <c r="C18" s="330"/>
      <c r="D18" s="330"/>
      <c r="E18" s="330"/>
      <c r="F18" s="330"/>
      <c r="G18" s="330"/>
      <c r="H18" s="330"/>
      <c r="I18" s="330"/>
      <c r="J18" s="330"/>
      <c r="K18" s="334"/>
    </row>
    <row r="19" spans="2:11" ht="12.75">
      <c r="B19" s="329"/>
      <c r="C19" s="341"/>
      <c r="D19" s="330"/>
      <c r="E19" s="330"/>
      <c r="F19" s="342"/>
      <c r="G19" s="330"/>
      <c r="H19" s="330"/>
      <c r="I19" s="330"/>
      <c r="J19" s="330"/>
      <c r="K19" s="334"/>
    </row>
    <row r="20" spans="2:11" ht="12.75">
      <c r="B20" s="329"/>
      <c r="C20" s="330"/>
      <c r="D20" s="330"/>
      <c r="E20" s="330"/>
      <c r="F20" s="330"/>
      <c r="G20" s="330"/>
      <c r="H20" s="330"/>
      <c r="I20" s="330"/>
      <c r="J20" s="330"/>
      <c r="K20" s="334"/>
    </row>
    <row r="21" spans="2:11" ht="12.75">
      <c r="B21" s="329"/>
      <c r="C21" s="330"/>
      <c r="D21" s="330"/>
      <c r="E21" s="330"/>
      <c r="F21" s="330"/>
      <c r="G21" s="330"/>
      <c r="H21" s="330"/>
      <c r="I21" s="330"/>
      <c r="J21" s="330"/>
      <c r="K21" s="334"/>
    </row>
    <row r="22" spans="2:11" ht="12.75">
      <c r="B22" s="329"/>
      <c r="C22" s="330"/>
      <c r="D22" s="330"/>
      <c r="E22" s="330"/>
      <c r="F22" s="330"/>
      <c r="G22" s="330"/>
      <c r="H22" s="330"/>
      <c r="I22" s="330"/>
      <c r="J22" s="330"/>
      <c r="K22" s="334"/>
    </row>
    <row r="23" spans="2:11" ht="12.75">
      <c r="B23" s="329"/>
      <c r="C23" s="330"/>
      <c r="D23" s="330"/>
      <c r="E23" s="330"/>
      <c r="F23" s="330"/>
      <c r="G23" s="330"/>
      <c r="H23" s="330"/>
      <c r="I23" s="330"/>
      <c r="J23" s="330"/>
      <c r="K23" s="334"/>
    </row>
    <row r="24" spans="2:11" ht="12.75">
      <c r="B24" s="329"/>
      <c r="C24" s="330"/>
      <c r="D24" s="330"/>
      <c r="E24" s="330"/>
      <c r="F24" s="330"/>
      <c r="G24" s="330"/>
      <c r="H24" s="330"/>
      <c r="I24" s="330"/>
      <c r="J24" s="330"/>
      <c r="K24" s="334"/>
    </row>
    <row r="25" spans="2:11" ht="12.75">
      <c r="B25" s="329"/>
      <c r="C25" s="330"/>
      <c r="D25" s="330"/>
      <c r="E25" s="330"/>
      <c r="F25" s="330"/>
      <c r="G25" s="330"/>
      <c r="H25" s="330"/>
      <c r="I25" s="330"/>
      <c r="J25" s="330"/>
      <c r="K25" s="334"/>
    </row>
    <row r="26" spans="2:11" ht="12.75">
      <c r="B26" s="329"/>
      <c r="C26" s="343"/>
      <c r="D26" s="330"/>
      <c r="E26" s="330"/>
      <c r="F26" s="342"/>
      <c r="G26" s="330"/>
      <c r="H26" s="344"/>
      <c r="I26" s="330"/>
      <c r="J26" s="330"/>
      <c r="K26" s="334"/>
    </row>
    <row r="27" spans="2:11" ht="12.75">
      <c r="B27" s="329"/>
      <c r="C27" s="330"/>
      <c r="D27" s="330"/>
      <c r="E27" s="330"/>
      <c r="F27" s="330"/>
      <c r="G27" s="330"/>
      <c r="H27" s="330"/>
      <c r="I27" s="330"/>
      <c r="J27" s="330"/>
      <c r="K27" s="334"/>
    </row>
    <row r="28" spans="2:11" ht="12.75">
      <c r="B28" s="329"/>
      <c r="C28" s="330"/>
      <c r="D28" s="330"/>
      <c r="E28" s="330"/>
      <c r="F28" s="330"/>
      <c r="G28" s="330"/>
      <c r="H28" s="330"/>
      <c r="I28" s="330"/>
      <c r="J28" s="330"/>
      <c r="K28" s="334"/>
    </row>
    <row r="29" spans="2:11" ht="12.75">
      <c r="B29" s="329"/>
      <c r="C29" s="330"/>
      <c r="D29" s="330"/>
      <c r="E29" s="330"/>
      <c r="F29" s="330"/>
      <c r="G29" s="330"/>
      <c r="H29" s="330"/>
      <c r="I29" s="330"/>
      <c r="J29" s="330"/>
      <c r="K29" s="334"/>
    </row>
    <row r="30" spans="2:11" ht="12.75">
      <c r="B30" s="329"/>
      <c r="C30" s="330"/>
      <c r="D30" s="330"/>
      <c r="E30" s="330"/>
      <c r="F30" s="330"/>
      <c r="G30" s="330"/>
      <c r="H30" s="330"/>
      <c r="I30" s="330"/>
      <c r="J30" s="330"/>
      <c r="K30" s="334"/>
    </row>
    <row r="31" spans="2:11" ht="12.75">
      <c r="B31" s="329"/>
      <c r="C31" s="330"/>
      <c r="D31" s="330"/>
      <c r="E31" s="330"/>
      <c r="F31" s="330"/>
      <c r="G31" s="330"/>
      <c r="H31" s="330"/>
      <c r="I31" s="330"/>
      <c r="J31" s="330"/>
      <c r="K31" s="334"/>
    </row>
    <row r="32" spans="2:11" ht="12.75">
      <c r="B32" s="329"/>
      <c r="C32" s="330"/>
      <c r="D32" s="330"/>
      <c r="E32" s="330"/>
      <c r="F32" s="330"/>
      <c r="G32" s="330"/>
      <c r="H32" s="330"/>
      <c r="I32" s="330"/>
      <c r="J32" s="330"/>
      <c r="K32" s="334"/>
    </row>
    <row r="33" spans="2:11" ht="12.75">
      <c r="B33" s="329"/>
      <c r="C33" s="330"/>
      <c r="D33" s="330"/>
      <c r="E33" s="330"/>
      <c r="F33" s="330"/>
      <c r="G33" s="330"/>
      <c r="H33" s="330"/>
      <c r="I33" s="330"/>
      <c r="J33" s="330"/>
      <c r="K33" s="334"/>
    </row>
    <row r="34" spans="2:11" ht="12.75">
      <c r="B34" s="329"/>
      <c r="C34" s="343"/>
      <c r="D34" s="330"/>
      <c r="E34" s="330"/>
      <c r="F34" s="332"/>
      <c r="G34" s="332"/>
      <c r="H34" s="332"/>
      <c r="I34" s="332"/>
      <c r="J34" s="332"/>
      <c r="K34" s="334"/>
    </row>
    <row r="35" spans="2:11" ht="12.75">
      <c r="B35" s="329"/>
      <c r="C35" s="330"/>
      <c r="D35" s="330"/>
      <c r="E35" s="330"/>
      <c r="F35" s="342"/>
      <c r="G35" s="330"/>
      <c r="H35" s="330"/>
      <c r="I35" s="330"/>
      <c r="J35" s="330"/>
      <c r="K35" s="334"/>
    </row>
    <row r="36" spans="2:11" ht="12.75">
      <c r="B36" s="329"/>
      <c r="C36" s="330"/>
      <c r="D36" s="330"/>
      <c r="E36" s="330"/>
      <c r="F36" s="330"/>
      <c r="G36" s="330"/>
      <c r="H36" s="330"/>
      <c r="I36" s="330"/>
      <c r="J36" s="330"/>
      <c r="K36" s="334"/>
    </row>
    <row r="37" spans="2:11" ht="12.75">
      <c r="B37" s="329"/>
      <c r="C37" s="330"/>
      <c r="D37" s="330"/>
      <c r="E37" s="330"/>
      <c r="F37" s="330"/>
      <c r="G37" s="330"/>
      <c r="H37" s="330"/>
      <c r="I37" s="330"/>
      <c r="J37" s="330"/>
      <c r="K37" s="334"/>
    </row>
    <row r="38" spans="2:11" ht="12.75">
      <c r="B38" s="329"/>
      <c r="C38" s="330"/>
      <c r="D38" s="330"/>
      <c r="E38" s="330"/>
      <c r="F38" s="330"/>
      <c r="G38" s="330"/>
      <c r="H38" s="330"/>
      <c r="I38" s="330"/>
      <c r="J38" s="330"/>
      <c r="K38" s="334"/>
    </row>
    <row r="39" spans="2:11" ht="12.75">
      <c r="B39" s="329"/>
      <c r="C39" s="330"/>
      <c r="D39" s="330"/>
      <c r="E39" s="330"/>
      <c r="F39" s="330"/>
      <c r="G39" s="330"/>
      <c r="H39" s="330"/>
      <c r="I39" s="330"/>
      <c r="J39" s="330"/>
      <c r="K39" s="334"/>
    </row>
    <row r="40" spans="2:11" ht="12.75">
      <c r="B40" s="329"/>
      <c r="C40" s="330"/>
      <c r="D40" s="330"/>
      <c r="E40" s="330"/>
      <c r="F40" s="330"/>
      <c r="G40" s="330"/>
      <c r="H40" s="330"/>
      <c r="I40" s="330"/>
      <c r="J40" s="330"/>
      <c r="K40" s="334"/>
    </row>
    <row r="41" spans="2:11" ht="12.75">
      <c r="B41" s="329"/>
      <c r="C41" s="330"/>
      <c r="D41" s="330"/>
      <c r="E41" s="330"/>
      <c r="F41" s="330"/>
      <c r="G41" s="330"/>
      <c r="H41" s="330"/>
      <c r="I41" s="330"/>
      <c r="J41" s="330"/>
      <c r="K41" s="334"/>
    </row>
    <row r="42" spans="2:11" ht="12.75">
      <c r="B42" s="329"/>
      <c r="C42" s="330"/>
      <c r="D42" s="330"/>
      <c r="E42" s="330"/>
      <c r="F42" s="330"/>
      <c r="G42" s="330"/>
      <c r="H42" s="330"/>
      <c r="I42" s="330"/>
      <c r="J42" s="330"/>
      <c r="K42" s="334"/>
    </row>
    <row r="43" spans="2:11" ht="12.75">
      <c r="B43" s="329"/>
      <c r="C43" s="331"/>
      <c r="D43" s="331"/>
      <c r="E43" s="345"/>
      <c r="F43" s="345"/>
      <c r="G43" s="346"/>
      <c r="H43" s="347"/>
      <c r="I43" s="347"/>
      <c r="J43" s="330"/>
      <c r="K43" s="334"/>
    </row>
    <row r="44" spans="2:11" ht="12.75">
      <c r="B44" s="329"/>
      <c r="C44" s="330"/>
      <c r="D44" s="330"/>
      <c r="E44" s="330"/>
      <c r="F44" s="330"/>
      <c r="G44" s="330"/>
      <c r="H44" s="330"/>
      <c r="I44" s="330"/>
      <c r="J44" s="330"/>
      <c r="K44" s="334"/>
    </row>
    <row r="45" spans="2:11" ht="12.75">
      <c r="B45" s="329"/>
      <c r="C45" s="330"/>
      <c r="D45" s="330"/>
      <c r="E45" s="330"/>
      <c r="F45" s="330"/>
      <c r="G45" s="330"/>
      <c r="H45" s="330"/>
      <c r="I45" s="330"/>
      <c r="J45" s="330"/>
      <c r="K45" s="334"/>
    </row>
    <row r="46" spans="2:11" ht="12.75">
      <c r="B46" s="329"/>
      <c r="C46" s="330"/>
      <c r="D46" s="330"/>
      <c r="E46" s="348"/>
      <c r="F46" s="348"/>
      <c r="G46" s="330"/>
      <c r="H46" s="330"/>
      <c r="I46" s="330"/>
      <c r="J46" s="330"/>
      <c r="K46" s="334"/>
    </row>
    <row r="47" spans="2:11" ht="12.75">
      <c r="B47" s="329"/>
      <c r="C47" s="330"/>
      <c r="D47" s="330"/>
      <c r="E47" s="327" t="s">
        <v>17</v>
      </c>
      <c r="F47" s="327"/>
      <c r="G47" s="327"/>
      <c r="H47" s="330"/>
      <c r="I47" s="330"/>
      <c r="J47" s="330"/>
      <c r="K47" s="334"/>
    </row>
    <row r="48" spans="2:11" ht="12.75">
      <c r="B48" s="329"/>
      <c r="C48" s="330"/>
      <c r="D48" s="330"/>
      <c r="E48" s="331"/>
      <c r="F48" s="331"/>
      <c r="G48" s="330"/>
      <c r="H48" s="348"/>
      <c r="I48" s="348"/>
      <c r="J48" s="330"/>
      <c r="K48" s="334"/>
    </row>
    <row r="49" spans="2:11" ht="12.75">
      <c r="B49" s="329"/>
      <c r="C49" s="327" t="s">
        <v>18</v>
      </c>
      <c r="D49" s="327"/>
      <c r="E49" s="330"/>
      <c r="F49" s="330"/>
      <c r="G49" s="330"/>
      <c r="H49" s="349" t="s">
        <v>19</v>
      </c>
      <c r="I49" s="349"/>
      <c r="J49" s="330"/>
      <c r="K49" s="334"/>
    </row>
    <row r="50" spans="2:11" ht="12.75">
      <c r="B50" s="329"/>
      <c r="C50" s="327"/>
      <c r="D50" s="327"/>
      <c r="E50" s="337"/>
      <c r="F50" s="337"/>
      <c r="G50" s="337"/>
      <c r="H50" s="350"/>
      <c r="I50" s="350"/>
      <c r="J50" s="330"/>
      <c r="K50" s="334"/>
    </row>
    <row r="51" spans="2:11" ht="12.75">
      <c r="B51" s="329"/>
      <c r="C51" s="327"/>
      <c r="D51" s="327"/>
      <c r="E51" s="330"/>
      <c r="F51" s="330"/>
      <c r="G51" s="330"/>
      <c r="H51" s="330"/>
      <c r="I51" s="330"/>
      <c r="J51" s="330"/>
      <c r="K51" s="351"/>
    </row>
    <row r="52" spans="2:11" ht="12.75">
      <c r="B52" s="352"/>
      <c r="C52" s="353"/>
      <c r="D52" s="353"/>
      <c r="E52" s="353"/>
      <c r="F52" s="353"/>
      <c r="G52" s="353"/>
      <c r="H52" s="353"/>
      <c r="I52" s="353"/>
      <c r="J52" s="353"/>
      <c r="K52" s="354"/>
    </row>
  </sheetData>
  <sheetProtection password="CEC4" sheet="1"/>
  <mergeCells count="8">
    <mergeCell ref="C50:D50"/>
    <mergeCell ref="H50:I50"/>
    <mergeCell ref="C51:D51"/>
    <mergeCell ref="B3:K3"/>
    <mergeCell ref="B4:K4"/>
    <mergeCell ref="E47:G47"/>
    <mergeCell ref="C49:D49"/>
    <mergeCell ref="H49:I49"/>
  </mergeCells>
  <printOptions/>
  <pageMargins left="0.3" right="0.64" top="0.68" bottom="0.83" header="0.5" footer="0.5"/>
  <pageSetup horizontalDpi="300" verticalDpi="300" orientation="portrait" r:id="rId1"/>
  <headerFooter alignWithMargins="0"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60"/>
  <sheetViews>
    <sheetView zoomScalePageLayoutView="0" workbookViewId="0" topLeftCell="A1">
      <selection activeCell="B2" sqref="B2:I2"/>
    </sheetView>
  </sheetViews>
  <sheetFormatPr defaultColWidth="9.140625" defaultRowHeight="12.75"/>
  <cols>
    <col min="2" max="2" width="9.140625" style="0" customWidth="1"/>
    <col min="4" max="4" width="34.8515625" style="0" customWidth="1"/>
    <col min="5" max="5" width="9.28125" style="0" bestFit="1" customWidth="1"/>
    <col min="6" max="6" width="12.57421875" style="0" bestFit="1" customWidth="1"/>
    <col min="7" max="7" width="10.8515625" style="0" bestFit="1" customWidth="1"/>
    <col min="8" max="8" width="13.8515625" style="0" bestFit="1" customWidth="1"/>
    <col min="9" max="9" width="10.7109375" style="0" customWidth="1"/>
    <col min="10" max="10" width="11.00390625" style="0" customWidth="1"/>
    <col min="11" max="11" width="12.421875" style="0" bestFit="1" customWidth="1"/>
    <col min="13" max="13" width="11.421875" style="0" customWidth="1"/>
    <col min="15" max="15" width="36.421875" style="0" customWidth="1"/>
    <col min="17" max="17" width="12.57421875" style="0" customWidth="1"/>
    <col min="19" max="19" width="12.8515625" style="0" bestFit="1" customWidth="1"/>
  </cols>
  <sheetData>
    <row r="1" ht="13.5" thickBot="1"/>
    <row r="2" spans="2:19" ht="16.5" thickBot="1">
      <c r="B2" s="42" t="s">
        <v>427</v>
      </c>
      <c r="C2" s="43"/>
      <c r="D2" s="43"/>
      <c r="E2" s="43"/>
      <c r="F2" s="43"/>
      <c r="G2" s="43"/>
      <c r="H2" s="43"/>
      <c r="I2" s="44"/>
      <c r="J2" s="355"/>
      <c r="K2" s="355"/>
      <c r="L2" s="355"/>
      <c r="M2" s="356"/>
      <c r="N2" s="356"/>
      <c r="O2" s="356"/>
      <c r="P2" s="356"/>
      <c r="Q2" s="356"/>
      <c r="R2" s="356"/>
      <c r="S2" s="356"/>
    </row>
    <row r="3" spans="2:19" ht="12.75">
      <c r="B3" s="357" t="s">
        <v>214</v>
      </c>
      <c r="C3" s="357"/>
      <c r="D3" s="358"/>
      <c r="E3" s="358"/>
      <c r="F3" s="358"/>
      <c r="G3" s="358"/>
      <c r="H3" s="358"/>
      <c r="I3" s="358"/>
      <c r="J3" s="359"/>
      <c r="K3" s="359"/>
      <c r="L3" s="359"/>
      <c r="M3" s="360" t="s">
        <v>215</v>
      </c>
      <c r="N3" s="360"/>
      <c r="O3" s="360"/>
      <c r="P3" s="356"/>
      <c r="Q3" s="356"/>
      <c r="R3" s="356"/>
      <c r="S3" s="356"/>
    </row>
    <row r="4" spans="2:19" ht="13.5" thickBot="1">
      <c r="B4" s="361" t="s">
        <v>216</v>
      </c>
      <c r="C4" s="362"/>
      <c r="D4" s="358"/>
      <c r="E4" s="358"/>
      <c r="F4" s="358"/>
      <c r="G4" s="358"/>
      <c r="H4" s="358"/>
      <c r="I4" s="358"/>
      <c r="J4" s="359"/>
      <c r="K4" s="359"/>
      <c r="L4" s="359"/>
      <c r="M4" s="356" t="s">
        <v>217</v>
      </c>
      <c r="N4" s="356"/>
      <c r="O4" s="356"/>
      <c r="P4" s="356"/>
      <c r="Q4" s="356"/>
      <c r="R4" s="356"/>
      <c r="S4" s="356"/>
    </row>
    <row r="5" spans="2:19" ht="14.25" thickBot="1" thickTop="1">
      <c r="B5" s="363" t="s">
        <v>218</v>
      </c>
      <c r="C5" s="363"/>
      <c r="D5" s="363"/>
      <c r="E5" s="363" t="s">
        <v>219</v>
      </c>
      <c r="F5" s="364" t="s">
        <v>446</v>
      </c>
      <c r="G5" s="364"/>
      <c r="H5" s="364" t="s">
        <v>422</v>
      </c>
      <c r="I5" s="364"/>
      <c r="J5" s="359"/>
      <c r="K5" s="359"/>
      <c r="L5" s="359"/>
      <c r="M5" s="365"/>
      <c r="N5" s="365"/>
      <c r="O5" s="365"/>
      <c r="P5" s="365"/>
      <c r="Q5" s="365"/>
      <c r="R5" s="365"/>
      <c r="S5" s="365"/>
    </row>
    <row r="6" spans="2:19" ht="14.25" thickBot="1" thickTop="1">
      <c r="B6" s="366"/>
      <c r="C6" s="366"/>
      <c r="D6" s="366"/>
      <c r="E6" s="366"/>
      <c r="F6" s="367" t="s">
        <v>220</v>
      </c>
      <c r="G6" s="367" t="s">
        <v>221</v>
      </c>
      <c r="H6" s="367" t="s">
        <v>220</v>
      </c>
      <c r="I6" s="367" t="s">
        <v>221</v>
      </c>
      <c r="J6" s="359"/>
      <c r="K6" s="359"/>
      <c r="L6" s="359"/>
      <c r="M6" s="368"/>
      <c r="N6" s="369"/>
      <c r="O6" s="369"/>
      <c r="P6" s="370" t="s">
        <v>423</v>
      </c>
      <c r="Q6" s="371"/>
      <c r="R6" s="370" t="s">
        <v>447</v>
      </c>
      <c r="S6" s="372"/>
    </row>
    <row r="7" spans="2:19" ht="14.25" thickBot="1" thickTop="1">
      <c r="B7" s="373" t="s">
        <v>222</v>
      </c>
      <c r="C7" s="373"/>
      <c r="D7" s="373"/>
      <c r="E7" s="374" t="s">
        <v>223</v>
      </c>
      <c r="F7" s="375">
        <v>606815.13</v>
      </c>
      <c r="G7" s="375"/>
      <c r="H7" s="375">
        <v>3196287.69</v>
      </c>
      <c r="I7" s="376"/>
      <c r="J7" s="359"/>
      <c r="K7" s="359"/>
      <c r="L7" s="359"/>
      <c r="M7" s="368"/>
      <c r="N7" s="369"/>
      <c r="O7" s="369"/>
      <c r="P7" s="370"/>
      <c r="Q7" s="371"/>
      <c r="R7" s="370"/>
      <c r="S7" s="372"/>
    </row>
    <row r="8" spans="2:19" ht="13.5" thickBot="1">
      <c r="B8" s="377" t="s">
        <v>224</v>
      </c>
      <c r="C8" s="377"/>
      <c r="D8" s="377"/>
      <c r="E8" s="378" t="s">
        <v>223</v>
      </c>
      <c r="F8" s="379">
        <v>664.83</v>
      </c>
      <c r="G8" s="379"/>
      <c r="H8" s="379">
        <v>672.33</v>
      </c>
      <c r="I8" s="380"/>
      <c r="J8" s="359"/>
      <c r="K8" s="359"/>
      <c r="L8" s="359"/>
      <c r="M8" s="381" t="s">
        <v>225</v>
      </c>
      <c r="N8" s="382"/>
      <c r="O8" s="383"/>
      <c r="P8" s="384"/>
      <c r="Q8" s="385"/>
      <c r="R8" s="384"/>
      <c r="S8" s="386"/>
    </row>
    <row r="9" spans="2:19" ht="14.25" thickBot="1" thickTop="1">
      <c r="B9" s="387" t="s">
        <v>226</v>
      </c>
      <c r="C9" s="387"/>
      <c r="D9" s="387"/>
      <c r="E9" s="388"/>
      <c r="F9" s="388">
        <f>F7+F8</f>
        <v>607479.96</v>
      </c>
      <c r="G9" s="388"/>
      <c r="H9" s="388">
        <f>H7+H8</f>
        <v>3196960.02</v>
      </c>
      <c r="I9" s="389"/>
      <c r="J9" s="359"/>
      <c r="K9" s="359"/>
      <c r="L9" s="359"/>
      <c r="M9" s="390"/>
      <c r="N9" s="391" t="s">
        <v>227</v>
      </c>
      <c r="O9" s="392"/>
      <c r="P9" s="393"/>
      <c r="Q9" s="394"/>
      <c r="R9" s="393"/>
      <c r="S9" s="395"/>
    </row>
    <row r="10" spans="2:19" ht="14.25" thickBot="1" thickTop="1">
      <c r="B10" s="359"/>
      <c r="C10" s="359"/>
      <c r="D10" s="359"/>
      <c r="E10" s="396"/>
      <c r="F10" s="397" t="str">
        <f>IF(F9=AKTIVET!D9,"OK","Nuk Rakordon")</f>
        <v>OK</v>
      </c>
      <c r="G10" s="396"/>
      <c r="H10" s="397" t="str">
        <f>IF(H9=AKTIVET!E9,"OK","Nuk Rakordon")</f>
        <v>OK</v>
      </c>
      <c r="I10" s="359"/>
      <c r="J10" s="359"/>
      <c r="K10" s="359"/>
      <c r="L10" s="359"/>
      <c r="M10" s="390"/>
      <c r="N10" s="391" t="s">
        <v>228</v>
      </c>
      <c r="O10" s="392"/>
      <c r="P10" s="393"/>
      <c r="Q10" s="394"/>
      <c r="R10" s="393"/>
      <c r="S10" s="395"/>
    </row>
    <row r="11" spans="2:19" ht="13.5" thickTop="1">
      <c r="B11" s="359" t="s">
        <v>229</v>
      </c>
      <c r="C11" s="359"/>
      <c r="D11" s="359"/>
      <c r="E11" s="396"/>
      <c r="F11" s="396"/>
      <c r="G11" s="396"/>
      <c r="H11" s="396"/>
      <c r="I11" s="359"/>
      <c r="J11" s="359"/>
      <c r="K11" s="359"/>
      <c r="L11" s="359"/>
      <c r="M11" s="390"/>
      <c r="N11" s="391" t="s">
        <v>230</v>
      </c>
      <c r="O11" s="392"/>
      <c r="P11" s="393"/>
      <c r="Q11" s="394"/>
      <c r="R11" s="393"/>
      <c r="S11" s="395"/>
    </row>
    <row r="12" spans="2:19" ht="12.75">
      <c r="B12" s="359" t="s">
        <v>231</v>
      </c>
      <c r="C12" s="359"/>
      <c r="D12" s="359"/>
      <c r="E12" s="396"/>
      <c r="F12" s="396"/>
      <c r="G12" s="396"/>
      <c r="H12" s="396"/>
      <c r="I12" s="359"/>
      <c r="J12" s="359"/>
      <c r="K12" s="359"/>
      <c r="L12" s="359"/>
      <c r="M12" s="390"/>
      <c r="N12" s="391" t="s">
        <v>232</v>
      </c>
      <c r="O12" s="392"/>
      <c r="P12" s="393"/>
      <c r="Q12" s="394"/>
      <c r="R12" s="393"/>
      <c r="S12" s="395"/>
    </row>
    <row r="13" spans="2:19" ht="12.75">
      <c r="B13" s="359"/>
      <c r="C13" s="359"/>
      <c r="D13" s="359"/>
      <c r="E13" s="396"/>
      <c r="F13" s="396"/>
      <c r="G13" s="396"/>
      <c r="H13" s="396"/>
      <c r="I13" s="359"/>
      <c r="J13" s="359"/>
      <c r="K13" s="359"/>
      <c r="L13" s="359"/>
      <c r="M13" s="398" t="s">
        <v>233</v>
      </c>
      <c r="N13" s="391"/>
      <c r="O13" s="392"/>
      <c r="P13" s="393"/>
      <c r="Q13" s="394">
        <f>SUM(Q9:Q12)</f>
        <v>0</v>
      </c>
      <c r="R13" s="393"/>
      <c r="S13" s="395">
        <f>SUM(S9:S12)</f>
        <v>0</v>
      </c>
    </row>
    <row r="14" spans="2:19" ht="12.75">
      <c r="B14" s="399" t="s">
        <v>234</v>
      </c>
      <c r="C14" s="399"/>
      <c r="D14" s="359"/>
      <c r="E14" s="396"/>
      <c r="F14" s="396"/>
      <c r="G14" s="396"/>
      <c r="H14" s="396"/>
      <c r="I14" s="359"/>
      <c r="J14" s="359"/>
      <c r="K14" s="359"/>
      <c r="L14" s="359"/>
      <c r="M14" s="398" t="s">
        <v>235</v>
      </c>
      <c r="N14" s="391"/>
      <c r="O14" s="392"/>
      <c r="P14" s="393"/>
      <c r="Q14" s="394"/>
      <c r="R14" s="393"/>
      <c r="S14" s="395"/>
    </row>
    <row r="15" spans="2:19" ht="12.75">
      <c r="B15" s="359" t="s">
        <v>236</v>
      </c>
      <c r="C15" s="359"/>
      <c r="D15" s="359"/>
      <c r="E15" s="396"/>
      <c r="F15" s="396"/>
      <c r="G15" s="396"/>
      <c r="H15" s="396"/>
      <c r="I15" s="359"/>
      <c r="J15" s="359"/>
      <c r="K15" s="359"/>
      <c r="L15" s="359"/>
      <c r="M15" s="390"/>
      <c r="N15" s="391" t="s">
        <v>237</v>
      </c>
      <c r="O15" s="392"/>
      <c r="P15" s="393"/>
      <c r="Q15" s="394"/>
      <c r="R15" s="393"/>
      <c r="S15" s="395"/>
    </row>
    <row r="16" spans="2:19" ht="12.75">
      <c r="B16" s="359" t="s">
        <v>238</v>
      </c>
      <c r="C16" s="359"/>
      <c r="D16" s="359"/>
      <c r="E16" s="396"/>
      <c r="F16" s="396"/>
      <c r="G16" s="396"/>
      <c r="H16" s="396"/>
      <c r="I16" s="359"/>
      <c r="J16" s="359"/>
      <c r="K16" s="359"/>
      <c r="L16" s="359"/>
      <c r="M16" s="390"/>
      <c r="N16" s="391" t="s">
        <v>239</v>
      </c>
      <c r="O16" s="392"/>
      <c r="P16" s="393"/>
      <c r="Q16" s="394"/>
      <c r="R16" s="393"/>
      <c r="S16" s="395"/>
    </row>
    <row r="17" spans="2:19" ht="13.5" thickBot="1">
      <c r="B17" s="359" t="s">
        <v>240</v>
      </c>
      <c r="C17" s="359"/>
      <c r="D17" s="359"/>
      <c r="E17" s="396"/>
      <c r="F17" s="396"/>
      <c r="G17" s="396"/>
      <c r="H17" s="396"/>
      <c r="I17" s="359"/>
      <c r="J17" s="359"/>
      <c r="K17" s="359"/>
      <c r="L17" s="359"/>
      <c r="M17" s="400" t="s">
        <v>241</v>
      </c>
      <c r="N17" s="401"/>
      <c r="O17" s="402"/>
      <c r="P17" s="403"/>
      <c r="Q17" s="404">
        <f>Q15+Q16</f>
        <v>0</v>
      </c>
      <c r="R17" s="403"/>
      <c r="S17" s="405">
        <f>S15+S16</f>
        <v>0</v>
      </c>
    </row>
    <row r="18" spans="2:19" ht="13.5" thickBot="1">
      <c r="B18" s="406"/>
      <c r="C18" s="406"/>
      <c r="D18" s="406"/>
      <c r="E18" s="407"/>
      <c r="F18" s="407"/>
      <c r="G18" s="407"/>
      <c r="H18" s="407"/>
      <c r="I18" s="359"/>
      <c r="J18" s="359"/>
      <c r="K18" s="359"/>
      <c r="L18" s="359"/>
      <c r="M18" s="408" t="s">
        <v>242</v>
      </c>
      <c r="N18" s="409"/>
      <c r="O18" s="409"/>
      <c r="P18" s="410"/>
      <c r="Q18" s="410">
        <f>Q13+Q17</f>
        <v>0</v>
      </c>
      <c r="R18" s="410"/>
      <c r="S18" s="411">
        <f>S13+S17</f>
        <v>0</v>
      </c>
    </row>
    <row r="19" spans="2:19" ht="14.25" thickBot="1" thickTop="1">
      <c r="B19" s="412" t="s">
        <v>243</v>
      </c>
      <c r="C19" s="371"/>
      <c r="D19" s="371"/>
      <c r="E19" s="413" t="s">
        <v>423</v>
      </c>
      <c r="F19" s="414"/>
      <c r="G19" s="413" t="s">
        <v>447</v>
      </c>
      <c r="H19" s="415"/>
      <c r="I19" s="359"/>
      <c r="J19" s="359"/>
      <c r="K19" s="359"/>
      <c r="L19" s="359"/>
      <c r="M19" s="416"/>
      <c r="N19" s="416"/>
      <c r="O19" s="416"/>
      <c r="P19" s="393"/>
      <c r="Q19" s="397" t="str">
        <f>IF(Q18='DETYRMET DHE KAPITALI'!E33,"OK","Nuk Rakordon")</f>
        <v>OK</v>
      </c>
      <c r="R19" s="393"/>
      <c r="S19" s="397" t="str">
        <f>IF(S18='DETYRMET DHE KAPITALI'!D33,"OK","Nuk Rakordon")</f>
        <v>OK</v>
      </c>
    </row>
    <row r="20" spans="2:19" ht="14.25" thickBot="1" thickTop="1">
      <c r="B20" s="417"/>
      <c r="C20" s="418"/>
      <c r="D20" s="418"/>
      <c r="E20" s="419"/>
      <c r="F20" s="420"/>
      <c r="G20" s="419"/>
      <c r="H20" s="421"/>
      <c r="I20" s="359"/>
      <c r="J20" s="359"/>
      <c r="K20" s="359"/>
      <c r="L20" s="359"/>
      <c r="M20" s="422" t="s">
        <v>245</v>
      </c>
      <c r="N20" s="422"/>
      <c r="O20" s="422"/>
      <c r="P20" s="423"/>
      <c r="Q20" s="423"/>
      <c r="R20" s="423"/>
      <c r="S20" s="423"/>
    </row>
    <row r="21" spans="2:19" ht="13.5" thickTop="1">
      <c r="B21" s="424" t="s">
        <v>246</v>
      </c>
      <c r="C21" s="425"/>
      <c r="D21" s="426"/>
      <c r="E21" s="427"/>
      <c r="F21" s="428">
        <v>23080762.03</v>
      </c>
      <c r="G21" s="427"/>
      <c r="H21" s="429">
        <v>546000</v>
      </c>
      <c r="I21" s="359"/>
      <c r="J21" s="359"/>
      <c r="K21" s="359"/>
      <c r="L21" s="359"/>
      <c r="M21" s="430" t="s">
        <v>247</v>
      </c>
      <c r="N21" s="430"/>
      <c r="O21" s="430"/>
      <c r="P21" s="423"/>
      <c r="Q21" s="423"/>
      <c r="R21" s="423"/>
      <c r="S21" s="423"/>
    </row>
    <row r="22" spans="2:19" ht="13.5" thickBot="1">
      <c r="B22" s="431" t="s">
        <v>248</v>
      </c>
      <c r="C22" s="358"/>
      <c r="D22" s="432"/>
      <c r="E22" s="433"/>
      <c r="F22" s="434"/>
      <c r="G22" s="433"/>
      <c r="H22" s="435"/>
      <c r="I22" s="359"/>
      <c r="J22" s="359"/>
      <c r="K22" s="359"/>
      <c r="L22" s="359"/>
      <c r="M22" s="365"/>
      <c r="N22" s="365"/>
      <c r="O22" s="365"/>
      <c r="P22" s="410"/>
      <c r="Q22" s="410"/>
      <c r="R22" s="410"/>
      <c r="S22" s="410"/>
    </row>
    <row r="23" spans="2:19" ht="13.5" thickTop="1">
      <c r="B23" s="431" t="s">
        <v>249</v>
      </c>
      <c r="C23" s="358"/>
      <c r="D23" s="432"/>
      <c r="E23" s="433"/>
      <c r="F23" s="434"/>
      <c r="G23" s="433"/>
      <c r="H23" s="435"/>
      <c r="I23" s="359"/>
      <c r="J23" s="359"/>
      <c r="K23" s="359"/>
      <c r="L23" s="359"/>
      <c r="M23" s="436"/>
      <c r="N23" s="437"/>
      <c r="O23" s="437"/>
      <c r="P23" s="413" t="s">
        <v>423</v>
      </c>
      <c r="Q23" s="414"/>
      <c r="R23" s="438" t="s">
        <v>447</v>
      </c>
      <c r="S23" s="439"/>
    </row>
    <row r="24" spans="2:19" ht="13.5" thickBot="1">
      <c r="B24" s="440" t="s">
        <v>250</v>
      </c>
      <c r="C24" s="406"/>
      <c r="D24" s="441"/>
      <c r="E24" s="407"/>
      <c r="F24" s="442"/>
      <c r="G24" s="407"/>
      <c r="H24" s="443"/>
      <c r="I24" s="359"/>
      <c r="J24" s="359"/>
      <c r="K24" s="359"/>
      <c r="L24" s="359"/>
      <c r="M24" s="436"/>
      <c r="N24" s="437"/>
      <c r="O24" s="437"/>
      <c r="P24" s="413"/>
      <c r="Q24" s="414"/>
      <c r="R24" s="444"/>
      <c r="S24" s="445"/>
    </row>
    <row r="25" spans="2:19" ht="14.25" thickBot="1" thickTop="1">
      <c r="B25" s="446" t="s">
        <v>226</v>
      </c>
      <c r="C25" s="447"/>
      <c r="D25" s="447"/>
      <c r="E25" s="448"/>
      <c r="F25" s="448">
        <f>SUM(F21:F24)</f>
        <v>23080762.03</v>
      </c>
      <c r="G25" s="448"/>
      <c r="H25" s="449">
        <f>SUM(H21:H24)</f>
        <v>546000</v>
      </c>
      <c r="I25" s="359"/>
      <c r="J25" s="359"/>
      <c r="K25" s="359"/>
      <c r="L25" s="359"/>
      <c r="M25" s="450" t="s">
        <v>251</v>
      </c>
      <c r="N25" s="451"/>
      <c r="O25" s="451"/>
      <c r="P25" s="452"/>
      <c r="Q25" s="384"/>
      <c r="R25" s="452"/>
      <c r="S25" s="386"/>
    </row>
    <row r="26" spans="2:19" ht="14.25" thickBot="1" thickTop="1">
      <c r="B26" s="359"/>
      <c r="C26" s="359"/>
      <c r="D26" s="359"/>
      <c r="E26" s="396"/>
      <c r="F26" s="397" t="str">
        <f>IF(F25=AKTIVET!E16,"OK","Nuk Rakordon")</f>
        <v>OK</v>
      </c>
      <c r="G26" s="396"/>
      <c r="H26" s="397" t="str">
        <f>IF(H25=AKTIVET!D16,"OK","Nuk Rakordon")</f>
        <v>OK</v>
      </c>
      <c r="I26" s="359"/>
      <c r="J26" s="359"/>
      <c r="K26" s="359"/>
      <c r="L26" s="359"/>
      <c r="M26" s="390"/>
      <c r="N26" s="361" t="s">
        <v>252</v>
      </c>
      <c r="O26" s="361"/>
      <c r="P26" s="453"/>
      <c r="Q26" s="393">
        <v>18401900.69</v>
      </c>
      <c r="R26" s="453"/>
      <c r="S26" s="395">
        <v>3869501.89</v>
      </c>
    </row>
    <row r="27" spans="2:19" ht="13.5" thickTop="1">
      <c r="B27" s="454" t="s">
        <v>253</v>
      </c>
      <c r="C27" s="359"/>
      <c r="D27" s="359"/>
      <c r="E27" s="396"/>
      <c r="F27" s="396"/>
      <c r="G27" s="396"/>
      <c r="H27" s="396"/>
      <c r="I27" s="359"/>
      <c r="J27" s="359"/>
      <c r="K27" s="359"/>
      <c r="L27" s="359"/>
      <c r="M27" s="455" t="s">
        <v>254</v>
      </c>
      <c r="N27" s="361"/>
      <c r="O27" s="361"/>
      <c r="P27" s="453"/>
      <c r="Q27" s="393"/>
      <c r="R27" s="453"/>
      <c r="S27" s="395"/>
    </row>
    <row r="28" spans="2:19" ht="12.75">
      <c r="B28" s="359" t="s">
        <v>255</v>
      </c>
      <c r="C28" s="359"/>
      <c r="D28" s="359"/>
      <c r="E28" s="396"/>
      <c r="F28" s="396"/>
      <c r="G28" s="396"/>
      <c r="H28" s="396"/>
      <c r="I28" s="359"/>
      <c r="J28" s="359"/>
      <c r="K28" s="359"/>
      <c r="L28" s="359"/>
      <c r="M28" s="390"/>
      <c r="N28" s="361" t="s">
        <v>256</v>
      </c>
      <c r="O28" s="361"/>
      <c r="P28" s="453"/>
      <c r="Q28" s="393">
        <v>161000</v>
      </c>
      <c r="R28" s="453"/>
      <c r="S28" s="395">
        <v>195360</v>
      </c>
    </row>
    <row r="29" spans="2:19" ht="13.5" thickBot="1">
      <c r="B29" s="406"/>
      <c r="C29" s="406"/>
      <c r="D29" s="406"/>
      <c r="E29" s="407"/>
      <c r="F29" s="407"/>
      <c r="G29" s="407"/>
      <c r="H29" s="407"/>
      <c r="I29" s="359"/>
      <c r="J29" s="359"/>
      <c r="K29" s="359"/>
      <c r="L29" s="359"/>
      <c r="M29" s="390"/>
      <c r="N29" s="416" t="s">
        <v>257</v>
      </c>
      <c r="O29" s="416"/>
      <c r="P29" s="453"/>
      <c r="Q29" s="393"/>
      <c r="R29" s="453"/>
      <c r="S29" s="395"/>
    </row>
    <row r="30" spans="2:19" ht="13.5" thickTop="1">
      <c r="B30" s="436"/>
      <c r="C30" s="437"/>
      <c r="D30" s="437"/>
      <c r="E30" s="438" t="s">
        <v>423</v>
      </c>
      <c r="F30" s="456"/>
      <c r="G30" s="438" t="s">
        <v>447</v>
      </c>
      <c r="H30" s="439"/>
      <c r="I30" s="359"/>
      <c r="J30" s="359"/>
      <c r="K30" s="359"/>
      <c r="L30" s="359"/>
      <c r="M30" s="457" t="s">
        <v>258</v>
      </c>
      <c r="N30" s="458"/>
      <c r="O30" s="459"/>
      <c r="P30" s="460"/>
      <c r="Q30" s="461">
        <f>Q28+Q29</f>
        <v>161000</v>
      </c>
      <c r="R30" s="460"/>
      <c r="S30" s="462">
        <f>S28+S29</f>
        <v>195360</v>
      </c>
    </row>
    <row r="31" spans="2:19" ht="13.5" thickBot="1">
      <c r="B31" s="463"/>
      <c r="C31" s="464"/>
      <c r="D31" s="464"/>
      <c r="E31" s="419"/>
      <c r="F31" s="465"/>
      <c r="G31" s="419"/>
      <c r="H31" s="421"/>
      <c r="I31" s="359"/>
      <c r="J31" s="359"/>
      <c r="K31" s="359"/>
      <c r="L31" s="359"/>
      <c r="M31" s="455" t="s">
        <v>259</v>
      </c>
      <c r="N31" s="361"/>
      <c r="O31" s="361"/>
      <c r="P31" s="453"/>
      <c r="Q31" s="393"/>
      <c r="R31" s="453"/>
      <c r="S31" s="395"/>
    </row>
    <row r="32" spans="2:19" ht="13.5" thickTop="1">
      <c r="B32" s="466" t="s">
        <v>260</v>
      </c>
      <c r="C32" s="467"/>
      <c r="D32" s="468"/>
      <c r="E32" s="393"/>
      <c r="F32" s="469"/>
      <c r="G32" s="393"/>
      <c r="H32" s="395"/>
      <c r="I32" s="359"/>
      <c r="J32" s="359"/>
      <c r="K32" s="359"/>
      <c r="L32" s="359"/>
      <c r="M32" s="390"/>
      <c r="N32" s="361" t="s">
        <v>261</v>
      </c>
      <c r="O32" s="361"/>
      <c r="P32" s="453"/>
      <c r="Q32" s="393">
        <v>44919</v>
      </c>
      <c r="R32" s="453"/>
      <c r="S32" s="395">
        <v>61380</v>
      </c>
    </row>
    <row r="33" spans="2:19" ht="12.75">
      <c r="B33" s="455" t="s">
        <v>262</v>
      </c>
      <c r="C33" s="361"/>
      <c r="D33" s="470"/>
      <c r="E33" s="393"/>
      <c r="F33" s="394"/>
      <c r="G33" s="393"/>
      <c r="H33" s="395"/>
      <c r="I33" s="355"/>
      <c r="J33" s="355"/>
      <c r="K33" s="355"/>
      <c r="L33" s="355"/>
      <c r="M33" s="390"/>
      <c r="N33" s="361" t="s">
        <v>263</v>
      </c>
      <c r="O33" s="361"/>
      <c r="P33" s="453"/>
      <c r="Q33" s="393"/>
      <c r="R33" s="453"/>
      <c r="S33" s="395"/>
    </row>
    <row r="34" spans="2:19" ht="12.75">
      <c r="B34" s="455" t="s">
        <v>264</v>
      </c>
      <c r="C34" s="361"/>
      <c r="D34" s="470"/>
      <c r="E34" s="393"/>
      <c r="F34" s="394"/>
      <c r="G34" s="393"/>
      <c r="H34" s="395"/>
      <c r="I34" s="355"/>
      <c r="J34" s="355"/>
      <c r="K34" s="355"/>
      <c r="L34" s="355"/>
      <c r="M34" s="390"/>
      <c r="N34" s="361" t="s">
        <v>265</v>
      </c>
      <c r="O34" s="361"/>
      <c r="P34" s="453"/>
      <c r="Q34" s="393"/>
      <c r="R34" s="453"/>
      <c r="S34" s="395"/>
    </row>
    <row r="35" spans="2:19" ht="12.75">
      <c r="B35" s="390" t="s">
        <v>266</v>
      </c>
      <c r="C35" s="416"/>
      <c r="D35" s="471"/>
      <c r="E35" s="393"/>
      <c r="F35" s="394"/>
      <c r="G35" s="393"/>
      <c r="H35" s="395"/>
      <c r="I35" s="355"/>
      <c r="J35" s="355"/>
      <c r="K35" s="355"/>
      <c r="L35" s="355"/>
      <c r="M35" s="390"/>
      <c r="N35" s="361" t="s">
        <v>267</v>
      </c>
      <c r="O35" s="361"/>
      <c r="P35" s="453"/>
      <c r="Q35" s="393"/>
      <c r="R35" s="453"/>
      <c r="S35" s="395"/>
    </row>
    <row r="36" spans="2:19" ht="12.75">
      <c r="B36" s="390"/>
      <c r="C36" s="361" t="s">
        <v>268</v>
      </c>
      <c r="D36" s="470"/>
      <c r="E36" s="393"/>
      <c r="F36" s="394">
        <v>429087</v>
      </c>
      <c r="G36" s="393"/>
      <c r="H36" s="395">
        <v>1271921.79</v>
      </c>
      <c r="I36" s="355"/>
      <c r="J36" s="355"/>
      <c r="K36" s="355"/>
      <c r="L36" s="355"/>
      <c r="M36" s="390"/>
      <c r="N36" s="361" t="s">
        <v>269</v>
      </c>
      <c r="O36" s="361"/>
      <c r="P36" s="453"/>
      <c r="Q36" s="393"/>
      <c r="R36" s="453"/>
      <c r="S36" s="395"/>
    </row>
    <row r="37" spans="2:19" ht="12.75">
      <c r="B37" s="390"/>
      <c r="C37" s="361" t="s">
        <v>270</v>
      </c>
      <c r="D37" s="470"/>
      <c r="E37" s="393"/>
      <c r="F37" s="394"/>
      <c r="G37" s="393"/>
      <c r="H37" s="395"/>
      <c r="I37" s="355"/>
      <c r="J37" s="355"/>
      <c r="K37" s="355"/>
      <c r="L37" s="355"/>
      <c r="M37" s="390"/>
      <c r="N37" s="361" t="s">
        <v>271</v>
      </c>
      <c r="O37" s="361"/>
      <c r="P37" s="453"/>
      <c r="Q37" s="393">
        <v>1215</v>
      </c>
      <c r="R37" s="453"/>
      <c r="S37" s="395">
        <v>145982</v>
      </c>
    </row>
    <row r="38" spans="2:19" ht="12.75">
      <c r="B38" s="390"/>
      <c r="C38" s="361" t="s">
        <v>272</v>
      </c>
      <c r="D38" s="470"/>
      <c r="E38" s="393"/>
      <c r="F38" s="394"/>
      <c r="G38" s="393"/>
      <c r="H38" s="395"/>
      <c r="I38" s="355"/>
      <c r="J38" s="355"/>
      <c r="K38" s="355"/>
      <c r="L38" s="355"/>
      <c r="M38" s="390"/>
      <c r="N38" s="361" t="s">
        <v>273</v>
      </c>
      <c r="O38" s="361"/>
      <c r="P38" s="453"/>
      <c r="Q38" s="393"/>
      <c r="R38" s="453"/>
      <c r="S38" s="395"/>
    </row>
    <row r="39" spans="2:19" ht="12.75">
      <c r="B39" s="455" t="s">
        <v>274</v>
      </c>
      <c r="C39" s="361"/>
      <c r="D39" s="470"/>
      <c r="E39" s="393"/>
      <c r="F39" s="394"/>
      <c r="G39" s="393"/>
      <c r="H39" s="395"/>
      <c r="I39" s="355"/>
      <c r="J39" s="355"/>
      <c r="K39" s="355"/>
      <c r="L39" s="355"/>
      <c r="M39" s="390"/>
      <c r="N39" s="416" t="s">
        <v>275</v>
      </c>
      <c r="O39" s="416"/>
      <c r="P39" s="453"/>
      <c r="Q39" s="393">
        <v>18000</v>
      </c>
      <c r="R39" s="453"/>
      <c r="S39" s="395"/>
    </row>
    <row r="40" spans="2:19" ht="12.75">
      <c r="B40" s="455" t="s">
        <v>276</v>
      </c>
      <c r="C40" s="361"/>
      <c r="D40" s="470"/>
      <c r="E40" s="393"/>
      <c r="F40" s="394"/>
      <c r="G40" s="393"/>
      <c r="H40" s="395"/>
      <c r="I40" s="355"/>
      <c r="J40" s="355"/>
      <c r="K40" s="355"/>
      <c r="L40" s="355"/>
      <c r="M40" s="457" t="s">
        <v>277</v>
      </c>
      <c r="N40" s="458"/>
      <c r="O40" s="459"/>
      <c r="P40" s="460"/>
      <c r="Q40" s="461">
        <f>SUM(Q32:Q39)</f>
        <v>64134</v>
      </c>
      <c r="R40" s="460"/>
      <c r="S40" s="462">
        <f>SUM(S32:S39)</f>
        <v>207362</v>
      </c>
    </row>
    <row r="41" spans="2:19" ht="13.5" thickBot="1">
      <c r="B41" s="472" t="s">
        <v>278</v>
      </c>
      <c r="C41" s="473"/>
      <c r="D41" s="474"/>
      <c r="E41" s="410"/>
      <c r="F41" s="475"/>
      <c r="G41" s="410"/>
      <c r="H41" s="411"/>
      <c r="I41" s="355"/>
      <c r="J41" s="355"/>
      <c r="K41" s="355"/>
      <c r="L41" s="355"/>
      <c r="M41" s="457" t="s">
        <v>279</v>
      </c>
      <c r="N41" s="458"/>
      <c r="O41" s="459"/>
      <c r="P41" s="476"/>
      <c r="Q41" s="477">
        <f>Q40</f>
        <v>64134</v>
      </c>
      <c r="R41" s="476"/>
      <c r="S41" s="478">
        <f>S40</f>
        <v>207362</v>
      </c>
    </row>
    <row r="42" spans="2:19" ht="14.25" thickBot="1" thickTop="1">
      <c r="B42" s="479" t="s">
        <v>226</v>
      </c>
      <c r="C42" s="480"/>
      <c r="D42" s="480"/>
      <c r="E42" s="481"/>
      <c r="F42" s="481">
        <f>SUM(F32:F41)</f>
        <v>429087</v>
      </c>
      <c r="G42" s="481"/>
      <c r="H42" s="482">
        <f>SUM(H32:H41)</f>
        <v>1271921.79</v>
      </c>
      <c r="I42" s="355"/>
      <c r="J42" s="355"/>
      <c r="K42" s="355"/>
      <c r="L42" s="355"/>
      <c r="M42" s="455" t="s">
        <v>280</v>
      </c>
      <c r="N42" s="361"/>
      <c r="O42" s="361"/>
      <c r="P42" s="453"/>
      <c r="Q42" s="393"/>
      <c r="R42" s="453"/>
      <c r="S42" s="395"/>
    </row>
    <row r="43" spans="2:19" ht="14.25" thickBot="1" thickTop="1">
      <c r="B43" s="355"/>
      <c r="C43" s="355"/>
      <c r="D43" s="355"/>
      <c r="E43" s="483"/>
      <c r="F43" s="397" t="str">
        <f>IF(F42=AKTIVET!E19,"OK","Nuk Rakordon")</f>
        <v>OK</v>
      </c>
      <c r="G43" s="483"/>
      <c r="H43" s="397" t="str">
        <f>IF(H42=AKTIVET!D19,"OK","Nuk Rakordon")</f>
        <v>OK</v>
      </c>
      <c r="I43" s="355"/>
      <c r="J43" s="355"/>
      <c r="K43" s="355"/>
      <c r="L43" s="355"/>
      <c r="M43" s="390"/>
      <c r="N43" s="361" t="s">
        <v>281</v>
      </c>
      <c r="O43" s="361"/>
      <c r="P43" s="453"/>
      <c r="Q43" s="393">
        <v>20186000</v>
      </c>
      <c r="R43" s="453"/>
      <c r="S43" s="395">
        <v>0</v>
      </c>
    </row>
    <row r="44" spans="2:19" ht="13.5" thickTop="1">
      <c r="B44" s="422" t="s">
        <v>282</v>
      </c>
      <c r="C44" s="422"/>
      <c r="D44" s="356"/>
      <c r="E44" s="423"/>
      <c r="F44" s="423"/>
      <c r="G44" s="423"/>
      <c r="H44" s="423"/>
      <c r="I44" s="355"/>
      <c r="J44" s="355"/>
      <c r="K44" s="355"/>
      <c r="L44" s="355"/>
      <c r="M44" s="390"/>
      <c r="N44" s="361" t="s">
        <v>283</v>
      </c>
      <c r="O44" s="361"/>
      <c r="P44" s="453"/>
      <c r="Q44" s="393"/>
      <c r="R44" s="453"/>
      <c r="S44" s="395"/>
    </row>
    <row r="45" spans="2:19" ht="12.75">
      <c r="B45" s="356" t="s">
        <v>284</v>
      </c>
      <c r="C45" s="356"/>
      <c r="D45" s="356"/>
      <c r="E45" s="423"/>
      <c r="F45" s="423"/>
      <c r="G45" s="423"/>
      <c r="H45" s="423"/>
      <c r="I45" s="355"/>
      <c r="J45" s="355"/>
      <c r="K45" s="355"/>
      <c r="L45" s="355"/>
      <c r="M45" s="457" t="s">
        <v>285</v>
      </c>
      <c r="N45" s="458"/>
      <c r="O45" s="459"/>
      <c r="P45" s="460"/>
      <c r="Q45" s="461">
        <f>Q43+Q44</f>
        <v>20186000</v>
      </c>
      <c r="R45" s="460"/>
      <c r="S45" s="462">
        <f>S43+S44</f>
        <v>0</v>
      </c>
    </row>
    <row r="46" spans="2:19" ht="13.5" thickBot="1">
      <c r="B46" s="365"/>
      <c r="C46" s="365"/>
      <c r="D46" s="365"/>
      <c r="E46" s="410"/>
      <c r="F46" s="410"/>
      <c r="G46" s="410"/>
      <c r="H46" s="410"/>
      <c r="I46" s="355"/>
      <c r="J46" s="355"/>
      <c r="K46" s="355"/>
      <c r="L46" s="355"/>
      <c r="M46" s="484" t="s">
        <v>286</v>
      </c>
      <c r="N46" s="485"/>
      <c r="O46" s="485"/>
      <c r="P46" s="486"/>
      <c r="Q46" s="403"/>
      <c r="R46" s="486"/>
      <c r="S46" s="405"/>
    </row>
    <row r="47" spans="2:19" ht="14.25" thickBot="1" thickTop="1">
      <c r="B47" s="487"/>
      <c r="C47" s="488"/>
      <c r="D47" s="488"/>
      <c r="E47" s="438" t="s">
        <v>423</v>
      </c>
      <c r="F47" s="456"/>
      <c r="G47" s="438" t="s">
        <v>447</v>
      </c>
      <c r="H47" s="439"/>
      <c r="I47" s="355"/>
      <c r="J47" s="355"/>
      <c r="K47" s="355"/>
      <c r="L47" s="355"/>
      <c r="M47" s="489" t="s">
        <v>287</v>
      </c>
      <c r="N47" s="490"/>
      <c r="O47" s="491"/>
      <c r="P47" s="486"/>
      <c r="Q47" s="403">
        <f>Q26+Q30+Q41+Q45+Q46</f>
        <v>38813034.69</v>
      </c>
      <c r="R47" s="486"/>
      <c r="S47" s="405">
        <f>S26+S30+S41+S45</f>
        <v>4272223.890000001</v>
      </c>
    </row>
    <row r="48" spans="2:19" ht="14.25" thickBot="1" thickTop="1">
      <c r="B48" s="463"/>
      <c r="C48" s="464"/>
      <c r="D48" s="464"/>
      <c r="E48" s="419"/>
      <c r="F48" s="465"/>
      <c r="G48" s="419"/>
      <c r="H48" s="421"/>
      <c r="I48" s="355"/>
      <c r="J48" s="355"/>
      <c r="K48" s="355"/>
      <c r="L48" s="355"/>
      <c r="M48" s="356"/>
      <c r="N48" s="356"/>
      <c r="O48" s="356"/>
      <c r="P48" s="423"/>
      <c r="Q48" s="397" t="str">
        <f>IF(Q47='DETYRMET DHE KAPITALI'!E17,"OK","Nuk Rakordon")</f>
        <v>OK</v>
      </c>
      <c r="R48" s="423"/>
      <c r="S48" s="397" t="str">
        <f>IF(S47='DETYRMET DHE KAPITALI'!D17,"OK","Nuk Rakordon")</f>
        <v>OK</v>
      </c>
    </row>
    <row r="49" spans="2:19" ht="13.5" thickTop="1">
      <c r="B49" s="455" t="s">
        <v>288</v>
      </c>
      <c r="C49" s="361"/>
      <c r="D49" s="470"/>
      <c r="E49" s="393"/>
      <c r="F49" s="394"/>
      <c r="G49" s="393"/>
      <c r="H49" s="395"/>
      <c r="I49" s="355"/>
      <c r="J49" s="355"/>
      <c r="K49" s="355"/>
      <c r="L49" s="355"/>
      <c r="M49" s="356" t="s">
        <v>289</v>
      </c>
      <c r="N49" s="356"/>
      <c r="O49" s="356"/>
      <c r="P49" s="423"/>
      <c r="Q49" s="423"/>
      <c r="R49" s="423"/>
      <c r="S49" s="423"/>
    </row>
    <row r="50" spans="2:19" ht="12.75">
      <c r="B50" s="390"/>
      <c r="C50" s="361" t="s">
        <v>290</v>
      </c>
      <c r="D50" s="470"/>
      <c r="E50" s="393"/>
      <c r="F50" s="394"/>
      <c r="G50" s="393"/>
      <c r="H50" s="395"/>
      <c r="I50" s="355"/>
      <c r="J50" s="355"/>
      <c r="K50" s="355"/>
      <c r="L50" s="355"/>
      <c r="M50" s="356" t="s">
        <v>291</v>
      </c>
      <c r="N50" s="356"/>
      <c r="O50" s="356"/>
      <c r="P50" s="423"/>
      <c r="Q50" s="423"/>
      <c r="R50" s="423"/>
      <c r="S50" s="423"/>
    </row>
    <row r="51" spans="2:19" ht="12.75">
      <c r="B51" s="390"/>
      <c r="C51" s="361" t="s">
        <v>292</v>
      </c>
      <c r="D51" s="470"/>
      <c r="E51" s="393"/>
      <c r="F51" s="394"/>
      <c r="G51" s="393"/>
      <c r="H51" s="395"/>
      <c r="I51" s="355"/>
      <c r="J51" s="355"/>
      <c r="K51" s="355"/>
      <c r="L51" s="355"/>
      <c r="M51" s="356" t="s">
        <v>293</v>
      </c>
      <c r="N51" s="356"/>
      <c r="O51" s="356"/>
      <c r="P51" s="423"/>
      <c r="Q51" s="423"/>
      <c r="R51" s="423"/>
      <c r="S51" s="423"/>
    </row>
    <row r="52" spans="2:19" ht="12.75">
      <c r="B52" s="455" t="s">
        <v>294</v>
      </c>
      <c r="C52" s="361"/>
      <c r="D52" s="470"/>
      <c r="E52" s="393"/>
      <c r="F52" s="394">
        <f>F50+F51</f>
        <v>0</v>
      </c>
      <c r="G52" s="393"/>
      <c r="H52" s="395">
        <f>H50+H51</f>
        <v>0</v>
      </c>
      <c r="I52" s="355"/>
      <c r="J52" s="355"/>
      <c r="K52" s="355"/>
      <c r="L52" s="355"/>
      <c r="M52" s="355"/>
      <c r="N52" s="355"/>
      <c r="O52" s="355"/>
      <c r="P52" s="483"/>
      <c r="Q52" s="483"/>
      <c r="R52" s="483"/>
      <c r="S52" s="483"/>
    </row>
    <row r="53" spans="2:19" ht="12.75">
      <c r="B53" s="455" t="s">
        <v>295</v>
      </c>
      <c r="C53" s="361"/>
      <c r="D53" s="470"/>
      <c r="E53" s="393"/>
      <c r="F53" s="394"/>
      <c r="G53" s="393"/>
      <c r="H53" s="395"/>
      <c r="I53" s="355"/>
      <c r="J53" s="355"/>
      <c r="K53" s="355"/>
      <c r="L53" s="355"/>
      <c r="M53" s="422" t="s">
        <v>296</v>
      </c>
      <c r="N53" s="422"/>
      <c r="O53" s="422"/>
      <c r="P53" s="423"/>
      <c r="Q53" s="423"/>
      <c r="R53" s="423"/>
      <c r="S53" s="423"/>
    </row>
    <row r="54" spans="2:19" ht="12.75">
      <c r="B54" s="390"/>
      <c r="C54" s="361" t="s">
        <v>297</v>
      </c>
      <c r="D54" s="470"/>
      <c r="E54" s="393"/>
      <c r="F54" s="394"/>
      <c r="G54" s="393"/>
      <c r="H54" s="395"/>
      <c r="I54" s="355"/>
      <c r="J54" s="355"/>
      <c r="K54" s="355"/>
      <c r="L54" s="355"/>
      <c r="M54" s="356" t="s">
        <v>298</v>
      </c>
      <c r="N54" s="356"/>
      <c r="O54" s="356"/>
      <c r="P54" s="423"/>
      <c r="Q54" s="423"/>
      <c r="R54" s="423"/>
      <c r="S54" s="423"/>
    </row>
    <row r="55" spans="2:19" ht="13.5" thickBot="1">
      <c r="B55" s="390"/>
      <c r="C55" s="361" t="s">
        <v>299</v>
      </c>
      <c r="D55" s="470"/>
      <c r="E55" s="393"/>
      <c r="F55" s="394"/>
      <c r="G55" s="393"/>
      <c r="H55" s="395"/>
      <c r="I55" s="355"/>
      <c r="J55" s="355"/>
      <c r="K55" s="355"/>
      <c r="L55" s="355"/>
      <c r="M55" s="365"/>
      <c r="N55" s="365"/>
      <c r="O55" s="365"/>
      <c r="P55" s="410"/>
      <c r="Q55" s="410"/>
      <c r="R55" s="410"/>
      <c r="S55" s="410"/>
    </row>
    <row r="56" spans="2:19" ht="13.5" thickTop="1">
      <c r="B56" s="455" t="s">
        <v>300</v>
      </c>
      <c r="C56" s="361"/>
      <c r="D56" s="470"/>
      <c r="E56" s="393"/>
      <c r="F56" s="394">
        <f>F54+F55</f>
        <v>0</v>
      </c>
      <c r="G56" s="393"/>
      <c r="H56" s="395">
        <f>H54+H55</f>
        <v>0</v>
      </c>
      <c r="I56" s="355"/>
      <c r="J56" s="355"/>
      <c r="K56" s="355"/>
      <c r="L56" s="355"/>
      <c r="M56" s="487"/>
      <c r="N56" s="488"/>
      <c r="O56" s="488"/>
      <c r="P56" s="413" t="s">
        <v>423</v>
      </c>
      <c r="Q56" s="414"/>
      <c r="R56" s="438" t="s">
        <v>447</v>
      </c>
      <c r="S56" s="439"/>
    </row>
    <row r="57" spans="2:19" ht="13.5" thickBot="1">
      <c r="B57" s="455" t="s">
        <v>2</v>
      </c>
      <c r="C57" s="361"/>
      <c r="D57" s="470"/>
      <c r="E57" s="393"/>
      <c r="F57" s="394"/>
      <c r="G57" s="393"/>
      <c r="H57" s="395"/>
      <c r="I57" s="355"/>
      <c r="J57" s="355"/>
      <c r="K57" s="355"/>
      <c r="L57" s="355"/>
      <c r="M57" s="492"/>
      <c r="N57" s="493"/>
      <c r="O57" s="493"/>
      <c r="P57" s="413"/>
      <c r="Q57" s="414"/>
      <c r="R57" s="444"/>
      <c r="S57" s="445"/>
    </row>
    <row r="58" spans="2:19" ht="12.75">
      <c r="B58" s="398" t="s">
        <v>424</v>
      </c>
      <c r="C58" s="391"/>
      <c r="D58" s="392"/>
      <c r="E58" s="393"/>
      <c r="F58" s="394">
        <v>16100821.58</v>
      </c>
      <c r="G58" s="393"/>
      <c r="H58" s="395">
        <v>10202258.85</v>
      </c>
      <c r="I58" s="355"/>
      <c r="J58" s="355"/>
      <c r="K58" s="355"/>
      <c r="L58" s="355"/>
      <c r="M58" s="450" t="s">
        <v>281</v>
      </c>
      <c r="N58" s="451"/>
      <c r="O58" s="494"/>
      <c r="P58" s="384"/>
      <c r="Q58" s="385"/>
      <c r="R58" s="384"/>
      <c r="S58" s="386"/>
    </row>
    <row r="59" spans="2:19" ht="13.5" thickBot="1">
      <c r="B59" s="472" t="s">
        <v>301</v>
      </c>
      <c r="C59" s="473"/>
      <c r="D59" s="474"/>
      <c r="E59" s="410"/>
      <c r="F59" s="475"/>
      <c r="G59" s="410"/>
      <c r="H59" s="411"/>
      <c r="I59" s="355"/>
      <c r="J59" s="355"/>
      <c r="K59" s="355"/>
      <c r="L59" s="355"/>
      <c r="M59" s="390" t="s">
        <v>302</v>
      </c>
      <c r="N59" s="416"/>
      <c r="O59" s="471"/>
      <c r="P59" s="393"/>
      <c r="Q59" s="394"/>
      <c r="R59" s="393"/>
      <c r="S59" s="395"/>
    </row>
    <row r="60" spans="2:19" ht="14.25" thickBot="1" thickTop="1">
      <c r="B60" s="479" t="s">
        <v>303</v>
      </c>
      <c r="C60" s="480"/>
      <c r="D60" s="495"/>
      <c r="E60" s="481"/>
      <c r="F60" s="496">
        <f>F52+F56+F57+F58+F59</f>
        <v>16100821.58</v>
      </c>
      <c r="G60" s="481"/>
      <c r="H60" s="482">
        <f>H52+H56+H57+H58+H59</f>
        <v>10202258.85</v>
      </c>
      <c r="I60" s="355"/>
      <c r="J60" s="355"/>
      <c r="K60" s="355"/>
      <c r="L60" s="355"/>
      <c r="M60" s="497" t="s">
        <v>304</v>
      </c>
      <c r="N60" s="498"/>
      <c r="O60" s="499"/>
      <c r="P60" s="403"/>
      <c r="Q60" s="404"/>
      <c r="R60" s="403"/>
      <c r="S60" s="405"/>
    </row>
    <row r="61" spans="2:19" ht="14.25" thickBot="1" thickTop="1">
      <c r="B61" s="355"/>
      <c r="C61" s="355"/>
      <c r="D61" s="355"/>
      <c r="E61" s="483"/>
      <c r="F61" s="397" t="str">
        <f>IF(F60=AKTIVET!E30,"OK","Nuk Rakordon")</f>
        <v>OK</v>
      </c>
      <c r="G61" s="483"/>
      <c r="H61" s="397" t="str">
        <f>IF(H60=AKTIVET!D30,"OK","Nuk Rakordon")</f>
        <v>OK</v>
      </c>
      <c r="I61" s="355"/>
      <c r="J61" s="355"/>
      <c r="K61" s="355"/>
      <c r="L61" s="355"/>
      <c r="M61" s="500" t="s">
        <v>305</v>
      </c>
      <c r="N61" s="501"/>
      <c r="O61" s="502"/>
      <c r="P61" s="503"/>
      <c r="Q61" s="504">
        <f>SUM(Q58:Q60)</f>
        <v>0</v>
      </c>
      <c r="R61" s="503"/>
      <c r="S61" s="505">
        <f>SUM(S58:S60)</f>
        <v>0</v>
      </c>
    </row>
    <row r="62" spans="2:19" ht="13.5" thickTop="1">
      <c r="B62" s="422" t="s">
        <v>306</v>
      </c>
      <c r="C62" s="422"/>
      <c r="D62" s="422"/>
      <c r="E62" s="423"/>
      <c r="F62" s="423"/>
      <c r="G62" s="423"/>
      <c r="H62" s="423"/>
      <c r="I62" s="355"/>
      <c r="J62" s="355"/>
      <c r="K62" s="355"/>
      <c r="L62" s="355"/>
      <c r="M62" s="355"/>
      <c r="N62" s="355"/>
      <c r="O62" s="355"/>
      <c r="P62" s="483"/>
      <c r="Q62" s="483"/>
      <c r="R62" s="483"/>
      <c r="S62" s="483"/>
    </row>
    <row r="63" spans="2:19" ht="12.75">
      <c r="B63" s="356" t="s">
        <v>307</v>
      </c>
      <c r="C63" s="356"/>
      <c r="D63" s="356"/>
      <c r="E63" s="423"/>
      <c r="F63" s="423"/>
      <c r="G63" s="423"/>
      <c r="H63" s="423"/>
      <c r="I63" s="355"/>
      <c r="J63" s="355"/>
      <c r="K63" s="355"/>
      <c r="L63" s="355"/>
      <c r="M63" s="356" t="s">
        <v>308</v>
      </c>
      <c r="N63" s="356"/>
      <c r="O63" s="356"/>
      <c r="P63" s="423"/>
      <c r="Q63" s="423"/>
      <c r="R63" s="483"/>
      <c r="S63" s="483"/>
    </row>
    <row r="64" spans="2:19" ht="13.5" thickBot="1">
      <c r="B64" s="365"/>
      <c r="C64" s="365"/>
      <c r="D64" s="365"/>
      <c r="E64" s="410"/>
      <c r="F64" s="410"/>
      <c r="G64" s="410"/>
      <c r="H64" s="410"/>
      <c r="I64" s="506"/>
      <c r="J64" s="506"/>
      <c r="K64" s="506"/>
      <c r="L64" s="355"/>
      <c r="M64" s="356"/>
      <c r="N64" s="356"/>
      <c r="O64" s="356"/>
      <c r="P64" s="423"/>
      <c r="Q64" s="423"/>
      <c r="R64" s="423"/>
      <c r="S64" s="423"/>
    </row>
    <row r="65" spans="2:19" ht="13.5" customHeight="1" thickTop="1">
      <c r="B65" s="507" t="s">
        <v>309</v>
      </c>
      <c r="C65" s="508"/>
      <c r="D65" s="509"/>
      <c r="E65" s="510" t="s">
        <v>310</v>
      </c>
      <c r="F65" s="510" t="s">
        <v>311</v>
      </c>
      <c r="G65" s="511" t="s">
        <v>312</v>
      </c>
      <c r="H65" s="510" t="s">
        <v>313</v>
      </c>
      <c r="I65" s="512" t="s">
        <v>437</v>
      </c>
      <c r="J65" s="512" t="s">
        <v>436</v>
      </c>
      <c r="K65" s="513" t="s">
        <v>12</v>
      </c>
      <c r="L65" s="355"/>
      <c r="M65" s="355"/>
      <c r="N65" s="355"/>
      <c r="O65" s="355"/>
      <c r="P65" s="483"/>
      <c r="Q65" s="483"/>
      <c r="R65" s="423"/>
      <c r="S65" s="423"/>
    </row>
    <row r="66" spans="2:19" ht="13.5" thickBot="1">
      <c r="B66" s="514"/>
      <c r="C66" s="515"/>
      <c r="D66" s="516"/>
      <c r="E66" s="517"/>
      <c r="F66" s="517"/>
      <c r="G66" s="518"/>
      <c r="H66" s="517"/>
      <c r="I66" s="519"/>
      <c r="J66" s="519"/>
      <c r="K66" s="520"/>
      <c r="L66" s="355"/>
      <c r="M66" s="422" t="s">
        <v>314</v>
      </c>
      <c r="N66" s="422"/>
      <c r="O66" s="422"/>
      <c r="P66" s="423"/>
      <c r="Q66" s="423"/>
      <c r="R66" s="423"/>
      <c r="S66" s="423"/>
    </row>
    <row r="67" spans="2:19" ht="14.25" thickBot="1" thickTop="1">
      <c r="B67" s="466" t="s">
        <v>448</v>
      </c>
      <c r="C67" s="467"/>
      <c r="D67" s="468"/>
      <c r="E67" s="469"/>
      <c r="F67" s="521">
        <v>12069924</v>
      </c>
      <c r="G67" s="521">
        <v>3755104</v>
      </c>
      <c r="H67" s="521">
        <v>910000</v>
      </c>
      <c r="I67" s="522">
        <v>1558391</v>
      </c>
      <c r="J67" s="523">
        <v>613076</v>
      </c>
      <c r="K67" s="522">
        <f>SUM(E67:J67)</f>
        <v>18906495</v>
      </c>
      <c r="L67" s="355"/>
      <c r="M67" s="356" t="s">
        <v>315</v>
      </c>
      <c r="N67" s="356"/>
      <c r="O67" s="356"/>
      <c r="P67" s="423"/>
      <c r="Q67" s="423"/>
      <c r="R67" s="423"/>
      <c r="S67" s="423"/>
    </row>
    <row r="68" spans="2:19" ht="14.25" thickBot="1" thickTop="1">
      <c r="B68" s="455" t="s">
        <v>449</v>
      </c>
      <c r="C68" s="361"/>
      <c r="D68" s="470"/>
      <c r="E68" s="394"/>
      <c r="F68" s="524">
        <v>809950</v>
      </c>
      <c r="G68" s="524">
        <v>1192242</v>
      </c>
      <c r="H68" s="524"/>
      <c r="I68" s="525"/>
      <c r="J68" s="526">
        <v>112492</v>
      </c>
      <c r="K68" s="527">
        <f>SUM(E68:J68)</f>
        <v>2114684</v>
      </c>
      <c r="L68" s="355"/>
      <c r="M68" s="487"/>
      <c r="N68" s="488"/>
      <c r="O68" s="528"/>
      <c r="P68" s="529" t="s">
        <v>423</v>
      </c>
      <c r="Q68" s="530"/>
      <c r="R68" s="529" t="s">
        <v>447</v>
      </c>
      <c r="S68" s="531"/>
    </row>
    <row r="69" spans="2:19" ht="12.75">
      <c r="B69" s="455" t="s">
        <v>450</v>
      </c>
      <c r="C69" s="361"/>
      <c r="D69" s="470"/>
      <c r="E69" s="394"/>
      <c r="F69" s="524"/>
      <c r="G69" s="524"/>
      <c r="H69" s="524"/>
      <c r="I69" s="525"/>
      <c r="J69" s="526"/>
      <c r="K69" s="527">
        <f aca="true" t="shared" si="0" ref="K69:K75">SUM(E69:J69)</f>
        <v>0</v>
      </c>
      <c r="L69" s="355"/>
      <c r="M69" s="450" t="s">
        <v>316</v>
      </c>
      <c r="N69" s="451"/>
      <c r="O69" s="494"/>
      <c r="P69" s="384"/>
      <c r="Q69" s="385">
        <v>2600000</v>
      </c>
      <c r="R69" s="384"/>
      <c r="S69" s="386">
        <v>2600000</v>
      </c>
    </row>
    <row r="70" spans="2:19" ht="12.75">
      <c r="B70" s="455" t="s">
        <v>451</v>
      </c>
      <c r="C70" s="361"/>
      <c r="D70" s="470"/>
      <c r="E70" s="524">
        <f aca="true" t="shared" si="1" ref="E70:J70">E67+E68-E69</f>
        <v>0</v>
      </c>
      <c r="F70" s="524">
        <f t="shared" si="1"/>
        <v>12879874</v>
      </c>
      <c r="G70" s="524">
        <f t="shared" si="1"/>
        <v>4947346</v>
      </c>
      <c r="H70" s="524">
        <f t="shared" si="1"/>
        <v>910000</v>
      </c>
      <c r="I70" s="524">
        <f t="shared" si="1"/>
        <v>1558391</v>
      </c>
      <c r="J70" s="524">
        <f t="shared" si="1"/>
        <v>725568</v>
      </c>
      <c r="K70" s="527">
        <f t="shared" si="0"/>
        <v>21021179</v>
      </c>
      <c r="L70" s="355"/>
      <c r="M70" s="455" t="s">
        <v>317</v>
      </c>
      <c r="N70" s="361"/>
      <c r="O70" s="470"/>
      <c r="P70" s="393"/>
      <c r="Q70" s="394"/>
      <c r="R70" s="393"/>
      <c r="S70" s="395"/>
    </row>
    <row r="71" spans="2:19" ht="13.5" thickBot="1">
      <c r="B71" s="390"/>
      <c r="C71" s="416"/>
      <c r="D71" s="471"/>
      <c r="E71" s="394"/>
      <c r="F71" s="524"/>
      <c r="G71" s="524"/>
      <c r="H71" s="524"/>
      <c r="I71" s="524"/>
      <c r="J71" s="524"/>
      <c r="K71" s="524"/>
      <c r="L71" s="355"/>
      <c r="M71" s="484" t="s">
        <v>27</v>
      </c>
      <c r="N71" s="485"/>
      <c r="O71" s="532"/>
      <c r="P71" s="403"/>
      <c r="Q71" s="404"/>
      <c r="R71" s="403"/>
      <c r="S71" s="405"/>
    </row>
    <row r="72" spans="2:19" ht="13.5" thickBot="1">
      <c r="B72" s="390" t="s">
        <v>452</v>
      </c>
      <c r="C72" s="416"/>
      <c r="D72" s="471"/>
      <c r="E72" s="394"/>
      <c r="F72" s="524">
        <v>1617654.4</v>
      </c>
      <c r="G72" s="524">
        <v>1035709.45</v>
      </c>
      <c r="H72" s="524">
        <v>205333.6</v>
      </c>
      <c r="I72" s="524">
        <v>833779.8</v>
      </c>
      <c r="J72" s="524">
        <v>10673.5</v>
      </c>
      <c r="K72" s="527">
        <f t="shared" si="0"/>
        <v>3703150.75</v>
      </c>
      <c r="L72" s="355"/>
      <c r="M72" s="500" t="s">
        <v>318</v>
      </c>
      <c r="N72" s="501"/>
      <c r="O72" s="502"/>
      <c r="P72" s="503"/>
      <c r="Q72" s="504">
        <f>SUM(Q69:Q71)</f>
        <v>2600000</v>
      </c>
      <c r="R72" s="503"/>
      <c r="S72" s="505">
        <f>SUM(S69:S71)</f>
        <v>2600000</v>
      </c>
    </row>
    <row r="73" spans="2:19" ht="14.25" thickBot="1" thickTop="1">
      <c r="B73" s="455" t="s">
        <v>319</v>
      </c>
      <c r="C73" s="361"/>
      <c r="D73" s="470"/>
      <c r="E73" s="394"/>
      <c r="F73" s="524">
        <v>522613.48</v>
      </c>
      <c r="G73" s="524">
        <v>620852.84</v>
      </c>
      <c r="H73" s="524">
        <v>140933.28</v>
      </c>
      <c r="I73" s="524">
        <v>144922.24</v>
      </c>
      <c r="J73" s="524">
        <v>151538.06</v>
      </c>
      <c r="K73" s="527">
        <f t="shared" si="0"/>
        <v>1580859.9</v>
      </c>
      <c r="L73" s="355"/>
      <c r="M73" s="355"/>
      <c r="N73" s="355"/>
      <c r="O73" s="355"/>
      <c r="P73" s="483"/>
      <c r="Q73" s="397" t="str">
        <f>IF(Q72='DETYRMET DHE KAPITALI'!E46,"OK","Nuk Rakordon")</f>
        <v>OK</v>
      </c>
      <c r="R73" s="483"/>
      <c r="S73" s="397" t="str">
        <f>IF(S72='DETYRMET DHE KAPITALI'!D46,"OK","Nuk Rakordon")</f>
        <v>OK</v>
      </c>
    </row>
    <row r="74" spans="2:19" ht="13.5" thickTop="1">
      <c r="B74" s="455" t="s">
        <v>320</v>
      </c>
      <c r="C74" s="361"/>
      <c r="D74" s="470"/>
      <c r="E74" s="394"/>
      <c r="F74" s="524"/>
      <c r="G74" s="524"/>
      <c r="H74" s="524"/>
      <c r="I74" s="524"/>
      <c r="J74" s="524"/>
      <c r="K74" s="527">
        <f t="shared" si="0"/>
        <v>0</v>
      </c>
      <c r="L74" s="355"/>
      <c r="M74" s="356" t="s">
        <v>321</v>
      </c>
      <c r="N74" s="356"/>
      <c r="O74" s="356"/>
      <c r="P74" s="423"/>
      <c r="Q74" s="423"/>
      <c r="R74" s="423"/>
      <c r="S74" s="423"/>
    </row>
    <row r="75" spans="2:19" ht="12.75">
      <c r="B75" s="455" t="s">
        <v>453</v>
      </c>
      <c r="C75" s="361"/>
      <c r="D75" s="470"/>
      <c r="E75" s="524">
        <f aca="true" t="shared" si="2" ref="E75:J75">E72+E73-E74</f>
        <v>0</v>
      </c>
      <c r="F75" s="524">
        <f t="shared" si="2"/>
        <v>2140267.88</v>
      </c>
      <c r="G75" s="524">
        <f t="shared" si="2"/>
        <v>1656562.29</v>
      </c>
      <c r="H75" s="524">
        <f t="shared" si="2"/>
        <v>346266.88</v>
      </c>
      <c r="I75" s="524">
        <f t="shared" si="2"/>
        <v>978702.04</v>
      </c>
      <c r="J75" s="524">
        <f t="shared" si="2"/>
        <v>162211.56</v>
      </c>
      <c r="K75" s="527">
        <f t="shared" si="0"/>
        <v>5284010.649999999</v>
      </c>
      <c r="L75" s="355"/>
      <c r="M75" s="356"/>
      <c r="N75" s="356"/>
      <c r="O75" s="356"/>
      <c r="P75" s="423"/>
      <c r="Q75" s="423"/>
      <c r="R75" s="423"/>
      <c r="S75" s="423"/>
    </row>
    <row r="76" spans="2:19" ht="13.5" thickBot="1">
      <c r="B76" s="497"/>
      <c r="C76" s="498"/>
      <c r="D76" s="499"/>
      <c r="E76" s="404"/>
      <c r="F76" s="533"/>
      <c r="G76" s="533"/>
      <c r="H76" s="533"/>
      <c r="I76" s="533"/>
      <c r="J76" s="533"/>
      <c r="K76" s="533"/>
      <c r="L76" s="355"/>
      <c r="M76" s="422" t="s">
        <v>322</v>
      </c>
      <c r="N76" s="422"/>
      <c r="O76" s="422"/>
      <c r="P76" s="423"/>
      <c r="Q76" s="423"/>
      <c r="R76" s="423"/>
      <c r="S76" s="423"/>
    </row>
    <row r="77" spans="2:19" ht="13.5" thickBot="1">
      <c r="B77" s="534" t="s">
        <v>425</v>
      </c>
      <c r="C77" s="535"/>
      <c r="D77" s="536"/>
      <c r="E77" s="537">
        <f aca="true" t="shared" si="3" ref="E77:J77">E67-E72</f>
        <v>0</v>
      </c>
      <c r="F77" s="537">
        <f t="shared" si="3"/>
        <v>10452269.6</v>
      </c>
      <c r="G77" s="537">
        <f t="shared" si="3"/>
        <v>2719394.55</v>
      </c>
      <c r="H77" s="537">
        <f t="shared" si="3"/>
        <v>704666.4</v>
      </c>
      <c r="I77" s="537">
        <f t="shared" si="3"/>
        <v>724611.2</v>
      </c>
      <c r="J77" s="537">
        <f t="shared" si="3"/>
        <v>602402.5</v>
      </c>
      <c r="K77" s="538">
        <f>SUM(E77:J77)</f>
        <v>15203344.249999998</v>
      </c>
      <c r="L77" s="355"/>
      <c r="M77" s="356" t="s">
        <v>323</v>
      </c>
      <c r="N77" s="356"/>
      <c r="O77" s="356"/>
      <c r="P77" s="423"/>
      <c r="Q77" s="423"/>
      <c r="R77" s="423"/>
      <c r="S77" s="423"/>
    </row>
    <row r="78" spans="2:19" ht="13.5" thickBot="1">
      <c r="B78" s="497"/>
      <c r="C78" s="498"/>
      <c r="D78" s="498"/>
      <c r="E78" s="403"/>
      <c r="F78" s="403"/>
      <c r="G78" s="403"/>
      <c r="H78" s="403"/>
      <c r="I78" s="403"/>
      <c r="J78" s="403"/>
      <c r="K78" s="405"/>
      <c r="L78" s="355"/>
      <c r="M78" s="356"/>
      <c r="N78" s="356"/>
      <c r="O78" s="356"/>
      <c r="P78" s="423"/>
      <c r="Q78" s="423"/>
      <c r="R78" s="423"/>
      <c r="S78" s="423"/>
    </row>
    <row r="79" spans="2:19" ht="14.25" thickBot="1" thickTop="1">
      <c r="B79" s="539" t="s">
        <v>454</v>
      </c>
      <c r="C79" s="540"/>
      <c r="D79" s="541"/>
      <c r="E79" s="504">
        <f aca="true" t="shared" si="4" ref="E79:J79">E70-E75</f>
        <v>0</v>
      </c>
      <c r="F79" s="504">
        <f>F70-F75</f>
        <v>10739606.120000001</v>
      </c>
      <c r="G79" s="504">
        <f t="shared" si="4"/>
        <v>3290783.71</v>
      </c>
      <c r="H79" s="504">
        <f t="shared" si="4"/>
        <v>563733.12</v>
      </c>
      <c r="I79" s="504">
        <f t="shared" si="4"/>
        <v>579688.96</v>
      </c>
      <c r="J79" s="504">
        <f t="shared" si="4"/>
        <v>563356.44</v>
      </c>
      <c r="K79" s="538">
        <f>SUM(E79:J79)</f>
        <v>15737168.35</v>
      </c>
      <c r="L79" s="355"/>
      <c r="M79" s="542"/>
      <c r="N79" s="543"/>
      <c r="O79" s="544"/>
      <c r="P79" s="529" t="s">
        <v>423</v>
      </c>
      <c r="Q79" s="530"/>
      <c r="R79" s="529" t="s">
        <v>447</v>
      </c>
      <c r="S79" s="531"/>
    </row>
    <row r="80" spans="2:19" ht="14.25" thickBot="1" thickTop="1">
      <c r="B80" s="355"/>
      <c r="C80" s="355"/>
      <c r="D80" s="355"/>
      <c r="E80" s="483"/>
      <c r="F80" s="483"/>
      <c r="G80" s="483"/>
      <c r="H80" s="483"/>
      <c r="I80" s="355"/>
      <c r="J80" s="355"/>
      <c r="K80" s="545" t="str">
        <f>IF(K77=AKTIVET!E49,"OK","Nuk Rakordon")</f>
        <v>OK</v>
      </c>
      <c r="L80" s="355"/>
      <c r="M80" s="450" t="s">
        <v>324</v>
      </c>
      <c r="N80" s="451"/>
      <c r="O80" s="494"/>
      <c r="P80" s="384"/>
      <c r="Q80" s="385"/>
      <c r="R80" s="384"/>
      <c r="S80" s="386"/>
    </row>
    <row r="81" spans="2:19" ht="14.25" thickBot="1" thickTop="1">
      <c r="B81" s="356" t="s">
        <v>325</v>
      </c>
      <c r="C81" s="356"/>
      <c r="D81" s="356"/>
      <c r="E81" s="423"/>
      <c r="F81" s="423"/>
      <c r="G81" s="423"/>
      <c r="H81" s="423"/>
      <c r="I81" s="356"/>
      <c r="J81" s="356"/>
      <c r="K81" s="545" t="str">
        <f>IF(K79=AKTIVET!D49,"OK","Nuk Rakordon")</f>
        <v>OK</v>
      </c>
      <c r="L81" s="355"/>
      <c r="M81" s="400" t="s">
        <v>8</v>
      </c>
      <c r="N81" s="401"/>
      <c r="O81" s="402"/>
      <c r="P81" s="403"/>
      <c r="Q81" s="404"/>
      <c r="R81" s="403"/>
      <c r="S81" s="405"/>
    </row>
    <row r="82" spans="2:19" ht="14.25" thickBot="1" thickTop="1">
      <c r="B82" s="356" t="s">
        <v>326</v>
      </c>
      <c r="C82" s="356"/>
      <c r="D82" s="356"/>
      <c r="E82" s="423"/>
      <c r="F82" s="423"/>
      <c r="G82" s="423"/>
      <c r="H82" s="423"/>
      <c r="I82" s="356"/>
      <c r="J82" s="356"/>
      <c r="K82" s="356"/>
      <c r="L82" s="355"/>
      <c r="M82" s="408" t="s">
        <v>327</v>
      </c>
      <c r="N82" s="409"/>
      <c r="O82" s="546"/>
      <c r="P82" s="410"/>
      <c r="Q82" s="475">
        <f>Q80+Q81</f>
        <v>0</v>
      </c>
      <c r="R82" s="410"/>
      <c r="S82" s="411">
        <f>S80+S81</f>
        <v>0</v>
      </c>
    </row>
    <row r="83" spans="2:19" ht="13.5" thickTop="1">
      <c r="B83" s="356" t="s">
        <v>328</v>
      </c>
      <c r="C83" s="356"/>
      <c r="D83" s="356"/>
      <c r="E83" s="423"/>
      <c r="F83" s="423"/>
      <c r="G83" s="423"/>
      <c r="H83" s="423"/>
      <c r="I83" s="356"/>
      <c r="J83" s="356"/>
      <c r="K83" s="547"/>
      <c r="L83" s="355"/>
      <c r="M83" s="355"/>
      <c r="N83" s="355"/>
      <c r="O83" s="355"/>
      <c r="P83" s="483"/>
      <c r="Q83" s="483"/>
      <c r="R83" s="483"/>
      <c r="S83" s="483"/>
    </row>
    <row r="84" spans="2:19" ht="12.75">
      <c r="B84" s="355"/>
      <c r="C84" s="355"/>
      <c r="D84" s="355"/>
      <c r="E84" s="483"/>
      <c r="F84" s="483"/>
      <c r="G84" s="483"/>
      <c r="H84" s="483"/>
      <c r="I84" s="355"/>
      <c r="J84" s="355"/>
      <c r="K84" s="548"/>
      <c r="L84" s="355"/>
      <c r="M84" s="422" t="s">
        <v>329</v>
      </c>
      <c r="N84" s="422"/>
      <c r="O84" s="422"/>
      <c r="P84" s="423"/>
      <c r="Q84" s="423"/>
      <c r="R84" s="423"/>
      <c r="S84" s="423"/>
    </row>
    <row r="85" spans="2:19" ht="12.75">
      <c r="B85" s="360" t="s">
        <v>330</v>
      </c>
      <c r="C85" s="360"/>
      <c r="D85" s="360"/>
      <c r="E85" s="483"/>
      <c r="F85" s="483"/>
      <c r="G85" s="483"/>
      <c r="H85" s="483"/>
      <c r="I85" s="355"/>
      <c r="J85" s="355"/>
      <c r="K85" s="355"/>
      <c r="L85" s="355"/>
      <c r="M85" s="356" t="s">
        <v>331</v>
      </c>
      <c r="N85" s="356"/>
      <c r="O85" s="356"/>
      <c r="P85" s="423"/>
      <c r="Q85" s="423"/>
      <c r="R85" s="423"/>
      <c r="S85" s="423"/>
    </row>
    <row r="86" spans="2:19" ht="13.5" thickBot="1">
      <c r="B86" s="356" t="s">
        <v>332</v>
      </c>
      <c r="C86" s="356"/>
      <c r="D86" s="356"/>
      <c r="E86" s="483"/>
      <c r="F86" s="483"/>
      <c r="G86" s="483"/>
      <c r="H86" s="483"/>
      <c r="I86" s="355"/>
      <c r="J86" s="355"/>
      <c r="K86" s="355"/>
      <c r="L86" s="355"/>
      <c r="M86" s="356"/>
      <c r="N86" s="356"/>
      <c r="O86" s="356"/>
      <c r="P86" s="423"/>
      <c r="Q86" s="423"/>
      <c r="R86" s="423"/>
      <c r="S86" s="423"/>
    </row>
    <row r="87" spans="2:19" ht="14.25" thickBot="1" thickTop="1">
      <c r="B87" s="355"/>
      <c r="C87" s="355"/>
      <c r="D87" s="355"/>
      <c r="E87" s="483"/>
      <c r="F87" s="483"/>
      <c r="G87" s="483"/>
      <c r="H87" s="483"/>
      <c r="I87" s="355"/>
      <c r="J87" s="355"/>
      <c r="K87" s="355"/>
      <c r="L87" s="355"/>
      <c r="M87" s="542"/>
      <c r="N87" s="543"/>
      <c r="O87" s="544"/>
      <c r="P87" s="529" t="s">
        <v>423</v>
      </c>
      <c r="Q87" s="530"/>
      <c r="R87" s="529" t="s">
        <v>447</v>
      </c>
      <c r="S87" s="531"/>
    </row>
    <row r="88" spans="2:19" ht="14.25" thickBot="1" thickTop="1">
      <c r="B88" s="542"/>
      <c r="C88" s="543"/>
      <c r="D88" s="544"/>
      <c r="E88" s="529" t="s">
        <v>423</v>
      </c>
      <c r="F88" s="530"/>
      <c r="G88" s="529" t="s">
        <v>447</v>
      </c>
      <c r="H88" s="531"/>
      <c r="I88" s="355"/>
      <c r="J88" s="355"/>
      <c r="K88" s="355"/>
      <c r="L88" s="355"/>
      <c r="M88" s="450" t="s">
        <v>333</v>
      </c>
      <c r="N88" s="451"/>
      <c r="O88" s="494"/>
      <c r="P88" s="452"/>
      <c r="Q88" s="385"/>
      <c r="R88" s="384"/>
      <c r="S88" s="386"/>
    </row>
    <row r="89" spans="2:19" ht="12.75">
      <c r="B89" s="381" t="s">
        <v>334</v>
      </c>
      <c r="C89" s="382"/>
      <c r="D89" s="383"/>
      <c r="E89" s="384"/>
      <c r="F89" s="385"/>
      <c r="G89" s="384"/>
      <c r="H89" s="386"/>
      <c r="I89" s="355"/>
      <c r="J89" s="355"/>
      <c r="K89" s="355"/>
      <c r="L89" s="355"/>
      <c r="M89" s="455" t="s">
        <v>335</v>
      </c>
      <c r="N89" s="361"/>
      <c r="O89" s="470"/>
      <c r="P89" s="453"/>
      <c r="Q89" s="394"/>
      <c r="R89" s="393"/>
      <c r="S89" s="395"/>
    </row>
    <row r="90" spans="2:19" ht="12.75">
      <c r="B90" s="398" t="s">
        <v>336</v>
      </c>
      <c r="C90" s="391"/>
      <c r="D90" s="392"/>
      <c r="E90" s="393"/>
      <c r="F90" s="394"/>
      <c r="G90" s="393"/>
      <c r="H90" s="395"/>
      <c r="I90" s="355"/>
      <c r="J90" s="355"/>
      <c r="K90" s="355"/>
      <c r="L90" s="355"/>
      <c r="M90" s="455" t="s">
        <v>337</v>
      </c>
      <c r="N90" s="361"/>
      <c r="O90" s="470"/>
      <c r="P90" s="453"/>
      <c r="Q90" s="394">
        <v>86817338.8</v>
      </c>
      <c r="R90" s="393"/>
      <c r="S90" s="395">
        <v>170249118.5</v>
      </c>
    </row>
    <row r="91" spans="2:19" ht="13.5" thickBot="1">
      <c r="B91" s="398" t="s">
        <v>338</v>
      </c>
      <c r="C91" s="391"/>
      <c r="D91" s="392"/>
      <c r="E91" s="393"/>
      <c r="F91" s="394"/>
      <c r="G91" s="393"/>
      <c r="H91" s="395"/>
      <c r="I91" s="355"/>
      <c r="J91" s="355"/>
      <c r="K91" s="355"/>
      <c r="L91" s="355"/>
      <c r="M91" s="484" t="s">
        <v>339</v>
      </c>
      <c r="N91" s="485"/>
      <c r="O91" s="532"/>
      <c r="P91" s="486"/>
      <c r="Q91" s="404"/>
      <c r="R91" s="403"/>
      <c r="S91" s="405"/>
    </row>
    <row r="92" spans="2:19" ht="13.5" thickBot="1">
      <c r="B92" s="390" t="s">
        <v>340</v>
      </c>
      <c r="C92" s="416"/>
      <c r="D92" s="471"/>
      <c r="E92" s="393"/>
      <c r="F92" s="394">
        <v>77148757.26</v>
      </c>
      <c r="G92" s="393"/>
      <c r="H92" s="395">
        <v>154886135.73</v>
      </c>
      <c r="I92" s="355"/>
      <c r="J92" s="355"/>
      <c r="K92" s="355"/>
      <c r="L92" s="355"/>
      <c r="M92" s="408" t="s">
        <v>341</v>
      </c>
      <c r="N92" s="409"/>
      <c r="O92" s="546"/>
      <c r="P92" s="410"/>
      <c r="Q92" s="504">
        <f>SUM(Q88:Q91)</f>
        <v>86817338.8</v>
      </c>
      <c r="R92" s="410"/>
      <c r="S92" s="411">
        <f>SUM(S88:S91)</f>
        <v>170249118.5</v>
      </c>
    </row>
    <row r="93" spans="2:19" ht="14.25" thickBot="1" thickTop="1">
      <c r="B93" s="390" t="s">
        <v>342</v>
      </c>
      <c r="C93" s="416"/>
      <c r="D93" s="471"/>
      <c r="E93" s="393"/>
      <c r="F93" s="394"/>
      <c r="G93" s="393"/>
      <c r="H93" s="395">
        <v>680942</v>
      </c>
      <c r="I93" s="355"/>
      <c r="J93" s="355"/>
      <c r="K93" s="355"/>
      <c r="L93" s="355"/>
      <c r="M93" s="356"/>
      <c r="N93" s="356"/>
      <c r="O93" s="356"/>
      <c r="P93" s="423"/>
      <c r="Q93" s="397" t="str">
        <f>IF(Q92=('Pasq. te ardhura shpenzime'!E9+'Pasq. te ardhura shpenzime'!E10+'Pasq. te ardhura shpenzime'!E11+'Pasq. te ardhura shpenzime'!E12),"OK","Nuk Rakordon")</f>
        <v>OK</v>
      </c>
      <c r="R93" s="423"/>
      <c r="S93" s="397" t="str">
        <f>IF(S92=('Pasq. te ardhura shpenzime'!D9+'Pasq. te ardhura shpenzime'!D10+'Pasq. te ardhura shpenzime'!D11+'Pasq. te ardhura shpenzime'!D12),"OK","Nuk Rakordon")</f>
        <v>OK</v>
      </c>
    </row>
    <row r="94" spans="2:19" ht="14.25" thickBot="1" thickTop="1">
      <c r="B94" s="500" t="s">
        <v>343</v>
      </c>
      <c r="C94" s="501"/>
      <c r="D94" s="502"/>
      <c r="E94" s="503"/>
      <c r="F94" s="504">
        <f>SUM(F89:F93)</f>
        <v>77148757.26</v>
      </c>
      <c r="G94" s="503"/>
      <c r="H94" s="505">
        <f>SUM(H89:H93)</f>
        <v>155567077.73</v>
      </c>
      <c r="I94" s="355"/>
      <c r="J94" s="355"/>
      <c r="K94" s="355"/>
      <c r="L94" s="355"/>
      <c r="M94" s="356" t="s">
        <v>344</v>
      </c>
      <c r="N94" s="356"/>
      <c r="O94" s="356"/>
      <c r="P94" s="423"/>
      <c r="Q94" s="423"/>
      <c r="R94" s="423"/>
      <c r="S94" s="423"/>
    </row>
    <row r="95" spans="2:19" ht="13.5" thickTop="1">
      <c r="B95" s="355"/>
      <c r="C95" s="355"/>
      <c r="D95" s="355"/>
      <c r="E95" s="483"/>
      <c r="F95" s="483"/>
      <c r="G95" s="483"/>
      <c r="H95" s="483"/>
      <c r="I95" s="355"/>
      <c r="J95" s="355"/>
      <c r="K95" s="355"/>
      <c r="L95" s="355"/>
      <c r="M95" s="355"/>
      <c r="N95" s="355"/>
      <c r="O95" s="355"/>
      <c r="P95" s="483"/>
      <c r="Q95" s="483"/>
      <c r="R95" s="483"/>
      <c r="S95" s="483"/>
    </row>
    <row r="96" spans="2:19" ht="12.75">
      <c r="B96" s="422" t="s">
        <v>345</v>
      </c>
      <c r="C96" s="422"/>
      <c r="D96" s="422"/>
      <c r="E96" s="423"/>
      <c r="F96" s="423"/>
      <c r="G96" s="423"/>
      <c r="H96" s="423"/>
      <c r="I96" s="355"/>
      <c r="J96" s="355"/>
      <c r="K96" s="355"/>
      <c r="L96" s="355"/>
      <c r="M96" s="422" t="s">
        <v>346</v>
      </c>
      <c r="N96" s="422"/>
      <c r="O96" s="422"/>
      <c r="P96" s="423"/>
      <c r="Q96" s="423"/>
      <c r="R96" s="423"/>
      <c r="S96" s="423"/>
    </row>
    <row r="97" spans="2:19" ht="13.5" thickBot="1">
      <c r="B97" s="356" t="s">
        <v>347</v>
      </c>
      <c r="C97" s="356"/>
      <c r="D97" s="356"/>
      <c r="E97" s="423"/>
      <c r="F97" s="423"/>
      <c r="G97" s="423"/>
      <c r="H97" s="423"/>
      <c r="I97" s="355"/>
      <c r="J97" s="355"/>
      <c r="K97" s="355"/>
      <c r="L97" s="355"/>
      <c r="M97" s="356"/>
      <c r="N97" s="356"/>
      <c r="O97" s="356"/>
      <c r="P97" s="423"/>
      <c r="Q97" s="423"/>
      <c r="R97" s="423"/>
      <c r="S97" s="423"/>
    </row>
    <row r="98" spans="2:19" ht="14.25" thickBot="1" thickTop="1">
      <c r="B98" s="356"/>
      <c r="C98" s="356"/>
      <c r="D98" s="356"/>
      <c r="E98" s="423"/>
      <c r="F98" s="423"/>
      <c r="G98" s="423"/>
      <c r="H98" s="423"/>
      <c r="I98" s="355"/>
      <c r="J98" s="355"/>
      <c r="K98" s="355"/>
      <c r="L98" s="355"/>
      <c r="M98" s="549"/>
      <c r="N98" s="550"/>
      <c r="O98" s="551"/>
      <c r="P98" s="529" t="s">
        <v>423</v>
      </c>
      <c r="Q98" s="530"/>
      <c r="R98" s="552" t="s">
        <v>447</v>
      </c>
      <c r="S98" s="531"/>
    </row>
    <row r="99" spans="2:19" ht="14.25" thickBot="1" thickTop="1">
      <c r="B99" s="542"/>
      <c r="C99" s="543"/>
      <c r="D99" s="544"/>
      <c r="E99" s="529" t="s">
        <v>423</v>
      </c>
      <c r="F99" s="530"/>
      <c r="G99" s="529" t="s">
        <v>447</v>
      </c>
      <c r="H99" s="531"/>
      <c r="I99" s="355"/>
      <c r="J99" s="355"/>
      <c r="K99" s="355"/>
      <c r="L99" s="355"/>
      <c r="M99" s="553" t="s">
        <v>2</v>
      </c>
      <c r="N99" s="554"/>
      <c r="O99" s="555"/>
      <c r="P99" s="556"/>
      <c r="Q99" s="557"/>
      <c r="R99" s="556"/>
      <c r="S99" s="538"/>
    </row>
    <row r="100" spans="2:19" ht="13.5" thickBot="1">
      <c r="B100" s="450" t="s">
        <v>348</v>
      </c>
      <c r="C100" s="451"/>
      <c r="D100" s="494"/>
      <c r="E100" s="384"/>
      <c r="F100" s="385"/>
      <c r="G100" s="384"/>
      <c r="H100" s="386"/>
      <c r="I100" s="355"/>
      <c r="J100" s="355"/>
      <c r="K100" s="355"/>
      <c r="L100" s="355"/>
      <c r="M100" s="408" t="s">
        <v>349</v>
      </c>
      <c r="N100" s="409"/>
      <c r="O100" s="409"/>
      <c r="P100" s="410"/>
      <c r="Q100" s="410">
        <f>Q99</f>
        <v>0</v>
      </c>
      <c r="R100" s="410"/>
      <c r="S100" s="411">
        <f>S99</f>
        <v>0</v>
      </c>
    </row>
    <row r="101" spans="2:19" ht="13.5" thickTop="1">
      <c r="B101" s="390"/>
      <c r="C101" s="361" t="s">
        <v>350</v>
      </c>
      <c r="D101" s="470"/>
      <c r="E101" s="393"/>
      <c r="F101" s="394">
        <v>219429.4</v>
      </c>
      <c r="G101" s="393"/>
      <c r="H101" s="395">
        <v>325962</v>
      </c>
      <c r="I101" s="355"/>
      <c r="J101" s="355"/>
      <c r="K101" s="355"/>
      <c r="L101" s="355"/>
      <c r="M101" s="355"/>
      <c r="N101" s="355"/>
      <c r="O101" s="355"/>
      <c r="P101" s="483"/>
      <c r="Q101" s="483"/>
      <c r="R101" s="483"/>
      <c r="S101" s="483"/>
    </row>
    <row r="102" spans="2:19" ht="12.75">
      <c r="B102" s="390"/>
      <c r="C102" s="361" t="s">
        <v>351</v>
      </c>
      <c r="D102" s="470"/>
      <c r="E102" s="393"/>
      <c r="F102" s="394"/>
      <c r="G102" s="393"/>
      <c r="H102" s="395"/>
      <c r="I102" s="355"/>
      <c r="J102" s="355"/>
      <c r="K102" s="355"/>
      <c r="L102" s="355"/>
      <c r="M102" s="422" t="s">
        <v>352</v>
      </c>
      <c r="N102" s="422"/>
      <c r="O102" s="422"/>
      <c r="P102" s="423"/>
      <c r="Q102" s="423"/>
      <c r="R102" s="423"/>
      <c r="S102" s="423"/>
    </row>
    <row r="103" spans="2:19" ht="12.75">
      <c r="B103" s="390"/>
      <c r="C103" s="361" t="s">
        <v>353</v>
      </c>
      <c r="D103" s="470"/>
      <c r="E103" s="393"/>
      <c r="F103" s="394">
        <v>280000</v>
      </c>
      <c r="G103" s="393"/>
      <c r="H103" s="395">
        <v>999996</v>
      </c>
      <c r="I103" s="355"/>
      <c r="J103" s="355"/>
      <c r="K103" s="355"/>
      <c r="L103" s="355"/>
      <c r="M103" s="430" t="s">
        <v>354</v>
      </c>
      <c r="N103" s="430"/>
      <c r="O103" s="430"/>
      <c r="P103" s="423"/>
      <c r="Q103" s="423"/>
      <c r="R103" s="423"/>
      <c r="S103" s="423"/>
    </row>
    <row r="104" spans="2:19" ht="13.5" thickBot="1">
      <c r="B104" s="390"/>
      <c r="C104" s="361" t="s">
        <v>355</v>
      </c>
      <c r="D104" s="470"/>
      <c r="E104" s="393"/>
      <c r="F104" s="394"/>
      <c r="G104" s="393"/>
      <c r="H104" s="395"/>
      <c r="I104" s="355"/>
      <c r="J104" s="355"/>
      <c r="K104" s="355"/>
      <c r="L104" s="355"/>
      <c r="M104" s="356"/>
      <c r="N104" s="356"/>
      <c r="O104" s="356"/>
      <c r="P104" s="423"/>
      <c r="Q104" s="423"/>
      <c r="R104" s="423"/>
      <c r="S104" s="423"/>
    </row>
    <row r="105" spans="2:19" ht="14.25" thickBot="1" thickTop="1">
      <c r="B105" s="390"/>
      <c r="C105" s="361" t="s">
        <v>356</v>
      </c>
      <c r="D105" s="470"/>
      <c r="E105" s="393"/>
      <c r="F105" s="394">
        <v>5171258</v>
      </c>
      <c r="G105" s="393"/>
      <c r="H105" s="395">
        <v>2098356</v>
      </c>
      <c r="I105" s="355"/>
      <c r="J105" s="355"/>
      <c r="K105" s="355"/>
      <c r="L105" s="355"/>
      <c r="M105" s="542"/>
      <c r="N105" s="543"/>
      <c r="O105" s="544"/>
      <c r="P105" s="529" t="s">
        <v>423</v>
      </c>
      <c r="Q105" s="530"/>
      <c r="R105" s="529" t="s">
        <v>447</v>
      </c>
      <c r="S105" s="531"/>
    </row>
    <row r="106" spans="2:19" ht="12.75">
      <c r="B106" s="390"/>
      <c r="C106" s="361" t="s">
        <v>357</v>
      </c>
      <c r="D106" s="470"/>
      <c r="E106" s="393"/>
      <c r="F106" s="394">
        <v>86120</v>
      </c>
      <c r="G106" s="393"/>
      <c r="H106" s="395">
        <v>18204</v>
      </c>
      <c r="I106" s="355"/>
      <c r="J106" s="355"/>
      <c r="K106" s="355"/>
      <c r="L106" s="355"/>
      <c r="M106" s="450" t="s">
        <v>358</v>
      </c>
      <c r="N106" s="451"/>
      <c r="O106" s="451"/>
      <c r="P106" s="384"/>
      <c r="Q106" s="384"/>
      <c r="R106" s="384"/>
      <c r="S106" s="386"/>
    </row>
    <row r="107" spans="2:19" ht="12.75">
      <c r="B107" s="390"/>
      <c r="C107" s="361" t="s">
        <v>426</v>
      </c>
      <c r="D107" s="470"/>
      <c r="E107" s="393"/>
      <c r="F107" s="394"/>
      <c r="G107" s="393"/>
      <c r="H107" s="395"/>
      <c r="I107" s="355"/>
      <c r="J107" s="355"/>
      <c r="K107" s="355"/>
      <c r="L107" s="355"/>
      <c r="M107" s="390"/>
      <c r="N107" s="361" t="s">
        <v>359</v>
      </c>
      <c r="O107" s="361"/>
      <c r="P107" s="393"/>
      <c r="Q107" s="393">
        <v>135938.27</v>
      </c>
      <c r="R107" s="393"/>
      <c r="S107" s="395">
        <v>2.93</v>
      </c>
    </row>
    <row r="108" spans="2:19" ht="12.75">
      <c r="B108" s="390"/>
      <c r="C108" s="361" t="s">
        <v>360</v>
      </c>
      <c r="D108" s="470"/>
      <c r="E108" s="393"/>
      <c r="F108" s="394"/>
      <c r="G108" s="393"/>
      <c r="H108" s="395"/>
      <c r="I108" s="355"/>
      <c r="J108" s="355"/>
      <c r="K108" s="355"/>
      <c r="L108" s="355"/>
      <c r="M108" s="390"/>
      <c r="N108" s="361" t="s">
        <v>361</v>
      </c>
      <c r="O108" s="361"/>
      <c r="P108" s="393"/>
      <c r="Q108" s="393">
        <v>-2227726.06</v>
      </c>
      <c r="R108" s="393"/>
      <c r="S108" s="395">
        <v>-398821.75</v>
      </c>
    </row>
    <row r="109" spans="2:19" ht="12.75">
      <c r="B109" s="390"/>
      <c r="C109" s="361" t="s">
        <v>362</v>
      </c>
      <c r="D109" s="470"/>
      <c r="E109" s="393"/>
      <c r="F109" s="394"/>
      <c r="G109" s="393"/>
      <c r="H109" s="395"/>
      <c r="I109" s="355"/>
      <c r="J109" s="355"/>
      <c r="K109" s="355"/>
      <c r="L109" s="355"/>
      <c r="M109" s="457" t="s">
        <v>363</v>
      </c>
      <c r="N109" s="458"/>
      <c r="O109" s="458"/>
      <c r="P109" s="461"/>
      <c r="Q109" s="461">
        <f>Q107+Q108</f>
        <v>-2091787.79</v>
      </c>
      <c r="R109" s="461"/>
      <c r="S109" s="462">
        <f>S107+S108</f>
        <v>-398818.82</v>
      </c>
    </row>
    <row r="110" spans="2:19" ht="12.75">
      <c r="B110" s="390"/>
      <c r="C110" s="361" t="s">
        <v>364</v>
      </c>
      <c r="D110" s="470"/>
      <c r="E110" s="393"/>
      <c r="F110" s="394">
        <v>54815</v>
      </c>
      <c r="G110" s="393"/>
      <c r="H110" s="395"/>
      <c r="I110" s="355"/>
      <c r="J110" s="355"/>
      <c r="K110" s="355"/>
      <c r="L110" s="355"/>
      <c r="M110" s="455" t="s">
        <v>365</v>
      </c>
      <c r="N110" s="361"/>
      <c r="O110" s="361"/>
      <c r="P110" s="393"/>
      <c r="Q110" s="393"/>
      <c r="R110" s="393"/>
      <c r="S110" s="395"/>
    </row>
    <row r="111" spans="2:19" ht="12.75">
      <c r="B111" s="390"/>
      <c r="C111" s="361" t="s">
        <v>366</v>
      </c>
      <c r="D111" s="470"/>
      <c r="E111" s="393"/>
      <c r="F111" s="394">
        <v>966062</v>
      </c>
      <c r="G111" s="393"/>
      <c r="H111" s="395">
        <v>379582</v>
      </c>
      <c r="I111" s="355"/>
      <c r="J111" s="355"/>
      <c r="K111" s="355"/>
      <c r="L111" s="355"/>
      <c r="M111" s="390"/>
      <c r="N111" s="361" t="s">
        <v>438</v>
      </c>
      <c r="O111" s="361"/>
      <c r="P111" s="393"/>
      <c r="Q111" s="393">
        <v>76616.29</v>
      </c>
      <c r="R111" s="393"/>
      <c r="S111" s="395">
        <v>54687.31</v>
      </c>
    </row>
    <row r="112" spans="2:19" ht="12.75">
      <c r="B112" s="390"/>
      <c r="C112" s="361" t="s">
        <v>367</v>
      </c>
      <c r="D112" s="470"/>
      <c r="E112" s="393"/>
      <c r="F112" s="394">
        <v>58163.21</v>
      </c>
      <c r="G112" s="393"/>
      <c r="H112" s="395">
        <v>55067.98</v>
      </c>
      <c r="I112" s="355"/>
      <c r="J112" s="355"/>
      <c r="K112" s="355"/>
      <c r="L112" s="355"/>
      <c r="M112" s="390"/>
      <c r="N112" s="361" t="s">
        <v>38</v>
      </c>
      <c r="O112" s="361"/>
      <c r="P112" s="393"/>
      <c r="Q112" s="393"/>
      <c r="R112" s="393"/>
      <c r="S112" s="395"/>
    </row>
    <row r="113" spans="2:19" ht="12.75">
      <c r="B113" s="390"/>
      <c r="C113" s="361" t="s">
        <v>368</v>
      </c>
      <c r="D113" s="470"/>
      <c r="E113" s="393"/>
      <c r="F113" s="394"/>
      <c r="G113" s="393"/>
      <c r="H113" s="395"/>
      <c r="I113" s="355"/>
      <c r="J113" s="355"/>
      <c r="K113" s="355"/>
      <c r="L113" s="355"/>
      <c r="M113" s="457" t="s">
        <v>369</v>
      </c>
      <c r="N113" s="458"/>
      <c r="O113" s="458"/>
      <c r="P113" s="461"/>
      <c r="Q113" s="461">
        <f>Q111+Q112</f>
        <v>76616.29</v>
      </c>
      <c r="R113" s="461"/>
      <c r="S113" s="462">
        <f>S111+S112</f>
        <v>54687.31</v>
      </c>
    </row>
    <row r="114" spans="2:19" ht="13.5" thickBot="1">
      <c r="B114" s="390"/>
      <c r="C114" s="361" t="s">
        <v>370</v>
      </c>
      <c r="D114" s="470"/>
      <c r="E114" s="393"/>
      <c r="F114" s="394"/>
      <c r="G114" s="393"/>
      <c r="H114" s="395"/>
      <c r="I114" s="355"/>
      <c r="J114" s="355"/>
      <c r="K114" s="355"/>
      <c r="L114" s="355"/>
      <c r="M114" s="558" t="s">
        <v>371</v>
      </c>
      <c r="N114" s="559"/>
      <c r="O114" s="559"/>
      <c r="P114" s="410"/>
      <c r="Q114" s="410">
        <f>Q109+Q113</f>
        <v>-2015171.5</v>
      </c>
      <c r="R114" s="410"/>
      <c r="S114" s="411">
        <f>S109+S113</f>
        <v>-344131.51</v>
      </c>
    </row>
    <row r="115" spans="2:19" ht="14.25" thickBot="1" thickTop="1">
      <c r="B115" s="390"/>
      <c r="C115" s="361" t="s">
        <v>372</v>
      </c>
      <c r="D115" s="470"/>
      <c r="E115" s="393"/>
      <c r="F115" s="394"/>
      <c r="G115" s="393"/>
      <c r="H115" s="395"/>
      <c r="I115" s="355"/>
      <c r="J115" s="355"/>
      <c r="K115" s="355"/>
      <c r="L115" s="355"/>
      <c r="M115" s="356"/>
      <c r="N115" s="356"/>
      <c r="O115" s="356"/>
      <c r="P115" s="423"/>
      <c r="Q115" s="397" t="str">
        <f>IF(Q114='Pasq. te ardhura shpenzime'!E33+'Pasq. te ardhura shpenzime'!E26,"OK","Nuk Rakordon")</f>
        <v>OK</v>
      </c>
      <c r="R115" s="423"/>
      <c r="S115" s="397" t="str">
        <f>IF(S114='Pasq. te ardhura shpenzime'!D33+'Pasq. te ardhura shpenzime'!D26,"OK","Nuk Rakordon")</f>
        <v>OK</v>
      </c>
    </row>
    <row r="116" spans="2:19" ht="13.5" thickTop="1">
      <c r="B116" s="390"/>
      <c r="C116" s="361" t="s">
        <v>373</v>
      </c>
      <c r="D116" s="470"/>
      <c r="E116" s="393"/>
      <c r="F116" s="394"/>
      <c r="G116" s="393"/>
      <c r="H116" s="395"/>
      <c r="I116" s="355"/>
      <c r="J116" s="355"/>
      <c r="K116" s="355"/>
      <c r="L116" s="355"/>
      <c r="M116" s="422" t="s">
        <v>374</v>
      </c>
      <c r="N116" s="422"/>
      <c r="O116" s="422"/>
      <c r="P116" s="423"/>
      <c r="Q116" s="423"/>
      <c r="R116" s="423"/>
      <c r="S116" s="423"/>
    </row>
    <row r="117" spans="2:19" ht="12.75">
      <c r="B117" s="457" t="s">
        <v>375</v>
      </c>
      <c r="C117" s="458"/>
      <c r="D117" s="459"/>
      <c r="E117" s="461"/>
      <c r="F117" s="560">
        <f>SUM(F101:F116)</f>
        <v>6835847.61</v>
      </c>
      <c r="G117" s="461"/>
      <c r="H117" s="462">
        <f>SUM(H101:H116)</f>
        <v>3877167.98</v>
      </c>
      <c r="I117" s="355"/>
      <c r="J117" s="355"/>
      <c r="K117" s="355"/>
      <c r="L117" s="355"/>
      <c r="M117" s="356" t="s">
        <v>376</v>
      </c>
      <c r="N117" s="356"/>
      <c r="O117" s="356"/>
      <c r="P117" s="423"/>
      <c r="Q117" s="423"/>
      <c r="R117" s="423"/>
      <c r="S117" s="423"/>
    </row>
    <row r="118" spans="2:19" ht="13.5" thickBot="1">
      <c r="B118" s="455" t="s">
        <v>377</v>
      </c>
      <c r="C118" s="361"/>
      <c r="D118" s="470"/>
      <c r="E118" s="393"/>
      <c r="F118" s="394"/>
      <c r="G118" s="393"/>
      <c r="H118" s="395"/>
      <c r="I118" s="355"/>
      <c r="J118" s="355"/>
      <c r="K118" s="355"/>
      <c r="L118" s="355"/>
      <c r="M118" s="356"/>
      <c r="N118" s="356"/>
      <c r="O118" s="356"/>
      <c r="P118" s="423"/>
      <c r="Q118" s="423"/>
      <c r="R118" s="423"/>
      <c r="S118" s="423"/>
    </row>
    <row r="119" spans="2:19" ht="14.25" thickBot="1" thickTop="1">
      <c r="B119" s="390"/>
      <c r="C119" s="361" t="s">
        <v>378</v>
      </c>
      <c r="D119" s="470"/>
      <c r="E119" s="393"/>
      <c r="F119" s="394"/>
      <c r="G119" s="393"/>
      <c r="H119" s="395"/>
      <c r="I119" s="355"/>
      <c r="J119" s="355"/>
      <c r="K119" s="355"/>
      <c r="L119" s="355"/>
      <c r="M119" s="542"/>
      <c r="N119" s="543"/>
      <c r="O119" s="544"/>
      <c r="P119" s="529" t="s">
        <v>423</v>
      </c>
      <c r="Q119" s="530"/>
      <c r="R119" s="529" t="s">
        <v>447</v>
      </c>
      <c r="S119" s="531"/>
    </row>
    <row r="120" spans="2:19" ht="12.75">
      <c r="B120" s="390"/>
      <c r="C120" s="361" t="s">
        <v>265</v>
      </c>
      <c r="D120" s="470"/>
      <c r="E120" s="393"/>
      <c r="F120" s="394"/>
      <c r="G120" s="393"/>
      <c r="H120" s="395"/>
      <c r="I120" s="356"/>
      <c r="J120" s="355"/>
      <c r="K120" s="355"/>
      <c r="L120" s="355"/>
      <c r="M120" s="450" t="s">
        <v>379</v>
      </c>
      <c r="N120" s="451"/>
      <c r="O120" s="494"/>
      <c r="P120" s="384"/>
      <c r="Q120" s="385">
        <v>-2085936.81</v>
      </c>
      <c r="R120" s="384"/>
      <c r="S120" s="386">
        <v>5392864.08</v>
      </c>
    </row>
    <row r="121" spans="2:19" ht="12.75">
      <c r="B121" s="390"/>
      <c r="C121" s="361" t="s">
        <v>380</v>
      </c>
      <c r="D121" s="470"/>
      <c r="E121" s="393"/>
      <c r="F121" s="394">
        <v>153135</v>
      </c>
      <c r="G121" s="393"/>
      <c r="H121" s="395">
        <v>200320</v>
      </c>
      <c r="I121" s="356"/>
      <c r="J121" s="355"/>
      <c r="K121" s="355"/>
      <c r="L121" s="355"/>
      <c r="M121" s="455" t="s">
        <v>381</v>
      </c>
      <c r="N121" s="361"/>
      <c r="O121" s="470"/>
      <c r="P121" s="393"/>
      <c r="Q121" s="394">
        <f>SUM(Q122:Q128)</f>
        <v>13040.49</v>
      </c>
      <c r="R121" s="393"/>
      <c r="S121" s="395">
        <f>SUM(S122:S129)</f>
        <v>-2071536.02</v>
      </c>
    </row>
    <row r="122" spans="2:19" ht="12.75">
      <c r="B122" s="561"/>
      <c r="C122" s="562" t="s">
        <v>382</v>
      </c>
      <c r="D122" s="563"/>
      <c r="E122" s="477"/>
      <c r="F122" s="564"/>
      <c r="G122" s="477"/>
      <c r="H122" s="478">
        <v>18904</v>
      </c>
      <c r="I122" s="356"/>
      <c r="J122" s="355"/>
      <c r="K122" s="355"/>
      <c r="L122" s="355"/>
      <c r="M122" s="390"/>
      <c r="N122" s="361" t="s">
        <v>383</v>
      </c>
      <c r="O122" s="470"/>
      <c r="P122" s="393"/>
      <c r="Q122" s="394"/>
      <c r="R122" s="393"/>
      <c r="S122" s="395"/>
    </row>
    <row r="123" spans="2:19" ht="12.75">
      <c r="B123" s="457" t="s">
        <v>384</v>
      </c>
      <c r="C123" s="458"/>
      <c r="D123" s="459"/>
      <c r="E123" s="393"/>
      <c r="F123" s="394">
        <f>SUM(F119:F122)</f>
        <v>153135</v>
      </c>
      <c r="G123" s="393"/>
      <c r="H123" s="395">
        <f>SUM(H119:H122)</f>
        <v>219224</v>
      </c>
      <c r="I123" s="356"/>
      <c r="J123" s="355"/>
      <c r="K123" s="355"/>
      <c r="L123" s="355"/>
      <c r="M123" s="390"/>
      <c r="N123" s="361" t="s">
        <v>385</v>
      </c>
      <c r="O123" s="470"/>
      <c r="P123" s="393"/>
      <c r="Q123" s="394"/>
      <c r="R123" s="393"/>
      <c r="S123" s="395"/>
    </row>
    <row r="124" spans="2:19" ht="12.75">
      <c r="B124" s="565" t="s">
        <v>386</v>
      </c>
      <c r="C124" s="566"/>
      <c r="D124" s="567"/>
      <c r="E124" s="461"/>
      <c r="F124" s="560">
        <v>13040.49</v>
      </c>
      <c r="G124" s="461"/>
      <c r="H124" s="462">
        <v>1360.3</v>
      </c>
      <c r="I124" s="356"/>
      <c r="J124" s="355"/>
      <c r="K124" s="355"/>
      <c r="L124" s="355"/>
      <c r="M124" s="390"/>
      <c r="N124" s="361" t="s">
        <v>387</v>
      </c>
      <c r="O124" s="470"/>
      <c r="P124" s="393"/>
      <c r="Q124" s="394">
        <v>13040.49</v>
      </c>
      <c r="R124" s="393"/>
      <c r="S124" s="395">
        <v>1360.3</v>
      </c>
    </row>
    <row r="125" spans="2:19" ht="12.75">
      <c r="B125" s="568" t="s">
        <v>388</v>
      </c>
      <c r="C125" s="569"/>
      <c r="D125" s="570"/>
      <c r="E125" s="461"/>
      <c r="F125" s="560"/>
      <c r="G125" s="461"/>
      <c r="H125" s="462"/>
      <c r="I125" s="356"/>
      <c r="J125" s="355"/>
      <c r="K125" s="355"/>
      <c r="L125" s="355"/>
      <c r="M125" s="390"/>
      <c r="N125" s="361" t="s">
        <v>389</v>
      </c>
      <c r="O125" s="470"/>
      <c r="P125" s="393"/>
      <c r="Q125" s="394"/>
      <c r="R125" s="393"/>
      <c r="S125" s="395"/>
    </row>
    <row r="126" spans="2:19" ht="12.75">
      <c r="B126" s="398" t="s">
        <v>390</v>
      </c>
      <c r="C126" s="391"/>
      <c r="D126" s="392"/>
      <c r="E126" s="393"/>
      <c r="F126" s="394"/>
      <c r="G126" s="393"/>
      <c r="H126" s="395"/>
      <c r="I126" s="356"/>
      <c r="J126" s="355"/>
      <c r="K126" s="355"/>
      <c r="L126" s="355"/>
      <c r="M126" s="390"/>
      <c r="N126" s="361" t="s">
        <v>391</v>
      </c>
      <c r="O126" s="470"/>
      <c r="P126" s="393"/>
      <c r="Q126" s="394"/>
      <c r="R126" s="393"/>
      <c r="S126" s="395"/>
    </row>
    <row r="127" spans="2:19" ht="12.75">
      <c r="B127" s="390"/>
      <c r="C127" s="391" t="s">
        <v>392</v>
      </c>
      <c r="D127" s="392"/>
      <c r="E127" s="393"/>
      <c r="F127" s="394"/>
      <c r="G127" s="393"/>
      <c r="H127" s="395"/>
      <c r="I127" s="356"/>
      <c r="J127" s="355"/>
      <c r="K127" s="355"/>
      <c r="L127" s="355"/>
      <c r="M127" s="390"/>
      <c r="N127" s="416" t="s">
        <v>393</v>
      </c>
      <c r="O127" s="471"/>
      <c r="P127" s="393"/>
      <c r="Q127" s="394"/>
      <c r="R127" s="393"/>
      <c r="S127" s="395"/>
    </row>
    <row r="128" spans="2:19" ht="12.75">
      <c r="B128" s="390"/>
      <c r="C128" s="391" t="s">
        <v>394</v>
      </c>
      <c r="D128" s="392"/>
      <c r="E128" s="393"/>
      <c r="F128" s="394"/>
      <c r="G128" s="393"/>
      <c r="H128" s="395"/>
      <c r="I128" s="356"/>
      <c r="J128" s="355"/>
      <c r="K128" s="355"/>
      <c r="L128" s="355"/>
      <c r="M128" s="390"/>
      <c r="N128" s="361" t="s">
        <v>395</v>
      </c>
      <c r="O128" s="470"/>
      <c r="P128" s="393"/>
      <c r="Q128" s="394"/>
      <c r="R128" s="393"/>
      <c r="S128" s="395"/>
    </row>
    <row r="129" spans="2:19" ht="12.75">
      <c r="B129" s="568" t="s">
        <v>396</v>
      </c>
      <c r="C129" s="569"/>
      <c r="D129" s="570"/>
      <c r="E129" s="461"/>
      <c r="F129" s="560">
        <f>F127+F128</f>
        <v>0</v>
      </c>
      <c r="G129" s="461"/>
      <c r="H129" s="462">
        <f>H127+H128</f>
        <v>0</v>
      </c>
      <c r="I129" s="356"/>
      <c r="J129" s="355"/>
      <c r="K129" s="355"/>
      <c r="L129" s="355"/>
      <c r="M129" s="455" t="s">
        <v>397</v>
      </c>
      <c r="N129" s="361"/>
      <c r="O129" s="470"/>
      <c r="P129" s="393"/>
      <c r="Q129" s="394"/>
      <c r="R129" s="393"/>
      <c r="S129" s="395">
        <v>-2072896.32</v>
      </c>
    </row>
    <row r="130" spans="2:19" ht="13.5" thickBot="1">
      <c r="B130" s="400" t="s">
        <v>398</v>
      </c>
      <c r="C130" s="401"/>
      <c r="D130" s="402"/>
      <c r="E130" s="403"/>
      <c r="F130" s="404"/>
      <c r="G130" s="403"/>
      <c r="H130" s="405"/>
      <c r="I130" s="356"/>
      <c r="J130" s="355"/>
      <c r="K130" s="355"/>
      <c r="L130" s="355"/>
      <c r="M130" s="455" t="s">
        <v>399</v>
      </c>
      <c r="N130" s="361"/>
      <c r="O130" s="470"/>
      <c r="P130" s="393"/>
      <c r="Q130" s="394">
        <f>Q120+Q121</f>
        <v>-2072896.32</v>
      </c>
      <c r="R130" s="393"/>
      <c r="S130" s="395">
        <f>S121+S120</f>
        <v>3321328.06</v>
      </c>
    </row>
    <row r="131" spans="2:19" ht="13.5" thickBot="1">
      <c r="B131" s="500" t="s">
        <v>400</v>
      </c>
      <c r="C131" s="501"/>
      <c r="D131" s="502"/>
      <c r="E131" s="503"/>
      <c r="F131" s="504">
        <f>F117+F123+F124+F125+F129</f>
        <v>7002023.100000001</v>
      </c>
      <c r="G131" s="503"/>
      <c r="H131" s="505">
        <f>H117+H123+H125+H124+H129</f>
        <v>4097752.28</v>
      </c>
      <c r="I131" s="356"/>
      <c r="J131" s="355"/>
      <c r="K131" s="355"/>
      <c r="L131" s="355"/>
      <c r="M131" s="484" t="s">
        <v>401</v>
      </c>
      <c r="N131" s="485"/>
      <c r="O131" s="532"/>
      <c r="P131" s="403"/>
      <c r="Q131" s="404"/>
      <c r="R131" s="403"/>
      <c r="S131" s="405">
        <f>S130*15%</f>
        <v>498199.209</v>
      </c>
    </row>
    <row r="132" spans="2:19" ht="14.25" thickBot="1" thickTop="1">
      <c r="B132" s="355"/>
      <c r="C132" s="355"/>
      <c r="D132" s="355"/>
      <c r="E132" s="483"/>
      <c r="F132" s="483"/>
      <c r="G132" s="483"/>
      <c r="H132" s="483"/>
      <c r="I132" s="356"/>
      <c r="J132" s="355"/>
      <c r="K132" s="355"/>
      <c r="L132" s="355"/>
      <c r="M132" s="571" t="s">
        <v>402</v>
      </c>
      <c r="N132" s="572"/>
      <c r="O132" s="573"/>
      <c r="P132" s="410"/>
      <c r="Q132" s="475">
        <f>Q120-Q131</f>
        <v>-2085936.81</v>
      </c>
      <c r="R132" s="410"/>
      <c r="S132" s="411">
        <f>S120-S131</f>
        <v>4894664.871</v>
      </c>
    </row>
    <row r="133" spans="2:19" ht="14.25" thickBot="1" thickTop="1">
      <c r="B133" s="422" t="s">
        <v>403</v>
      </c>
      <c r="C133" s="422"/>
      <c r="D133" s="422"/>
      <c r="E133" s="423"/>
      <c r="F133" s="423"/>
      <c r="G133" s="423"/>
      <c r="H133" s="423"/>
      <c r="I133" s="356"/>
      <c r="J133" s="355"/>
      <c r="K133" s="355"/>
      <c r="L133" s="355"/>
      <c r="M133" s="356"/>
      <c r="N133" s="356"/>
      <c r="O133" s="356"/>
      <c r="P133" s="423"/>
      <c r="Q133" s="397" t="str">
        <f>IF(Q132-'Pasq. te ardhura shpenzime'!E46,"OK","Nuk Rakordon")</f>
        <v>OK</v>
      </c>
      <c r="R133" s="423"/>
      <c r="S133" s="397" t="str">
        <f>IF(S132-'Pasq. te ardhura shpenzime'!D46,"OK","JO OK")</f>
        <v>OK</v>
      </c>
    </row>
    <row r="134" spans="2:19" ht="13.5" thickTop="1">
      <c r="B134" s="574" t="s">
        <v>404</v>
      </c>
      <c r="C134" s="574"/>
      <c r="D134" s="574"/>
      <c r="E134" s="423"/>
      <c r="F134" s="423"/>
      <c r="G134" s="423"/>
      <c r="H134" s="423"/>
      <c r="I134" s="356"/>
      <c r="J134" s="355"/>
      <c r="K134" s="355"/>
      <c r="L134" s="355"/>
      <c r="M134" s="356" t="s">
        <v>405</v>
      </c>
      <c r="N134" s="356"/>
      <c r="O134" s="356"/>
      <c r="P134" s="356"/>
      <c r="Q134" s="356"/>
      <c r="R134" s="356"/>
      <c r="S134" s="356"/>
    </row>
    <row r="135" spans="2:19" ht="13.5" thickBot="1">
      <c r="B135" s="355"/>
      <c r="C135" s="355"/>
      <c r="D135" s="355"/>
      <c r="E135" s="483"/>
      <c r="F135" s="483"/>
      <c r="G135" s="483"/>
      <c r="H135" s="483"/>
      <c r="I135" s="356"/>
      <c r="J135" s="355"/>
      <c r="K135" s="355"/>
      <c r="L135" s="355"/>
      <c r="M135" s="356"/>
      <c r="N135" s="356"/>
      <c r="O135" s="356"/>
      <c r="P135" s="356"/>
      <c r="Q135" s="547"/>
      <c r="R135" s="356"/>
      <c r="S135" s="356"/>
    </row>
    <row r="136" spans="2:19" ht="14.25" thickBot="1" thickTop="1">
      <c r="B136" s="549"/>
      <c r="C136" s="550"/>
      <c r="D136" s="551"/>
      <c r="E136" s="529" t="s">
        <v>423</v>
      </c>
      <c r="F136" s="530"/>
      <c r="G136" s="552" t="s">
        <v>447</v>
      </c>
      <c r="H136" s="531"/>
      <c r="I136" s="356"/>
      <c r="J136" s="355"/>
      <c r="K136" s="355"/>
      <c r="L136" s="355"/>
      <c r="M136" s="356"/>
      <c r="N136" s="356"/>
      <c r="O136" s="356"/>
      <c r="P136" s="356"/>
      <c r="Q136" s="575"/>
      <c r="R136" s="575"/>
      <c r="S136" s="575"/>
    </row>
    <row r="137" spans="2:19" ht="12.75">
      <c r="B137" s="381" t="s">
        <v>406</v>
      </c>
      <c r="C137" s="382"/>
      <c r="D137" s="383"/>
      <c r="E137" s="384"/>
      <c r="F137" s="385">
        <v>1707773</v>
      </c>
      <c r="G137" s="384"/>
      <c r="H137" s="386">
        <v>2799000</v>
      </c>
      <c r="I137" s="356"/>
      <c r="J137" s="355"/>
      <c r="K137" s="355"/>
      <c r="L137" s="355"/>
      <c r="M137" s="356"/>
      <c r="N137" s="356"/>
      <c r="O137" s="356"/>
      <c r="P137" s="576"/>
      <c r="Q137" s="576"/>
      <c r="R137" s="576"/>
      <c r="S137" s="577"/>
    </row>
    <row r="138" spans="2:19" ht="12.75">
      <c r="B138" s="398" t="s">
        <v>407</v>
      </c>
      <c r="C138" s="391"/>
      <c r="D138" s="392"/>
      <c r="E138" s="393"/>
      <c r="F138" s="394">
        <v>285197</v>
      </c>
      <c r="G138" s="393"/>
      <c r="H138" s="395">
        <v>467433</v>
      </c>
      <c r="I138" s="356"/>
      <c r="J138" s="355"/>
      <c r="K138" s="355"/>
      <c r="L138" s="355"/>
      <c r="M138" s="356"/>
      <c r="N138" s="356"/>
      <c r="O138" s="356"/>
      <c r="P138" s="356"/>
      <c r="Q138" s="423"/>
      <c r="R138" s="356"/>
      <c r="S138" s="578"/>
    </row>
    <row r="139" spans="2:19" ht="12.75">
      <c r="B139" s="398" t="s">
        <v>408</v>
      </c>
      <c r="C139" s="391"/>
      <c r="D139" s="392"/>
      <c r="E139" s="393"/>
      <c r="F139" s="394"/>
      <c r="G139" s="393"/>
      <c r="H139" s="395"/>
      <c r="I139" s="356"/>
      <c r="J139" s="355"/>
      <c r="K139" s="355"/>
      <c r="L139" s="355"/>
      <c r="M139" s="355"/>
      <c r="N139" s="355"/>
      <c r="O139" s="355"/>
      <c r="P139" s="355"/>
      <c r="Q139" s="355"/>
      <c r="R139" s="355"/>
      <c r="S139" s="355"/>
    </row>
    <row r="140" spans="2:19" ht="13.5" thickBot="1">
      <c r="B140" s="400" t="s">
        <v>409</v>
      </c>
      <c r="C140" s="401"/>
      <c r="D140" s="402"/>
      <c r="E140" s="403"/>
      <c r="F140" s="404"/>
      <c r="G140" s="403"/>
      <c r="H140" s="405"/>
      <c r="I140" s="356"/>
      <c r="J140" s="355"/>
      <c r="K140" s="355"/>
      <c r="L140" s="355"/>
      <c r="M140" s="355"/>
      <c r="N140" s="355"/>
      <c r="O140" s="355"/>
      <c r="P140" s="355"/>
      <c r="Q140" s="355"/>
      <c r="R140" s="355"/>
      <c r="S140" s="355"/>
    </row>
    <row r="141" spans="2:19" ht="13.5" thickBot="1">
      <c r="B141" s="408" t="s">
        <v>410</v>
      </c>
      <c r="C141" s="409"/>
      <c r="D141" s="546"/>
      <c r="E141" s="410"/>
      <c r="F141" s="475">
        <f>SUM(F137:F140)</f>
        <v>1992970</v>
      </c>
      <c r="G141" s="410"/>
      <c r="H141" s="411">
        <f>SUM(H137:H140)</f>
        <v>3266433</v>
      </c>
      <c r="I141" s="356"/>
      <c r="J141" s="355"/>
      <c r="K141" s="355"/>
      <c r="L141" s="355"/>
      <c r="M141" s="355"/>
      <c r="N141" s="355"/>
      <c r="O141" s="355"/>
      <c r="P141" s="355"/>
      <c r="Q141" s="355"/>
      <c r="R141" s="355"/>
      <c r="S141" s="355"/>
    </row>
    <row r="142" spans="2:19" ht="13.5" thickTop="1">
      <c r="B142" s="355"/>
      <c r="C142" s="355"/>
      <c r="D142" s="355"/>
      <c r="E142" s="483"/>
      <c r="F142" s="483"/>
      <c r="G142" s="483"/>
      <c r="H142" s="483"/>
      <c r="I142" s="356"/>
      <c r="J142" s="355"/>
      <c r="K142" s="355"/>
      <c r="L142" s="355"/>
      <c r="M142" s="355"/>
      <c r="N142" s="355"/>
      <c r="O142" s="355"/>
      <c r="P142" s="355"/>
      <c r="Q142" s="355"/>
      <c r="R142" s="355"/>
      <c r="S142" s="355"/>
    </row>
    <row r="143" spans="2:19" ht="12.75">
      <c r="B143" s="360" t="s">
        <v>411</v>
      </c>
      <c r="C143" s="360"/>
      <c r="D143" s="360"/>
      <c r="E143" s="423"/>
      <c r="F143" s="423"/>
      <c r="G143" s="423"/>
      <c r="H143" s="423"/>
      <c r="I143" s="355"/>
      <c r="J143" s="355"/>
      <c r="K143" s="355"/>
      <c r="L143" s="355"/>
      <c r="M143" s="355"/>
      <c r="N143" s="355"/>
      <c r="O143" s="355"/>
      <c r="P143" s="355"/>
      <c r="Q143" s="355"/>
      <c r="R143" s="355"/>
      <c r="S143" s="355"/>
    </row>
    <row r="144" spans="2:19" ht="13.5" thickBot="1">
      <c r="B144" s="356" t="s">
        <v>412</v>
      </c>
      <c r="C144" s="356"/>
      <c r="D144" s="356"/>
      <c r="E144" s="423"/>
      <c r="F144" s="423"/>
      <c r="G144" s="423"/>
      <c r="H144" s="423"/>
      <c r="I144" s="355"/>
      <c r="J144" s="355"/>
      <c r="K144" s="355"/>
      <c r="L144" s="355"/>
      <c r="M144" s="355"/>
      <c r="N144" s="355"/>
      <c r="O144" s="355"/>
      <c r="P144" s="355"/>
      <c r="Q144" s="355"/>
      <c r="R144" s="355"/>
      <c r="S144" s="355"/>
    </row>
    <row r="145" spans="2:19" ht="14.25" thickBot="1" thickTop="1">
      <c r="B145" s="542"/>
      <c r="C145" s="543"/>
      <c r="D145" s="544"/>
      <c r="E145" s="529" t="s">
        <v>244</v>
      </c>
      <c r="F145" s="530"/>
      <c r="G145" s="529" t="s">
        <v>447</v>
      </c>
      <c r="H145" s="531"/>
      <c r="I145" s="355"/>
      <c r="J145" s="355"/>
      <c r="K145" s="355"/>
      <c r="L145" s="355"/>
      <c r="M145" s="355"/>
      <c r="N145" s="355"/>
      <c r="O145" s="355"/>
      <c r="P145" s="355"/>
      <c r="Q145" s="355"/>
      <c r="R145" s="355"/>
      <c r="S145" s="355"/>
    </row>
    <row r="146" spans="2:19" ht="12.75">
      <c r="B146" s="450" t="s">
        <v>413</v>
      </c>
      <c r="C146" s="451"/>
      <c r="D146" s="494"/>
      <c r="E146" s="384"/>
      <c r="F146" s="385"/>
      <c r="G146" s="384"/>
      <c r="H146" s="386"/>
      <c r="I146" s="355"/>
      <c r="J146" s="355"/>
      <c r="K146" s="355"/>
      <c r="L146" s="355"/>
      <c r="M146" s="355"/>
      <c r="N146" s="355"/>
      <c r="O146" s="355"/>
      <c r="P146" s="355"/>
      <c r="Q146" s="355"/>
      <c r="R146" s="355"/>
      <c r="S146" s="355"/>
    </row>
    <row r="147" spans="2:19" ht="12.75">
      <c r="B147" s="455" t="s">
        <v>414</v>
      </c>
      <c r="C147" s="361"/>
      <c r="D147" s="470"/>
      <c r="E147" s="393"/>
      <c r="F147" s="394">
        <v>171895.4</v>
      </c>
      <c r="G147" s="393"/>
      <c r="H147" s="395">
        <v>522613.48</v>
      </c>
      <c r="I147" s="355"/>
      <c r="J147" s="355"/>
      <c r="K147" s="355"/>
      <c r="L147" s="355"/>
      <c r="M147" s="355"/>
      <c r="N147" s="355"/>
      <c r="O147" s="355"/>
      <c r="P147" s="355"/>
      <c r="Q147" s="355"/>
      <c r="R147" s="355"/>
      <c r="S147" s="355"/>
    </row>
    <row r="148" spans="2:19" ht="12.75">
      <c r="B148" s="455" t="s">
        <v>415</v>
      </c>
      <c r="C148" s="361"/>
      <c r="D148" s="470"/>
      <c r="E148" s="393"/>
      <c r="F148" s="394">
        <v>204465.45</v>
      </c>
      <c r="G148" s="393"/>
      <c r="H148" s="395">
        <v>620852.84</v>
      </c>
      <c r="I148" s="355"/>
      <c r="J148" s="355"/>
      <c r="K148" s="355"/>
      <c r="L148" s="355"/>
      <c r="M148" s="355"/>
      <c r="N148" s="355"/>
      <c r="O148" s="355"/>
      <c r="P148" s="355"/>
      <c r="Q148" s="355"/>
      <c r="R148" s="355"/>
      <c r="S148" s="355"/>
    </row>
    <row r="149" spans="2:19" ht="12.75">
      <c r="B149" s="455" t="s">
        <v>416</v>
      </c>
      <c r="C149" s="361"/>
      <c r="D149" s="470"/>
      <c r="E149" s="393"/>
      <c r="F149" s="394">
        <v>176166.6</v>
      </c>
      <c r="G149" s="393"/>
      <c r="H149" s="395">
        <v>140933.28</v>
      </c>
      <c r="I149" s="355"/>
      <c r="J149" s="355"/>
      <c r="K149" s="355"/>
      <c r="L149" s="355"/>
      <c r="M149" s="355"/>
      <c r="N149" s="355"/>
      <c r="O149" s="355"/>
      <c r="P149" s="355"/>
      <c r="Q149" s="355"/>
      <c r="R149" s="355"/>
      <c r="S149" s="355"/>
    </row>
    <row r="150" spans="2:19" ht="12.75">
      <c r="B150" s="455" t="s">
        <v>417</v>
      </c>
      <c r="C150" s="361"/>
      <c r="D150" s="470"/>
      <c r="E150" s="393"/>
      <c r="F150" s="394">
        <v>181152.8</v>
      </c>
      <c r="G150" s="393"/>
      <c r="H150" s="395">
        <v>144922.24</v>
      </c>
      <c r="I150" s="355"/>
      <c r="J150" s="355"/>
      <c r="K150" s="355"/>
      <c r="L150" s="355"/>
      <c r="M150" s="355"/>
      <c r="N150" s="355"/>
      <c r="O150" s="355"/>
      <c r="P150" s="355"/>
      <c r="Q150" s="355"/>
      <c r="R150" s="355"/>
      <c r="S150" s="355"/>
    </row>
    <row r="151" spans="2:19" ht="12.75">
      <c r="B151" s="455" t="s">
        <v>418</v>
      </c>
      <c r="C151" s="361"/>
      <c r="D151" s="470"/>
      <c r="E151" s="393"/>
      <c r="F151" s="394">
        <v>10673.5</v>
      </c>
      <c r="G151" s="393"/>
      <c r="H151" s="395">
        <v>151538.06</v>
      </c>
      <c r="I151" s="355"/>
      <c r="J151" s="355"/>
      <c r="K151" s="355"/>
      <c r="L151" s="355"/>
      <c r="M151" s="355"/>
      <c r="N151" s="355"/>
      <c r="O151" s="355"/>
      <c r="P151" s="355"/>
      <c r="Q151" s="355"/>
      <c r="R151" s="355"/>
      <c r="S151" s="355"/>
    </row>
    <row r="152" spans="2:19" ht="13.5" thickBot="1">
      <c r="B152" s="484" t="s">
        <v>419</v>
      </c>
      <c r="C152" s="485"/>
      <c r="D152" s="532"/>
      <c r="E152" s="403"/>
      <c r="F152" s="404"/>
      <c r="G152" s="403"/>
      <c r="H152" s="405"/>
      <c r="I152" s="355"/>
      <c r="J152" s="355"/>
      <c r="K152" s="355"/>
      <c r="L152" s="355"/>
      <c r="M152" s="355"/>
      <c r="N152" s="355"/>
      <c r="O152" s="355"/>
      <c r="P152" s="355"/>
      <c r="Q152" s="355"/>
      <c r="R152" s="355"/>
      <c r="S152" s="355"/>
    </row>
    <row r="153" spans="2:19" ht="13.5" thickBot="1">
      <c r="B153" s="500" t="s">
        <v>420</v>
      </c>
      <c r="C153" s="501"/>
      <c r="D153" s="502"/>
      <c r="E153" s="365"/>
      <c r="F153" s="475">
        <f>SUM(F146:F152)</f>
        <v>744353.75</v>
      </c>
      <c r="G153" s="410"/>
      <c r="H153" s="411">
        <f>SUM(H146:H152)</f>
        <v>1580859.9</v>
      </c>
      <c r="I153" s="355"/>
      <c r="J153" s="355"/>
      <c r="K153" s="355"/>
      <c r="L153" s="355"/>
      <c r="M153" s="355"/>
      <c r="N153" s="355"/>
      <c r="O153" s="355"/>
      <c r="P153" s="355"/>
      <c r="Q153" s="355"/>
      <c r="R153" s="355"/>
      <c r="S153" s="355"/>
    </row>
    <row r="154" spans="2:19" ht="14.25" thickBot="1" thickTop="1">
      <c r="B154" s="579" t="s">
        <v>421</v>
      </c>
      <c r="C154" s="580"/>
      <c r="D154" s="581"/>
      <c r="E154" s="356"/>
      <c r="F154" s="582">
        <f>F94+F131+F141+F153</f>
        <v>86888104.11</v>
      </c>
      <c r="G154" s="423"/>
      <c r="H154" s="582">
        <f>H94+H131+H141+H153</f>
        <v>164512122.91</v>
      </c>
      <c r="I154" s="355"/>
      <c r="J154" s="355"/>
      <c r="K154" s="355"/>
      <c r="L154" s="355"/>
      <c r="M154" s="355"/>
      <c r="N154" s="355"/>
      <c r="O154" s="355"/>
      <c r="P154" s="355"/>
      <c r="Q154" s="355"/>
      <c r="R154" s="355"/>
      <c r="S154" s="355"/>
    </row>
    <row r="155" spans="2:19" ht="14.25" thickBot="1" thickTop="1">
      <c r="B155" s="356"/>
      <c r="C155" s="356"/>
      <c r="D155" s="356"/>
      <c r="E155" s="356"/>
      <c r="F155" s="545" t="str">
        <f>IF(F154=-('Pasq. te ardhura shpenzime'!E14+'Pasq. te ardhura shpenzime'!E18+'Pasq. te ardhura shpenzime'!E22+'Pasq. te ardhura shpenzime'!E23+'Pasq. te ardhura shpenzime'!E24+'Pasq. te ardhura shpenzime'!E26-'Pasq. te ardhura shpenzime'!E26),"OK","Nuk Rakordon")</f>
        <v>OK</v>
      </c>
      <c r="G155" s="356"/>
      <c r="H155" s="545" t="str">
        <f>IF(H154=-('Pasq. te ardhura shpenzime'!D14+'Pasq. te ardhura shpenzime'!D18+'Pasq. te ardhura shpenzime'!D22+'Pasq. te ardhura shpenzime'!D23+'Pasq. te ardhura shpenzime'!D24+'Pasq. te ardhura shpenzime'!D26-'Pasq. te ardhura shpenzime'!D26),"OK","Nuk Rakordon")</f>
        <v>OK</v>
      </c>
      <c r="I155" s="355"/>
      <c r="J155" s="355"/>
      <c r="K155" s="355"/>
      <c r="L155" s="355"/>
      <c r="M155" s="355"/>
      <c r="N155" s="355"/>
      <c r="O155" s="355"/>
      <c r="P155" s="355"/>
      <c r="Q155" s="355"/>
      <c r="R155" s="355"/>
      <c r="S155" s="355"/>
    </row>
    <row r="156" spans="2:19" ht="13.5" thickTop="1">
      <c r="B156" s="355"/>
      <c r="C156" s="355"/>
      <c r="D156" s="355"/>
      <c r="E156" s="355"/>
      <c r="F156" s="355"/>
      <c r="G156" s="355"/>
      <c r="H156" s="355"/>
      <c r="I156" s="355"/>
      <c r="J156" s="355"/>
      <c r="K156" s="355"/>
      <c r="L156" s="355"/>
      <c r="M156" s="355"/>
      <c r="N156" s="355"/>
      <c r="O156" s="355"/>
      <c r="P156" s="355"/>
      <c r="Q156" s="355"/>
      <c r="R156" s="355"/>
      <c r="S156" s="355"/>
    </row>
    <row r="157" spans="2:19" ht="12.75">
      <c r="B157" s="356"/>
      <c r="C157" s="356"/>
      <c r="D157" s="356"/>
      <c r="E157" s="356"/>
      <c r="F157" s="547"/>
      <c r="G157" s="356"/>
      <c r="H157" s="547"/>
      <c r="I157" s="355"/>
      <c r="J157" s="355"/>
      <c r="K157" s="355"/>
      <c r="L157" s="355"/>
      <c r="M157" s="355"/>
      <c r="N157" s="355"/>
      <c r="O157" s="355"/>
      <c r="P157" s="355"/>
      <c r="Q157" s="355"/>
      <c r="R157" s="355"/>
      <c r="S157" s="355"/>
    </row>
    <row r="158" spans="2:19" ht="12.75">
      <c r="B158" s="15"/>
      <c r="C158" s="15"/>
      <c r="D158" s="15"/>
      <c r="E158" s="15"/>
      <c r="F158" s="15"/>
      <c r="G158" s="15"/>
      <c r="H158" s="28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</row>
    <row r="159" spans="2:19" ht="12.75">
      <c r="B159" s="15"/>
      <c r="C159" s="15"/>
      <c r="D159" s="15"/>
      <c r="E159" s="15"/>
      <c r="F159" s="15"/>
      <c r="G159" s="15"/>
      <c r="H159" s="31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</row>
    <row r="160" spans="2:19" ht="12.75">
      <c r="B160" s="15"/>
      <c r="C160" s="15"/>
      <c r="D160" s="15"/>
      <c r="E160" s="15"/>
      <c r="F160" s="15"/>
      <c r="G160" s="15"/>
      <c r="H160" s="32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</row>
  </sheetData>
  <sheetProtection password="CEC4" sheet="1"/>
  <mergeCells count="112">
    <mergeCell ref="E145:F145"/>
    <mergeCell ref="G145:H145"/>
    <mergeCell ref="B153:D153"/>
    <mergeCell ref="B154:D154"/>
    <mergeCell ref="P137:R137"/>
    <mergeCell ref="B138:D138"/>
    <mergeCell ref="B139:D139"/>
    <mergeCell ref="B140:D140"/>
    <mergeCell ref="B141:D141"/>
    <mergeCell ref="B143:D143"/>
    <mergeCell ref="B131:D131"/>
    <mergeCell ref="B134:D134"/>
    <mergeCell ref="B136:D136"/>
    <mergeCell ref="E136:F136"/>
    <mergeCell ref="G136:H136"/>
    <mergeCell ref="B137:D137"/>
    <mergeCell ref="B125:D125"/>
    <mergeCell ref="B126:D126"/>
    <mergeCell ref="C127:D127"/>
    <mergeCell ref="C128:D128"/>
    <mergeCell ref="B129:D129"/>
    <mergeCell ref="B130:D130"/>
    <mergeCell ref="M114:O114"/>
    <mergeCell ref="B117:D117"/>
    <mergeCell ref="P119:Q119"/>
    <mergeCell ref="R119:S119"/>
    <mergeCell ref="B123:D123"/>
    <mergeCell ref="M100:O100"/>
    <mergeCell ref="P105:Q105"/>
    <mergeCell ref="R105:S105"/>
    <mergeCell ref="M109:O109"/>
    <mergeCell ref="M113:O113"/>
    <mergeCell ref="M92:O92"/>
    <mergeCell ref="B94:D94"/>
    <mergeCell ref="M98:O98"/>
    <mergeCell ref="P98:Q98"/>
    <mergeCell ref="R98:S98"/>
    <mergeCell ref="E99:F99"/>
    <mergeCell ref="G99:H99"/>
    <mergeCell ref="M99:O99"/>
    <mergeCell ref="E88:F88"/>
    <mergeCell ref="G88:H88"/>
    <mergeCell ref="B89:D89"/>
    <mergeCell ref="B90:D90"/>
    <mergeCell ref="B91:D91"/>
    <mergeCell ref="M81:O81"/>
    <mergeCell ref="M82:O82"/>
    <mergeCell ref="B85:D85"/>
    <mergeCell ref="P87:Q87"/>
    <mergeCell ref="R87:S87"/>
    <mergeCell ref="P68:Q68"/>
    <mergeCell ref="R68:S68"/>
    <mergeCell ref="M72:O72"/>
    <mergeCell ref="P79:Q79"/>
    <mergeCell ref="R79:S79"/>
    <mergeCell ref="M61:O61"/>
    <mergeCell ref="B65:D66"/>
    <mergeCell ref="E65:E66"/>
    <mergeCell ref="F65:F66"/>
    <mergeCell ref="G65:G66"/>
    <mergeCell ref="H65:H66"/>
    <mergeCell ref="I65:I66"/>
    <mergeCell ref="J65:J66"/>
    <mergeCell ref="K65:K66"/>
    <mergeCell ref="P56:Q57"/>
    <mergeCell ref="R56:S57"/>
    <mergeCell ref="B58:D58"/>
    <mergeCell ref="B59:D59"/>
    <mergeCell ref="B60:D60"/>
    <mergeCell ref="M40:O40"/>
    <mergeCell ref="B41:D41"/>
    <mergeCell ref="M41:O41"/>
    <mergeCell ref="B42:D42"/>
    <mergeCell ref="M45:O45"/>
    <mergeCell ref="E47:F48"/>
    <mergeCell ref="G47:H48"/>
    <mergeCell ref="M47:O47"/>
    <mergeCell ref="B21:D21"/>
    <mergeCell ref="P23:Q24"/>
    <mergeCell ref="R23:S24"/>
    <mergeCell ref="B25:D25"/>
    <mergeCell ref="E30:F31"/>
    <mergeCell ref="G30:H31"/>
    <mergeCell ref="M30:O30"/>
    <mergeCell ref="N15:O15"/>
    <mergeCell ref="N16:O16"/>
    <mergeCell ref="M17:O17"/>
    <mergeCell ref="M18:O18"/>
    <mergeCell ref="B19:D20"/>
    <mergeCell ref="E19:F20"/>
    <mergeCell ref="G19:H20"/>
    <mergeCell ref="N10:O10"/>
    <mergeCell ref="N11:O11"/>
    <mergeCell ref="N12:O12"/>
    <mergeCell ref="M13:O13"/>
    <mergeCell ref="B14:C14"/>
    <mergeCell ref="M14:O14"/>
    <mergeCell ref="P6:Q7"/>
    <mergeCell ref="R6:S7"/>
    <mergeCell ref="B7:D7"/>
    <mergeCell ref="B8:D8"/>
    <mergeCell ref="M8:O8"/>
    <mergeCell ref="B9:D9"/>
    <mergeCell ref="N9:O9"/>
    <mergeCell ref="B2:I2"/>
    <mergeCell ref="B3:C3"/>
    <mergeCell ref="M3:O3"/>
    <mergeCell ref="B5:D6"/>
    <mergeCell ref="E5:E6"/>
    <mergeCell ref="F5:G5"/>
    <mergeCell ref="H5:I5"/>
    <mergeCell ref="M6:O7"/>
  </mergeCells>
  <printOptions/>
  <pageMargins left="0.67" right="0.39" top="0.75" bottom="0.75" header="0.3" footer="0.3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ermal.hoxha</dc:creator>
  <cp:keywords/>
  <dc:description/>
  <cp:lastModifiedBy>gazi zyka</cp:lastModifiedBy>
  <cp:lastPrinted>2017-03-28T10:02:07Z</cp:lastPrinted>
  <dcterms:created xsi:type="dcterms:W3CDTF">2008-12-18T11:22:46Z</dcterms:created>
  <dcterms:modified xsi:type="dcterms:W3CDTF">2017-03-28T11:43:13Z</dcterms:modified>
  <cp:category/>
  <cp:version/>
  <cp:contentType/>
  <cp:contentStatus/>
</cp:coreProperties>
</file>