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tabRatio="823" activeTab="0"/>
  </bookViews>
  <sheets>
    <sheet name="Kop." sheetId="1" r:id="rId1"/>
    <sheet name="Aktivet" sheetId="2" r:id="rId2"/>
    <sheet name="Pasivet" sheetId="3" r:id="rId3"/>
    <sheet name="Rez.1" sheetId="4" r:id="rId4"/>
    <sheet name="cash flow" sheetId="5" r:id="rId5"/>
    <sheet name="PASQ KAPITALIT" sheetId="6" r:id="rId6"/>
    <sheet name="Pasqyra e blerjeve nga imp dhe " sheetId="7" r:id="rId7"/>
    <sheet name="Pasqyra e amortizimit" sheetId="8" r:id="rId8"/>
    <sheet name="shenime shpjeguese 1" sheetId="9" r:id="rId9"/>
    <sheet name="Shenime Shpjeguese 2" sheetId="10" r:id="rId10"/>
    <sheet name="Shenime shpjeguese 3" sheetId="11" r:id="rId11"/>
  </sheets>
  <definedNames/>
  <calcPr fullCalcOnLoad="1"/>
</workbook>
</file>

<file path=xl/sharedStrings.xml><?xml version="1.0" encoding="utf-8"?>
<sst xmlns="http://schemas.openxmlformats.org/spreadsheetml/2006/main" count="615" uniqueCount="385">
  <si>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</si>
  <si>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</si>
  <si>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</si>
  <si>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</si>
  <si>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</si>
  <si>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</si>
  <si>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</si>
  <si>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</si>
  <si>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</si>
  <si>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</si>
  <si>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</si>
  <si>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</si>
  <si>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</si>
  <si>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</si>
  <si>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</si>
  <si>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</si>
  <si>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</si>
  <si>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</si>
  <si>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Aktive afatgjata materiale</t>
  </si>
  <si>
    <t>Ativet biologjike afatgjata</t>
  </si>
  <si>
    <t>Aktive afatgjata jo materiale</t>
  </si>
  <si>
    <t>Kapitali aksioner i pa paguar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</si>
  <si>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</si>
  <si>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</si>
  <si>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</si>
  <si>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</si>
  <si>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</si>
  <si>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</si>
  <si>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</si>
  <si>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</si>
  <si>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</si>
  <si>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</si>
  <si>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</si>
  <si>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</si>
  <si>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</si>
  <si>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</si>
  <si>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</si>
  <si>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</si>
  <si>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</si>
  <si>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</si>
  <si>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</si>
  <si>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</si>
  <si>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</si>
  <si>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</si>
  <si>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</si>
  <si>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</si>
  <si>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</si>
  <si>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</si>
  <si>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</si>
  <si>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</si>
  <si>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</si>
  <si>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</si>
  <si>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</si>
  <si>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</si>
  <si>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</si>
  <si>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</si>
  <si>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</si>
  <si>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</si>
  <si>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 xml:space="preserve">(  Ne zbarim te Standartit Kombetar te Kontabilitetit Nr.2 dhe </t>
  </si>
  <si>
    <t>Ligjit Nr. 9228 Date 29.04.2004     Per Kontabilitetin dhe Pasqyrat Financiare  )</t>
  </si>
  <si>
    <t>Fitimi para tatimit</t>
  </si>
  <si>
    <t>NIPT -i</t>
  </si>
  <si>
    <t>Pasqyra Financiare jane te shprehura ne</t>
  </si>
  <si>
    <t>Pasqyra Financiare jane te rumbullakosura ne</t>
  </si>
  <si>
    <t>Nga</t>
  </si>
  <si>
    <t>Deri</t>
  </si>
  <si>
    <t>Pasqyra Financiare jane individuale</t>
  </si>
  <si>
    <t>Pasqyra Financiare jane te konsoliduara</t>
  </si>
  <si>
    <t>&gt;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</si>
  <si>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</si>
  <si>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</si>
  <si>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</si>
  <si>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</si>
  <si>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</si>
  <si>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</si>
  <si>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</si>
  <si>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</si>
  <si>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</si>
  <si>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</si>
  <si>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</si>
  <si>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</si>
  <si>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</si>
  <si>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</si>
  <si>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</si>
  <si>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</si>
  <si>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</si>
  <si>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</si>
  <si>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</si>
  <si>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</si>
  <si>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</si>
  <si>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</si>
  <si>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</si>
  <si>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</si>
  <si>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</si>
  <si>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</si>
  <si>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</si>
  <si>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</si>
  <si>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</si>
  <si>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</si>
  <si>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</si>
  <si>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</si>
  <si>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</si>
  <si>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</si>
  <si>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</si>
  <si>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</si>
  <si>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</si>
  <si>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</si>
  <si>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</si>
  <si>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</si>
  <si>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</si>
  <si>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</si>
  <si>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Para ardhese</t>
  </si>
  <si>
    <t>A K T I V E T    A F A T S H K U R T R A</t>
  </si>
  <si>
    <t>Emertimi dhe Forma ligjore</t>
  </si>
  <si>
    <t>Aktive te tjera afatgjata ( Invenstim ndertimi )</t>
  </si>
  <si>
    <t>Te ardhura nga shitja AQT-ve</t>
  </si>
  <si>
    <t>Te ardhura te tjera</t>
  </si>
  <si>
    <t xml:space="preserve">Pjesmarje dhe tituj financiare </t>
  </si>
  <si>
    <t xml:space="preserve"> Kreditore te tjere</t>
  </si>
  <si>
    <t>Shpenzime te jashtezakonshme</t>
  </si>
  <si>
    <t>Tatimi mbi fitimin</t>
  </si>
  <si>
    <t>Personeli</t>
  </si>
  <si>
    <t>Aksione</t>
  </si>
  <si>
    <t xml:space="preserve">Prane Kombinatit Metalurgik </t>
  </si>
  <si>
    <t>ELBASAN</t>
  </si>
  <si>
    <t>Ndrysh.ne invent.prod.gatshme e prodhimit ne proces                        -</t>
  </si>
  <si>
    <t>Viti   2009</t>
  </si>
  <si>
    <t>01.01.2009</t>
  </si>
  <si>
    <t>31.12.2009</t>
  </si>
  <si>
    <t>Pasqyra e CASH FLOW</t>
  </si>
  <si>
    <t>Monedha: LEK</t>
  </si>
  <si>
    <t>Pershkrimi</t>
  </si>
  <si>
    <t>Fluksi i parave nga veprimtarite e shfrytezimit</t>
  </si>
  <si>
    <t>Parate e arketuara nga klientet</t>
  </si>
  <si>
    <t>Parate e paguara ndaj furnitoreve dhe punonjesve</t>
  </si>
  <si>
    <t>Parate e ardhura (arketuara) nga veprimtarite</t>
  </si>
  <si>
    <t>Interesi i paguar</t>
  </si>
  <si>
    <t>Tatim fitimi i paguar +TVSH+TAKSE DOGANORE</t>
  </si>
  <si>
    <t>Paraja neto nga veprimtarite e shfrytezimit</t>
  </si>
  <si>
    <t>Fluksi i parave nga veprimtarite investuese</t>
  </si>
  <si>
    <t>Blerja e njesise se kontrolluar X minus parate e arketuara</t>
  </si>
  <si>
    <t>Blerja e aktiveve afatgjata materiale</t>
  </si>
  <si>
    <t>Te ardhurat nga shitja e pajisjeve</t>
  </si>
  <si>
    <t>Interesi i arketuar</t>
  </si>
  <si>
    <t>Dividentet e arketuar</t>
  </si>
  <si>
    <t>Paraja neto e perdorur ne veprimtarite investuese</t>
  </si>
  <si>
    <t>Fluksi i parave nga aktivitetet financiare</t>
  </si>
  <si>
    <t>Te ardhura nga emetimi i kapitalit aksionar</t>
  </si>
  <si>
    <t>Te ardhura nga huamarrje afatgjata</t>
  </si>
  <si>
    <t>Pagesat e detyrimeve te qirase financiare</t>
  </si>
  <si>
    <t>Dividente te paguar</t>
  </si>
  <si>
    <t>Paraja neto e perdorur ne veprimtarite financiare</t>
  </si>
  <si>
    <t>Rritja / renia neto e mjeteve monetare</t>
  </si>
  <si>
    <t>Mjetet monetare ne fillim te periudhes kontabel</t>
  </si>
  <si>
    <t>Mjetet monetare ne fund te periudhes kontabel</t>
  </si>
  <si>
    <t>Vitit paraardhes
2008</t>
  </si>
  <si>
    <t>Vitit ushtrimor
2009</t>
  </si>
  <si>
    <t>Periudha :01/01/2009-31/12/2009</t>
  </si>
  <si>
    <t>Pasqyra   e   te   Ardhurave   dhe   Shpenzimeve     2009</t>
  </si>
  <si>
    <t>Pasqyrat    Financiare    te    Vitit   2009</t>
  </si>
  <si>
    <t>LEKE</t>
  </si>
  <si>
    <t>kerkesa te tjera te arketueshme(418)</t>
  </si>
  <si>
    <t>Debitore te tjere  (467)</t>
  </si>
  <si>
    <t>Totali shpenzimeve  (  shumat  3 - 7 )</t>
  </si>
  <si>
    <t>Primi i aksionit</t>
  </si>
  <si>
    <t>Provizione</t>
  </si>
  <si>
    <t>Rezerva te konvertimit te monedhave te huaja</t>
  </si>
  <si>
    <t>Fitimi i pashperndare</t>
  </si>
  <si>
    <t>Totali</t>
  </si>
  <si>
    <t>Efekti i ndryshimeve ne politikat kontabel</t>
  </si>
  <si>
    <t>Pozicioni i rregulluar</t>
  </si>
  <si>
    <t>Fitimi neto i vitit financiar</t>
  </si>
  <si>
    <t>Dividentet e paguar</t>
  </si>
  <si>
    <t>Transferime ne rezerven e detyrueshme statusore</t>
  </si>
  <si>
    <t>Emetim i kapitalit aksionar</t>
  </si>
  <si>
    <t>Fitimi neto per periudhen kontabel</t>
  </si>
  <si>
    <t>Aksione te thesarit te riblera</t>
  </si>
  <si>
    <t>Pozicioni me 31 dhjetor 2008</t>
  </si>
  <si>
    <t>A</t>
  </si>
  <si>
    <t>B</t>
  </si>
  <si>
    <t>Pozicioni me 31 dhjetor 2009</t>
  </si>
  <si>
    <t>PASQYRA E LEVIZJEVE NE KAPITALET E VETA PER PERIUDHEN 01JANAR -31DHJETOR 2009</t>
  </si>
  <si>
    <t>Rezerva ligjore</t>
  </si>
  <si>
    <t>DOALPAINT SH.P.K</t>
  </si>
  <si>
    <t>K73206204L</t>
  </si>
  <si>
    <t>Prodhim bojra MURI dhe DEKORATIVE</t>
  </si>
  <si>
    <t>29 Mars 2009</t>
  </si>
  <si>
    <t>Periudha  Kontabel e Pasqyrave Financiare</t>
  </si>
  <si>
    <t>Data  e  mbylljes se Pasqyrave Financiare</t>
  </si>
  <si>
    <t>Shenimet shpjeguese</t>
  </si>
  <si>
    <r>
      <t xml:space="preserve">A I    </t>
    </r>
    <r>
      <rPr>
        <b/>
        <sz val="12"/>
        <color indexed="8"/>
        <rFont val="Calibri"/>
        <family val="2"/>
      </rPr>
      <t xml:space="preserve"> Informacion I pergjithshem</t>
    </r>
  </si>
  <si>
    <t xml:space="preserve">1-   Kuadri ligjor I pergatitjes se pasqyrave Financiare te "doalpaint"shpk Elbasan  </t>
  </si>
  <si>
    <t xml:space="preserve">       eshte Ligji 9228 dt 29/04/2004.'Per kontabilitetin dhe Pasqurat Financiare'"</t>
  </si>
  <si>
    <t>2-   Kuadri  kontabel I aplikuar  jane Standartet Kombetare te Kontabilitetit ne shqiperi(SKK2;490</t>
  </si>
  <si>
    <t>3-  Bazat e pergatitjes se Pasqyrave Financiare  jane :Te drejtat dhe detyrimet e konstatuara</t>
  </si>
  <si>
    <t xml:space="preserve">4-  Parimet dhe karakteristikat cilesore te perdorura per hartimin e PF te vitit raportues </t>
  </si>
  <si>
    <t xml:space="preserve">      jane ata te SKK; si Vijimesia,kuptueshmeria,Materialiteti dhe Besueshmeria</t>
  </si>
  <si>
    <t>A II    Politikat Kontabel</t>
  </si>
  <si>
    <t xml:space="preserve">      Per percaktimin e kostos se inventareve eshte zgjedhur metoda "FIFO"</t>
  </si>
  <si>
    <t xml:space="preserve">      Per llogaritjen e Amortizimit te AAM eshte perdorur: metoda lineare per ndertesat  </t>
  </si>
  <si>
    <t xml:space="preserve">      ndersa per  Aktivet e tjera normat e amortizimit jane aplikuar mbi vleren e mbetur dhe jane</t>
  </si>
  <si>
    <t xml:space="preserve">      ata te sistemit fiskal ne fuqi </t>
  </si>
  <si>
    <t>1-</t>
  </si>
  <si>
    <t>Aktivet Monetare</t>
  </si>
  <si>
    <t>Gjendja e Llogarive Kontabel</t>
  </si>
  <si>
    <t>Nr. I Llog</t>
  </si>
  <si>
    <t>Emertimi</t>
  </si>
  <si>
    <t>Monedha</t>
  </si>
  <si>
    <t>Lek</t>
  </si>
  <si>
    <t>Euro</t>
  </si>
  <si>
    <t>Shuma e Konvertuar</t>
  </si>
  <si>
    <t>51211</t>
  </si>
  <si>
    <t>Alfa Bank (Lek)</t>
  </si>
  <si>
    <t>LEK</t>
  </si>
  <si>
    <t>51212</t>
  </si>
  <si>
    <t>BKT Lek</t>
  </si>
  <si>
    <t>51213</t>
  </si>
  <si>
    <t>Tirana Bank (Lek)</t>
  </si>
  <si>
    <t>51214</t>
  </si>
  <si>
    <t>Raiffaisen bank</t>
  </si>
  <si>
    <t>512402</t>
  </si>
  <si>
    <t>BKT Euro</t>
  </si>
  <si>
    <t>EUR</t>
  </si>
  <si>
    <t>51241</t>
  </si>
  <si>
    <t>Alfa Bank  Euro</t>
  </si>
  <si>
    <t>51243</t>
  </si>
  <si>
    <t>Tirana Bank (Euro)</t>
  </si>
  <si>
    <t>51244</t>
  </si>
  <si>
    <t>Raiffaissen Bank (Euro)</t>
  </si>
  <si>
    <t>5311</t>
  </si>
  <si>
    <t>Arka ne leke</t>
  </si>
  <si>
    <t>53141</t>
  </si>
  <si>
    <t>ARKA ne EURO</t>
  </si>
  <si>
    <t>SHUMA ARKE E BANKE</t>
  </si>
  <si>
    <t>DOALPAINT</t>
  </si>
  <si>
    <t>3-  Aktive te tjera Afat Shkurtra</t>
  </si>
  <si>
    <t xml:space="preserve">a- Klientet qe rezultojne ne bilanc jane fatura te palikujduar brenda vitit </t>
  </si>
  <si>
    <t>dhe per shumen 887354 jane me teper se nje vit</t>
  </si>
  <si>
    <t>Nr. Llogarise</t>
  </si>
  <si>
    <t>Emertimi i Llogarise</t>
  </si>
  <si>
    <t>Shuma</t>
  </si>
  <si>
    <t>41105</t>
  </si>
  <si>
    <t>Firma "Agfa"</t>
  </si>
  <si>
    <t>41113</t>
  </si>
  <si>
    <t>GLEDIS shpk</t>
  </si>
  <si>
    <t>41126</t>
  </si>
  <si>
    <t>Xhaferraj Qamil &amp;Sia EE Gineke</t>
  </si>
  <si>
    <t>41127</t>
  </si>
  <si>
    <t>ANRI Shpk Vlore</t>
  </si>
  <si>
    <t>41129</t>
  </si>
  <si>
    <t>Kurti Tinteggiature (Kujtim Kurti)</t>
  </si>
  <si>
    <t>41130</t>
  </si>
  <si>
    <t>Firma C&amp;D Grup</t>
  </si>
  <si>
    <t>41133</t>
  </si>
  <si>
    <t>Ilir Qendro</t>
  </si>
  <si>
    <t>shuma</t>
  </si>
  <si>
    <t xml:space="preserve">2 -  Kerkesa te tjera te arketueshme </t>
  </si>
  <si>
    <t>Eshte teprica debitore e llogarise 418 qe paraqitet si parapagime per furnizime</t>
  </si>
  <si>
    <t>Parapagime Furnitore (EURO)</t>
  </si>
  <si>
    <t>3-Iventari</t>
  </si>
  <si>
    <t>Lendet e para paraqiten ne bilanc me tepricen e llog 311</t>
  </si>
  <si>
    <t>Produktet e gatshme paraqiten ne teprice llogarie 341</t>
  </si>
  <si>
    <t>Mallrat per rishitje paraqiten me tepricen e llogarise 350</t>
  </si>
  <si>
    <t>Iventar i imet paraqitet ne bilanc ne tepricen e llogarise 327</t>
  </si>
  <si>
    <t>II -  Aktivet Afatgjata</t>
  </si>
  <si>
    <t>Aktivet Afatgjata ne bilanc paraqiten me vleren Neta</t>
  </si>
  <si>
    <t>Gjendja ne LEK</t>
  </si>
  <si>
    <t>Nr Llogarie</t>
  </si>
  <si>
    <t>Totali 31/12/2009</t>
  </si>
  <si>
    <t>Gjithsej Amortizim 31/12/2009</t>
  </si>
  <si>
    <t>Vlera Neto</t>
  </si>
  <si>
    <t>21330</t>
  </si>
  <si>
    <t>Makineri e Pajisje Energjitike</t>
  </si>
  <si>
    <t>21340</t>
  </si>
  <si>
    <t>Makineri e Pajisje Pune</t>
  </si>
  <si>
    <t>21350</t>
  </si>
  <si>
    <t>Instrumenta e Vegla Pune</t>
  </si>
  <si>
    <t>2150</t>
  </si>
  <si>
    <t>Mjete Transporti</t>
  </si>
  <si>
    <t>21820</t>
  </si>
  <si>
    <t>Pajisje Zyrash Informatike</t>
  </si>
  <si>
    <t>SHUMA</t>
  </si>
  <si>
    <t>2-Huate dhe parapagimet</t>
  </si>
  <si>
    <t>Te pagueshme ndaj furnitoreve teprice kreditore te llogarise 401,404</t>
  </si>
  <si>
    <t>40113</t>
  </si>
  <si>
    <t>Siri</t>
  </si>
  <si>
    <t>40127</t>
  </si>
  <si>
    <t>TBI Consulting</t>
  </si>
  <si>
    <t>40151</t>
  </si>
  <si>
    <t>SIGMA</t>
  </si>
  <si>
    <t>40153</t>
  </si>
  <si>
    <t>Komuna Bradashesh</t>
  </si>
  <si>
    <t>40154</t>
  </si>
  <si>
    <t>PKP Elbasan</t>
  </si>
  <si>
    <t>4017</t>
  </si>
  <si>
    <t>Sh.Sh.M.N Doko</t>
  </si>
  <si>
    <t>kreditore te tjere 1,045,474</t>
  </si>
  <si>
    <t>Te Pagueshme ndaj Punonjesve 421</t>
  </si>
  <si>
    <t>Detyrime ndaj shtetit</t>
  </si>
  <si>
    <t>TVSH Paraqitet si me poshte</t>
  </si>
  <si>
    <t xml:space="preserve">TVSH e rimbursueshme viti 2008 </t>
  </si>
  <si>
    <t>4454</t>
  </si>
  <si>
    <t>TVSH e zbritshme per viti 2009</t>
  </si>
  <si>
    <t>4456</t>
  </si>
  <si>
    <t>TVSH e pagueshme per vitin 2009</t>
  </si>
  <si>
    <t>4457</t>
  </si>
  <si>
    <t xml:space="preserve">TVSH e rimbursueshme per vitin  2009 </t>
  </si>
  <si>
    <t xml:space="preserve">Huamarrje Afatgjata  teprice kreditore llog 468 Leasing </t>
  </si>
  <si>
    <t>Kapitali</t>
  </si>
  <si>
    <t>a) Kapitali Aksionar</t>
  </si>
  <si>
    <t>b) Fitime te pashperndara</t>
  </si>
  <si>
    <t>Vendimi i ortakevei vitit 2009</t>
  </si>
  <si>
    <t>c) Fitimi i Vitit Ushtrimor</t>
  </si>
  <si>
    <t>Totali i Kapitalit</t>
  </si>
  <si>
    <t>Hartuesi</t>
  </si>
  <si>
    <t>Kleont Cekrezi</t>
  </si>
  <si>
    <t>PASQYRA E AMORTIZIMIT PER VITIN 2009</t>
  </si>
  <si>
    <t>LLOGARIA  21340</t>
  </si>
  <si>
    <t>Nr.</t>
  </si>
  <si>
    <t>Data</t>
  </si>
  <si>
    <t>Norma e amortizimit</t>
  </si>
  <si>
    <t>Vlera fillestare e AQT</t>
  </si>
  <si>
    <t>Amortizimi Gjate vitit</t>
  </si>
  <si>
    <t>Numri I Diteve ne perdorim</t>
  </si>
  <si>
    <t>Vlera e amortizimit ne fund te vitit</t>
  </si>
  <si>
    <t>Vlera e Mjeteve kryesore ne fillim te vitit 2008 te vitit</t>
  </si>
  <si>
    <t>Vlera e mbetur ne fund te vitit 2008</t>
  </si>
  <si>
    <t>Ndryshimet 2009</t>
  </si>
  <si>
    <t>Amortizimi i akumuluar deri dt.01/01/2009</t>
  </si>
  <si>
    <t>Numri I Diteve ne perdor.</t>
  </si>
  <si>
    <t>Vlera e amortizimit ne fund 2009</t>
  </si>
  <si>
    <t>Vlera e mbetur ne fund te vitit 2009</t>
  </si>
  <si>
    <t xml:space="preserve">Gjendja </t>
  </si>
  <si>
    <t>12 Muaj</t>
  </si>
  <si>
    <t>Hyrjet AQT</t>
  </si>
  <si>
    <t>Daljet AQT</t>
  </si>
  <si>
    <t>Dt.31/12/2009</t>
  </si>
  <si>
    <t>%</t>
  </si>
  <si>
    <t>Makineri Perzjerje substancash</t>
  </si>
  <si>
    <t>Mixer</t>
  </si>
  <si>
    <t>Perzjeres Boje</t>
  </si>
  <si>
    <t>Vaske Metalike</t>
  </si>
  <si>
    <t>Impiant me Filter</t>
  </si>
  <si>
    <t>LLOGARIA  21350</t>
  </si>
  <si>
    <t>HYRJET</t>
  </si>
  <si>
    <t>Numri I diteve ne perdorim</t>
  </si>
  <si>
    <t>Mates Cilesie</t>
  </si>
  <si>
    <t>Peshore Magazine</t>
  </si>
  <si>
    <t>Carrelo Levizes</t>
  </si>
  <si>
    <t>Mesoldatore Usato</t>
  </si>
  <si>
    <t>Microsfera MS.10</t>
  </si>
  <si>
    <t>LLOGARIA  21330</t>
  </si>
  <si>
    <t>Vlera e mbetur ne fund te vitit</t>
  </si>
  <si>
    <t>Karikues Baterie</t>
  </si>
  <si>
    <t>Grup Elektromotorri</t>
  </si>
  <si>
    <t>Frigoriferio  12258</t>
  </si>
  <si>
    <t>LLOGARIA  2150</t>
  </si>
  <si>
    <t>Wolsvagen Caddy</t>
  </si>
  <si>
    <t>LLOGARIA  21820</t>
  </si>
  <si>
    <t>Archimede</t>
  </si>
  <si>
    <t>Kase Fiskale</t>
  </si>
  <si>
    <t>SHUMA TOTALE</t>
  </si>
  <si>
    <t xml:space="preserve">PASQYRA PERMBLEDHESE  E BLERJEVE NGA IMPORTI DHE BRENDA VENDIT PER PERIUDHEN </t>
  </si>
  <si>
    <t xml:space="preserve">Nr </t>
  </si>
  <si>
    <t>EMERTIMI</t>
  </si>
  <si>
    <t xml:space="preserve">Nj. Matjes </t>
  </si>
  <si>
    <t>Vlefta e mallit sipas cmimit te blerjes</t>
  </si>
  <si>
    <t>Taksa Doganore</t>
  </si>
  <si>
    <t>Akciza</t>
  </si>
  <si>
    <t>TVSH</t>
  </si>
  <si>
    <t xml:space="preserve">shpenzime te tjera </t>
  </si>
  <si>
    <t xml:space="preserve">Importet </t>
  </si>
  <si>
    <t xml:space="preserve">leke </t>
  </si>
  <si>
    <t>a</t>
  </si>
  <si>
    <t xml:space="preserve">Mallra </t>
  </si>
  <si>
    <t>b</t>
  </si>
  <si>
    <t xml:space="preserve">Mjete kryesore </t>
  </si>
  <si>
    <t>c</t>
  </si>
  <si>
    <t xml:space="preserve">Lende te para </t>
  </si>
  <si>
    <t>d</t>
  </si>
  <si>
    <t xml:space="preserve">Te tjera </t>
  </si>
  <si>
    <t xml:space="preserve">II </t>
  </si>
  <si>
    <t>Blerjet brenda vendit me  tvsh</t>
  </si>
  <si>
    <t xml:space="preserve">Blerje brenda vendit pa Tvsh </t>
  </si>
  <si>
    <t>TOTALI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</si>
</sst>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#,##0.000"/>
    <numFmt numFmtId="182" formatCode="#,##0.0000"/>
    <numFmt numFmtId="183" formatCode="[$-409]dddd\,\ mmmm\ dd\,\ yyyy"/>
    <numFmt numFmtId="184" formatCode="[$-409]h:mm:ss\ AM/PM"/>
    <numFmt numFmtId="185" formatCode="&quot;$&quot;#,##0.00"/>
    <numFmt numFmtId="186" formatCode="0.0"/>
    <numFmt numFmtId="187" formatCode="_-* #,##0.0_L_e_k_-;\-* #,##0.0_L_e_k_-;_-* &quot;-&quot;??_L_e_k_-;_-@_-"/>
    <numFmt numFmtId="188" formatCode="_-* #,##0_L_e_k_-;\-* #,##0_L_e_k_-;_-* &quot;-&quot;??_L_e_k_-;_-@_-"/>
    <numFmt numFmtId="189" formatCode="dd/mm/yyyy"/>
    <numFmt numFmtId="190" formatCode="#,##0.00_);\-#,##0.00"/>
    <numFmt numFmtId="191" formatCode="#,##0_);\-#,##0"/>
  </numFmts>
  <fonts count="8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2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MS Sans Serif"/>
      <family val="2"/>
    </font>
    <font>
      <sz val="9.85"/>
      <color indexed="8"/>
      <name val="Times New Roman"/>
      <family val="0"/>
    </font>
    <font>
      <b/>
      <sz val="10.8"/>
      <color indexed="8"/>
      <name val="Arial"/>
      <family val="0"/>
    </font>
    <font>
      <b/>
      <sz val="9.85"/>
      <color indexed="8"/>
      <name val="Times New Roman"/>
      <family val="1"/>
    </font>
    <font>
      <sz val="8.05"/>
      <color indexed="8"/>
      <name val="Verdana"/>
      <family val="0"/>
    </font>
    <font>
      <sz val="9"/>
      <color indexed="8"/>
      <name val="Arial"/>
      <family val="0"/>
    </font>
    <font>
      <b/>
      <sz val="11"/>
      <color indexed="8"/>
      <name val="Arial"/>
      <family val="2"/>
    </font>
    <font>
      <b/>
      <sz val="8.9"/>
      <color indexed="8"/>
      <name val="Arial"/>
      <family val="0"/>
    </font>
    <font>
      <b/>
      <sz val="9"/>
      <color indexed="8"/>
      <name val="Arial"/>
      <family val="0"/>
    </font>
    <font>
      <b/>
      <sz val="9.95"/>
      <color indexed="8"/>
      <name val="Arial"/>
      <family val="0"/>
    </font>
    <font>
      <b/>
      <sz val="9"/>
      <color indexed="8"/>
      <name val="Times New Roman"/>
      <family val="1"/>
    </font>
    <font>
      <b/>
      <sz val="12"/>
      <color indexed="8"/>
      <name val="MS Sans Serif"/>
      <family val="2"/>
    </font>
    <font>
      <sz val="10"/>
      <color indexed="8"/>
      <name val="MS Sans Serif"/>
      <family val="2"/>
    </font>
    <font>
      <b/>
      <sz val="9.5"/>
      <color indexed="8"/>
      <name val="Times New Roman"/>
      <family val="1"/>
    </font>
    <font>
      <b/>
      <sz val="8.05"/>
      <color indexed="8"/>
      <name val="Verdana"/>
      <family val="2"/>
    </font>
    <font>
      <b/>
      <sz val="9"/>
      <color indexed="8"/>
      <name val="MS Sans Serif"/>
      <family val="2"/>
    </font>
    <font>
      <sz val="8.5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u val="single"/>
      <sz val="16"/>
      <name val="Garamond"/>
      <family val="1"/>
    </font>
    <font>
      <b/>
      <u val="single"/>
      <sz val="14"/>
      <name val="Garamond"/>
      <family val="1"/>
    </font>
    <font>
      <b/>
      <sz val="12"/>
      <name val="Batang"/>
      <family val="1"/>
    </font>
    <font>
      <b/>
      <i/>
      <u val="single"/>
      <sz val="12"/>
      <name val="Batang"/>
      <family val="1"/>
    </font>
    <font>
      <u val="single"/>
      <sz val="9"/>
      <name val="Batang"/>
      <family val="0"/>
    </font>
    <font>
      <b/>
      <sz val="10"/>
      <name val="Batang"/>
      <family val="1"/>
    </font>
    <font>
      <b/>
      <i/>
      <u val="single"/>
      <sz val="14"/>
      <name val="Batang"/>
      <family val="1"/>
    </font>
    <font>
      <sz val="10"/>
      <name val="Batang"/>
      <family val="0"/>
    </font>
    <font>
      <b/>
      <u val="single"/>
      <sz val="10"/>
      <name val="Garamond"/>
      <family val="1"/>
    </font>
    <font>
      <b/>
      <i/>
      <u val="single"/>
      <sz val="10"/>
      <name val="Batang"/>
      <family val="1"/>
    </font>
    <font>
      <u val="single"/>
      <sz val="10"/>
      <name val="Batang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62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2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3" fontId="12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80" fontId="0" fillId="0" borderId="1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3" fontId="12" fillId="0" borderId="12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horizontal="right" vertical="center"/>
    </xf>
    <xf numFmtId="0" fontId="12" fillId="0" borderId="18" xfId="0" applyFont="1" applyBorder="1" applyAlignment="1">
      <alignment horizontal="center" vertical="center"/>
    </xf>
    <xf numFmtId="3" fontId="12" fillId="0" borderId="19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3" fontId="12" fillId="0" borderId="22" xfId="0" applyNumberFormat="1" applyFont="1" applyBorder="1" applyAlignment="1">
      <alignment vertical="center"/>
    </xf>
    <xf numFmtId="3" fontId="12" fillId="0" borderId="23" xfId="0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3" fontId="12" fillId="0" borderId="23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12" fillId="0" borderId="24" xfId="0" applyNumberFormat="1" applyFont="1" applyBorder="1" applyAlignment="1">
      <alignment horizontal="right" vertical="center"/>
    </xf>
    <xf numFmtId="3" fontId="12" fillId="0" borderId="25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12" fillId="0" borderId="22" xfId="0" applyFont="1" applyBorder="1" applyAlignment="1">
      <alignment vertical="center"/>
    </xf>
    <xf numFmtId="3" fontId="12" fillId="0" borderId="17" xfId="0" applyNumberFormat="1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vertical="center"/>
    </xf>
    <xf numFmtId="3" fontId="0" fillId="0" borderId="38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0" fontId="15" fillId="0" borderId="12" xfId="0" applyFont="1" applyBorder="1" applyAlignment="1">
      <alignment/>
    </xf>
    <xf numFmtId="0" fontId="6" fillId="0" borderId="0" xfId="0" applyFont="1" applyAlignment="1">
      <alignment/>
    </xf>
    <xf numFmtId="3" fontId="12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Font="1" applyAlignment="1">
      <alignment vertical="center"/>
    </xf>
    <xf numFmtId="3" fontId="12" fillId="0" borderId="12" xfId="42" applyNumberFormat="1" applyFont="1" applyBorder="1" applyAlignment="1">
      <alignment horizontal="right" vertical="center"/>
    </xf>
    <xf numFmtId="3" fontId="0" fillId="0" borderId="12" xfId="42" applyNumberFormat="1" applyFont="1" applyBorder="1" applyAlignment="1">
      <alignment horizontal="right" vertical="center"/>
    </xf>
    <xf numFmtId="3" fontId="0" fillId="0" borderId="12" xfId="42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" fontId="12" fillId="0" borderId="12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2" fillId="0" borderId="0" xfId="0" applyFont="1" applyBorder="1" applyAlignment="1">
      <alignment/>
    </xf>
    <xf numFmtId="9" fontId="0" fillId="0" borderId="14" xfId="0" applyNumberFormat="1" applyFont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/>
      <protection/>
    </xf>
    <xf numFmtId="0" fontId="82" fillId="0" borderId="0" xfId="0" applyFont="1" applyAlignment="1">
      <alignment/>
    </xf>
    <xf numFmtId="0" fontId="82" fillId="0" borderId="0" xfId="0" applyFont="1" applyAlignment="1">
      <alignment horizontal="center"/>
    </xf>
    <xf numFmtId="0" fontId="80" fillId="0" borderId="0" xfId="0" applyFont="1" applyAlignment="1">
      <alignment/>
    </xf>
    <xf numFmtId="0" fontId="80" fillId="0" borderId="0" xfId="0" applyFont="1" applyAlignment="1">
      <alignment/>
    </xf>
    <xf numFmtId="0" fontId="0" fillId="0" borderId="0" xfId="0" applyFont="1" applyAlignment="1">
      <alignment/>
    </xf>
    <xf numFmtId="0" fontId="80" fillId="0" borderId="0" xfId="0" applyFont="1" applyAlignment="1">
      <alignment horizontal="left"/>
    </xf>
    <xf numFmtId="0" fontId="18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/>
      <protection/>
    </xf>
    <xf numFmtId="189" fontId="19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0" fillId="0" borderId="11" xfId="0" applyNumberFormat="1" applyFill="1" applyBorder="1" applyAlignment="1" applyProtection="1">
      <alignment/>
      <protection/>
    </xf>
    <xf numFmtId="190" fontId="23" fillId="0" borderId="11" xfId="0" applyNumberFormat="1" applyFont="1" applyBorder="1" applyAlignment="1">
      <alignment horizontal="right" vertical="center"/>
    </xf>
    <xf numFmtId="191" fontId="23" fillId="0" borderId="25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0" fillId="0" borderId="12" xfId="0" applyNumberFormat="1" applyFill="1" applyBorder="1" applyAlignment="1" applyProtection="1">
      <alignment/>
      <protection/>
    </xf>
    <xf numFmtId="190" fontId="23" fillId="0" borderId="12" xfId="0" applyNumberFormat="1" applyFont="1" applyBorder="1" applyAlignment="1">
      <alignment horizontal="right" vertical="center"/>
    </xf>
    <xf numFmtId="191" fontId="23" fillId="0" borderId="19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0" fillId="0" borderId="22" xfId="0" applyNumberFormat="1" applyFill="1" applyBorder="1" applyAlignment="1" applyProtection="1">
      <alignment/>
      <protection/>
    </xf>
    <xf numFmtId="191" fontId="0" fillId="0" borderId="39" xfId="0" applyNumberFormat="1" applyFill="1" applyBorder="1" applyAlignment="1" applyProtection="1">
      <alignment horizontal="center"/>
      <protection/>
    </xf>
    <xf numFmtId="0" fontId="25" fillId="0" borderId="0" xfId="0" applyFont="1" applyAlignment="1">
      <alignment horizontal="left" vertical="center"/>
    </xf>
    <xf numFmtId="190" fontId="26" fillId="0" borderId="0" xfId="0" applyNumberFormat="1" applyFont="1" applyAlignment="1">
      <alignment horizontal="right" vertical="center"/>
    </xf>
    <xf numFmtId="0" fontId="27" fillId="0" borderId="0" xfId="0" applyFont="1" applyAlignment="1">
      <alignment vertical="center"/>
    </xf>
    <xf numFmtId="0" fontId="18" fillId="0" borderId="0" xfId="0" applyNumberFormat="1" applyFont="1" applyFill="1" applyBorder="1" applyAlignment="1" applyProtection="1">
      <alignment horizontal="center"/>
      <protection/>
    </xf>
    <xf numFmtId="191" fontId="23" fillId="0" borderId="25" xfId="0" applyNumberFormat="1" applyFont="1" applyBorder="1" applyAlignment="1">
      <alignment horizontal="right" vertical="center"/>
    </xf>
    <xf numFmtId="191" fontId="23" fillId="0" borderId="19" xfId="0" applyNumberFormat="1" applyFont="1" applyBorder="1" applyAlignment="1">
      <alignment horizontal="right" vertical="center"/>
    </xf>
    <xf numFmtId="190" fontId="23" fillId="0" borderId="0" xfId="0" applyNumberFormat="1" applyFont="1" applyAlignment="1">
      <alignment horizontal="righ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28" fillId="0" borderId="12" xfId="0" applyFont="1" applyBorder="1" applyAlignment="1">
      <alignment horizontal="left" vertical="center"/>
    </xf>
    <xf numFmtId="0" fontId="28" fillId="0" borderId="12" xfId="0" applyFont="1" applyBorder="1" applyAlignment="1">
      <alignment horizontal="center" vertical="center"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22" fillId="0" borderId="12" xfId="0" applyFont="1" applyBorder="1" applyAlignment="1">
      <alignment horizontal="left" vertical="center"/>
    </xf>
    <xf numFmtId="0" fontId="22" fillId="0" borderId="12" xfId="0" applyFont="1" applyBorder="1" applyAlignment="1">
      <alignment vertical="center"/>
    </xf>
    <xf numFmtId="190" fontId="23" fillId="0" borderId="12" xfId="0" applyNumberFormat="1" applyFont="1" applyBorder="1" applyAlignment="1">
      <alignment horizontal="right" vertical="center"/>
    </xf>
    <xf numFmtId="0" fontId="30" fillId="0" borderId="0" xfId="0" applyNumberFormat="1" applyFont="1" applyFill="1" applyBorder="1" applyAlignment="1" applyProtection="1">
      <alignment/>
      <protection/>
    </xf>
    <xf numFmtId="43" fontId="0" fillId="0" borderId="12" xfId="42" applyNumberFormat="1" applyFont="1" applyFill="1" applyBorder="1" applyAlignment="1" applyProtection="1">
      <alignment/>
      <protection/>
    </xf>
    <xf numFmtId="43" fontId="0" fillId="0" borderId="12" xfId="42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191" fontId="23" fillId="0" borderId="12" xfId="0" applyNumberFormat="1" applyFont="1" applyBorder="1" applyAlignment="1">
      <alignment horizontal="right" vertical="center"/>
    </xf>
    <xf numFmtId="191" fontId="0" fillId="0" borderId="12" xfId="0" applyNumberFormat="1" applyFill="1" applyBorder="1" applyAlignment="1" applyProtection="1">
      <alignment/>
      <protection/>
    </xf>
    <xf numFmtId="0" fontId="32" fillId="0" borderId="12" xfId="0" applyFont="1" applyBorder="1" applyAlignment="1">
      <alignment vertical="center"/>
    </xf>
    <xf numFmtId="191" fontId="18" fillId="0" borderId="12" xfId="0" applyNumberFormat="1" applyFont="1" applyFill="1" applyBorder="1" applyAlignment="1" applyProtection="1">
      <alignment vertical="center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2" fillId="0" borderId="11" xfId="0" applyFont="1" applyBorder="1" applyAlignment="1">
      <alignment vertical="center"/>
    </xf>
    <xf numFmtId="191" fontId="23" fillId="0" borderId="11" xfId="0" applyNumberFormat="1" applyFont="1" applyBorder="1" applyAlignment="1">
      <alignment horizontal="right" vertical="center"/>
    </xf>
    <xf numFmtId="0" fontId="22" fillId="0" borderId="17" xfId="0" applyFont="1" applyBorder="1" applyAlignment="1">
      <alignment vertical="center"/>
    </xf>
    <xf numFmtId="191" fontId="23" fillId="0" borderId="17" xfId="0" applyNumberFormat="1" applyFont="1" applyBorder="1" applyAlignment="1">
      <alignment horizontal="right" vertical="center"/>
    </xf>
    <xf numFmtId="191" fontId="26" fillId="0" borderId="0" xfId="0" applyNumberFormat="1" applyFont="1" applyAlignment="1">
      <alignment horizontal="right"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3" fontId="0" fillId="0" borderId="0" xfId="42" applyNumberFormat="1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3" fontId="0" fillId="0" borderId="12" xfId="42" applyNumberFormat="1" applyFont="1" applyBorder="1" applyAlignment="1">
      <alignment horizontal="right" vertical="center"/>
    </xf>
    <xf numFmtId="0" fontId="13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40" xfId="0" applyFont="1" applyBorder="1" applyAlignment="1">
      <alignment vertical="center"/>
    </xf>
    <xf numFmtId="191" fontId="23" fillId="0" borderId="40" xfId="0" applyNumberFormat="1" applyFont="1" applyBorder="1" applyAlignment="1">
      <alignment horizontal="right" vertical="center"/>
    </xf>
    <xf numFmtId="191" fontId="0" fillId="0" borderId="41" xfId="0" applyNumberFormat="1" applyFill="1" applyBorder="1" applyAlignment="1" applyProtection="1">
      <alignment/>
      <protection/>
    </xf>
    <xf numFmtId="191" fontId="0" fillId="0" borderId="19" xfId="0" applyNumberFormat="1" applyFill="1" applyBorder="1" applyAlignment="1" applyProtection="1">
      <alignment/>
      <protection/>
    </xf>
    <xf numFmtId="191" fontId="23" fillId="0" borderId="19" xfId="0" applyNumberFormat="1" applyFont="1" applyBorder="1" applyAlignment="1">
      <alignment horizontal="right" vertical="center"/>
    </xf>
    <xf numFmtId="0" fontId="22" fillId="0" borderId="22" xfId="0" applyFont="1" applyBorder="1" applyAlignment="1">
      <alignment vertical="center"/>
    </xf>
    <xf numFmtId="191" fontId="0" fillId="0" borderId="22" xfId="0" applyNumberFormat="1" applyFill="1" applyBorder="1" applyAlignment="1" applyProtection="1">
      <alignment/>
      <protection/>
    </xf>
    <xf numFmtId="191" fontId="0" fillId="0" borderId="39" xfId="0" applyNumberFormat="1" applyFill="1" applyBorder="1" applyAlignment="1" applyProtection="1">
      <alignment/>
      <protection/>
    </xf>
    <xf numFmtId="43" fontId="0" fillId="0" borderId="0" xfId="42" applyNumberFormat="1" applyFont="1" applyFill="1" applyBorder="1" applyAlignment="1" applyProtection="1">
      <alignment/>
      <protection/>
    </xf>
    <xf numFmtId="43" fontId="0" fillId="0" borderId="0" xfId="42" applyNumberFormat="1" applyFont="1" applyBorder="1" applyAlignment="1">
      <alignment horizontal="right" vertical="center"/>
    </xf>
    <xf numFmtId="43" fontId="0" fillId="0" borderId="0" xfId="0" applyNumberFormat="1" applyFill="1" applyBorder="1" applyAlignment="1" applyProtection="1">
      <alignment/>
      <protection/>
    </xf>
    <xf numFmtId="0" fontId="5" fillId="0" borderId="13" xfId="0" applyFont="1" applyBorder="1" applyAlignment="1">
      <alignment horizontal="center"/>
    </xf>
    <xf numFmtId="21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15" fillId="0" borderId="0" xfId="0" applyNumberFormat="1" applyFont="1" applyBorder="1" applyAlignment="1">
      <alignment horizontal="center"/>
    </xf>
    <xf numFmtId="14" fontId="16" fillId="0" borderId="42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6" fontId="16" fillId="0" borderId="0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12" fillId="0" borderId="52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12" fillId="0" borderId="54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52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24" fillId="0" borderId="26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24" xfId="0" applyFont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0" fontId="24" fillId="0" borderId="31" xfId="0" applyFont="1" applyBorder="1" applyAlignment="1">
      <alignment horizontal="left" vertical="center"/>
    </xf>
    <xf numFmtId="0" fontId="24" fillId="0" borderId="32" xfId="0" applyFont="1" applyBorder="1" applyAlignment="1">
      <alignment horizontal="left" vertical="center"/>
    </xf>
    <xf numFmtId="191" fontId="18" fillId="0" borderId="55" xfId="0" applyNumberFormat="1" applyFont="1" applyFill="1" applyBorder="1" applyAlignment="1" applyProtection="1">
      <alignment horizontal="center" vertical="center"/>
      <protection/>
    </xf>
    <xf numFmtId="191" fontId="18" fillId="0" borderId="56" xfId="0" applyNumberFormat="1" applyFont="1" applyFill="1" applyBorder="1" applyAlignment="1" applyProtection="1">
      <alignment horizontal="center" vertical="center"/>
      <protection/>
    </xf>
    <xf numFmtId="0" fontId="18" fillId="0" borderId="57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21" fillId="0" borderId="4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8" fillId="0" borderId="57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18" fillId="0" borderId="41" xfId="0" applyNumberFormat="1" applyFont="1" applyFill="1" applyBorder="1" applyAlignment="1" applyProtection="1">
      <alignment horizontal="center" vertical="center"/>
      <protection/>
    </xf>
    <xf numFmtId="0" fontId="18" fillId="0" borderId="39" xfId="0" applyNumberFormat="1" applyFont="1" applyFill="1" applyBorder="1" applyAlignment="1" applyProtection="1">
      <alignment horizontal="center" vertical="center"/>
      <protection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9" fillId="0" borderId="58" xfId="0" applyNumberFormat="1" applyFont="1" applyFill="1" applyBorder="1" applyAlignment="1" applyProtection="1">
      <alignment horizontal="center" vertical="center"/>
      <protection/>
    </xf>
    <xf numFmtId="0" fontId="29" fillId="0" borderId="53" xfId="0" applyNumberFormat="1" applyFont="1" applyFill="1" applyBorder="1" applyAlignment="1" applyProtection="1">
      <alignment horizontal="center" vertical="center"/>
      <protection/>
    </xf>
    <xf numFmtId="0" fontId="29" fillId="0" borderId="54" xfId="0" applyNumberFormat="1" applyFont="1" applyFill="1" applyBorder="1" applyAlignment="1" applyProtection="1">
      <alignment horizontal="center" vertical="center"/>
      <protection/>
    </xf>
    <xf numFmtId="0" fontId="29" fillId="0" borderId="30" xfId="0" applyNumberFormat="1" applyFont="1" applyFill="1" applyBorder="1" applyAlignment="1" applyProtection="1">
      <alignment horizontal="center" vertical="center"/>
      <protection/>
    </xf>
    <xf numFmtId="0" fontId="29" fillId="0" borderId="31" xfId="0" applyNumberFormat="1" applyFont="1" applyFill="1" applyBorder="1" applyAlignment="1" applyProtection="1">
      <alignment horizontal="center" vertical="center"/>
      <protection/>
    </xf>
    <xf numFmtId="0" fontId="29" fillId="0" borderId="59" xfId="0" applyNumberFormat="1" applyFont="1" applyFill="1" applyBorder="1" applyAlignment="1" applyProtection="1">
      <alignment horizontal="center" vertical="center"/>
      <protection/>
    </xf>
    <xf numFmtId="191" fontId="24" fillId="0" borderId="19" xfId="0" applyNumberFormat="1" applyFont="1" applyBorder="1" applyAlignment="1">
      <alignment horizontal="center" vertical="center"/>
    </xf>
    <xf numFmtId="191" fontId="24" fillId="0" borderId="39" xfId="0" applyNumberFormat="1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90" fontId="26" fillId="0" borderId="17" xfId="0" applyNumberFormat="1" applyFont="1" applyBorder="1" applyAlignment="1">
      <alignment horizontal="center" vertical="center"/>
    </xf>
    <xf numFmtId="190" fontId="26" fillId="0" borderId="11" xfId="0" applyNumberFormat="1" applyFont="1" applyBorder="1" applyAlignment="1">
      <alignment horizontal="center" vertical="center"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12" xfId="0" applyFont="1" applyBorder="1" applyAlignment="1">
      <alignment horizontal="center" vertical="center" wrapText="1"/>
    </xf>
    <xf numFmtId="3" fontId="12" fillId="0" borderId="12" xfId="42" applyNumberFormat="1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horizontal="left"/>
      <protection/>
    </xf>
    <xf numFmtId="0" fontId="31" fillId="0" borderId="41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18" fillId="0" borderId="57" xfId="0" applyNumberFormat="1" applyFont="1" applyFill="1" applyBorder="1" applyAlignment="1" applyProtection="1">
      <alignment horizontal="center" vertical="center"/>
      <protection/>
    </xf>
    <xf numFmtId="0" fontId="18" fillId="0" borderId="40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horizontal="center" vertical="center"/>
      <protection/>
    </xf>
    <xf numFmtId="191" fontId="18" fillId="0" borderId="41" xfId="0" applyNumberFormat="1" applyFont="1" applyFill="1" applyBorder="1" applyAlignment="1" applyProtection="1">
      <alignment horizontal="right" vertical="center"/>
      <protection/>
    </xf>
    <xf numFmtId="191" fontId="18" fillId="0" borderId="39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3" fillId="0" borderId="57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top"/>
    </xf>
    <xf numFmtId="0" fontId="54" fillId="0" borderId="31" xfId="0" applyFont="1" applyBorder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34" borderId="0" xfId="0" applyFill="1" applyAlignment="1">
      <alignment/>
    </xf>
    <xf numFmtId="0" fontId="55" fillId="35" borderId="55" xfId="0" applyFont="1" applyFill="1" applyBorder="1" applyAlignment="1">
      <alignment horizontal="center" vertical="center"/>
    </xf>
    <xf numFmtId="0" fontId="56" fillId="35" borderId="26" xfId="0" applyFont="1" applyFill="1" applyBorder="1" applyAlignment="1">
      <alignment horizontal="center" vertical="center"/>
    </xf>
    <xf numFmtId="0" fontId="56" fillId="35" borderId="27" xfId="0" applyFont="1" applyFill="1" applyBorder="1" applyAlignment="1">
      <alignment horizontal="center" vertical="center"/>
    </xf>
    <xf numFmtId="0" fontId="56" fillId="35" borderId="24" xfId="0" applyFont="1" applyFill="1" applyBorder="1" applyAlignment="1">
      <alignment horizontal="center" vertical="center"/>
    </xf>
    <xf numFmtId="0" fontId="57" fillId="35" borderId="55" xfId="0" applyFont="1" applyFill="1" applyBorder="1" applyAlignment="1">
      <alignment horizontal="center" vertical="center" wrapText="1"/>
    </xf>
    <xf numFmtId="0" fontId="58" fillId="35" borderId="55" xfId="0" applyFont="1" applyFill="1" applyBorder="1" applyAlignment="1">
      <alignment horizontal="center" vertical="center" wrapText="1"/>
    </xf>
    <xf numFmtId="0" fontId="58" fillId="33" borderId="55" xfId="0" applyFont="1" applyFill="1" applyBorder="1" applyAlignment="1">
      <alignment horizontal="center" vertical="center" wrapText="1"/>
    </xf>
    <xf numFmtId="0" fontId="58" fillId="35" borderId="26" xfId="0" applyFont="1" applyFill="1" applyBorder="1" applyAlignment="1">
      <alignment horizontal="center" vertical="center" wrapText="1"/>
    </xf>
    <xf numFmtId="1" fontId="58" fillId="33" borderId="26" xfId="0" applyNumberFormat="1" applyFont="1" applyFill="1" applyBorder="1" applyAlignment="1">
      <alignment horizontal="center" vertical="center" wrapText="1"/>
    </xf>
    <xf numFmtId="1" fontId="58" fillId="35" borderId="60" xfId="0" applyNumberFormat="1" applyFont="1" applyFill="1" applyBorder="1" applyAlignment="1">
      <alignment horizontal="center" vertical="center" wrapText="1"/>
    </xf>
    <xf numFmtId="1" fontId="58" fillId="35" borderId="49" xfId="0" applyNumberFormat="1" applyFont="1" applyFill="1" applyBorder="1" applyAlignment="1">
      <alignment horizontal="center" vertical="center" wrapText="1"/>
    </xf>
    <xf numFmtId="1" fontId="58" fillId="35" borderId="50" xfId="0" applyNumberFormat="1" applyFont="1" applyFill="1" applyBorder="1" applyAlignment="1">
      <alignment horizontal="center" vertical="center" wrapText="1"/>
    </xf>
    <xf numFmtId="1" fontId="58" fillId="35" borderId="61" xfId="0" applyNumberFormat="1" applyFont="1" applyFill="1" applyBorder="1" applyAlignment="1">
      <alignment horizontal="center" vertical="center" wrapText="1"/>
    </xf>
    <xf numFmtId="1" fontId="58" fillId="35" borderId="55" xfId="0" applyNumberFormat="1" applyFont="1" applyFill="1" applyBorder="1" applyAlignment="1">
      <alignment horizontal="center" vertical="center" wrapText="1"/>
    </xf>
    <xf numFmtId="0" fontId="58" fillId="35" borderId="27" xfId="0" applyFont="1" applyFill="1" applyBorder="1" applyAlignment="1">
      <alignment horizontal="center" vertical="center" wrapText="1"/>
    </xf>
    <xf numFmtId="0" fontId="55" fillId="35" borderId="62" xfId="0" applyFont="1" applyFill="1" applyBorder="1" applyAlignment="1">
      <alignment horizontal="center" vertical="center"/>
    </xf>
    <xf numFmtId="0" fontId="56" fillId="35" borderId="28" xfId="0" applyFont="1" applyFill="1" applyBorder="1" applyAlignment="1">
      <alignment horizontal="center" vertical="center"/>
    </xf>
    <xf numFmtId="0" fontId="56" fillId="35" borderId="0" xfId="0" applyFont="1" applyFill="1" applyBorder="1" applyAlignment="1">
      <alignment horizontal="center" vertical="center"/>
    </xf>
    <xf numFmtId="0" fontId="56" fillId="35" borderId="29" xfId="0" applyFont="1" applyFill="1" applyBorder="1" applyAlignment="1">
      <alignment horizontal="center" vertical="center"/>
    </xf>
    <xf numFmtId="0" fontId="57" fillId="35" borderId="62" xfId="0" applyFont="1" applyFill="1" applyBorder="1" applyAlignment="1">
      <alignment horizontal="center" vertical="center" wrapText="1"/>
    </xf>
    <xf numFmtId="0" fontId="58" fillId="35" borderId="62" xfId="0" applyFont="1" applyFill="1" applyBorder="1" applyAlignment="1">
      <alignment horizontal="center" vertical="center" wrapText="1"/>
    </xf>
    <xf numFmtId="0" fontId="58" fillId="33" borderId="62" xfId="0" applyFont="1" applyFill="1" applyBorder="1" applyAlignment="1">
      <alignment horizontal="center" vertical="center" wrapText="1"/>
    </xf>
    <xf numFmtId="0" fontId="58" fillId="35" borderId="28" xfId="0" applyFont="1" applyFill="1" applyBorder="1" applyAlignment="1">
      <alignment horizontal="center" vertical="center" wrapText="1"/>
    </xf>
    <xf numFmtId="1" fontId="58" fillId="33" borderId="28" xfId="0" applyNumberFormat="1" applyFont="1" applyFill="1" applyBorder="1" applyAlignment="1">
      <alignment horizontal="center" vertical="center" wrapText="1"/>
    </xf>
    <xf numFmtId="1" fontId="58" fillId="35" borderId="63" xfId="0" applyNumberFormat="1" applyFont="1" applyFill="1" applyBorder="1" applyAlignment="1">
      <alignment horizontal="center" vertical="center" wrapText="1"/>
    </xf>
    <xf numFmtId="1" fontId="58" fillId="35" borderId="28" xfId="0" applyNumberFormat="1" applyFont="1" applyFill="1" applyBorder="1" applyAlignment="1">
      <alignment horizontal="center" vertical="center" wrapText="1"/>
    </xf>
    <xf numFmtId="1" fontId="58" fillId="35" borderId="62" xfId="0" applyNumberFormat="1" applyFont="1" applyFill="1" applyBorder="1" applyAlignment="1">
      <alignment horizontal="center" vertical="center" wrapText="1"/>
    </xf>
    <xf numFmtId="0" fontId="58" fillId="35" borderId="0" xfId="0" applyFont="1" applyFill="1" applyBorder="1" applyAlignment="1">
      <alignment horizontal="center" vertical="center" wrapText="1"/>
    </xf>
    <xf numFmtId="0" fontId="57" fillId="35" borderId="64" xfId="0" applyFont="1" applyFill="1" applyBorder="1" applyAlignment="1">
      <alignment horizontal="center" vertical="center" wrapText="1"/>
    </xf>
    <xf numFmtId="0" fontId="56" fillId="35" borderId="30" xfId="0" applyFont="1" applyFill="1" applyBorder="1" applyAlignment="1">
      <alignment horizontal="center" vertical="center"/>
    </xf>
    <xf numFmtId="0" fontId="56" fillId="35" borderId="31" xfId="0" applyFont="1" applyFill="1" applyBorder="1" applyAlignment="1">
      <alignment horizontal="center" vertical="center"/>
    </xf>
    <xf numFmtId="0" fontId="56" fillId="35" borderId="32" xfId="0" applyFont="1" applyFill="1" applyBorder="1" applyAlignment="1">
      <alignment horizontal="center" vertical="center"/>
    </xf>
    <xf numFmtId="9" fontId="59" fillId="35" borderId="62" xfId="0" applyNumberFormat="1" applyFont="1" applyFill="1" applyBorder="1" applyAlignment="1">
      <alignment horizontal="center" vertical="center"/>
    </xf>
    <xf numFmtId="0" fontId="58" fillId="35" borderId="56" xfId="0" applyFont="1" applyFill="1" applyBorder="1" applyAlignment="1">
      <alignment horizontal="center" vertical="center" wrapText="1"/>
    </xf>
    <xf numFmtId="1" fontId="58" fillId="35" borderId="65" xfId="0" applyNumberFormat="1" applyFont="1" applyFill="1" applyBorder="1" applyAlignment="1">
      <alignment horizontal="center" vertical="center" wrapText="1"/>
    </xf>
    <xf numFmtId="1" fontId="58" fillId="35" borderId="30" xfId="0" applyNumberFormat="1" applyFont="1" applyFill="1" applyBorder="1" applyAlignment="1">
      <alignment horizontal="center" vertical="center" wrapText="1"/>
    </xf>
    <xf numFmtId="1" fontId="58" fillId="35" borderId="56" xfId="0" applyNumberFormat="1" applyFont="1" applyFill="1" applyBorder="1" applyAlignment="1">
      <alignment horizontal="center" vertical="center" wrapText="1"/>
    </xf>
    <xf numFmtId="0" fontId="58" fillId="35" borderId="31" xfId="0" applyFont="1" applyFill="1" applyBorder="1" applyAlignment="1">
      <alignment horizontal="center" vertical="center" wrapText="1"/>
    </xf>
    <xf numFmtId="1" fontId="58" fillId="33" borderId="30" xfId="0" applyNumberFormat="1" applyFont="1" applyFill="1" applyBorder="1" applyAlignment="1">
      <alignment horizontal="center" vertical="center" wrapText="1"/>
    </xf>
    <xf numFmtId="0" fontId="58" fillId="0" borderId="60" xfId="0" applyFont="1" applyBorder="1" applyAlignment="1">
      <alignment horizontal="center"/>
    </xf>
    <xf numFmtId="14" fontId="58" fillId="0" borderId="66" xfId="0" applyNumberFormat="1" applyFont="1" applyBorder="1" applyAlignment="1">
      <alignment horizontal="center"/>
    </xf>
    <xf numFmtId="0" fontId="58" fillId="0" borderId="57" xfId="0" applyFont="1" applyBorder="1" applyAlignment="1">
      <alignment horizontal="left"/>
    </xf>
    <xf numFmtId="0" fontId="58" fillId="0" borderId="67" xfId="0" applyFont="1" applyBorder="1" applyAlignment="1">
      <alignment horizontal="left"/>
    </xf>
    <xf numFmtId="0" fontId="58" fillId="0" borderId="68" xfId="0" applyFont="1" applyBorder="1" applyAlignment="1">
      <alignment horizontal="left"/>
    </xf>
    <xf numFmtId="0" fontId="58" fillId="0" borderId="26" xfId="0" applyFont="1" applyBorder="1" applyAlignment="1">
      <alignment horizontal="center"/>
    </xf>
    <xf numFmtId="2" fontId="60" fillId="0" borderId="60" xfId="0" applyNumberFormat="1" applyFont="1" applyBorder="1" applyAlignment="1">
      <alignment horizontal="right"/>
    </xf>
    <xf numFmtId="2" fontId="60" fillId="33" borderId="26" xfId="0" applyNumberFormat="1" applyFont="1" applyFill="1" applyBorder="1" applyAlignment="1">
      <alignment horizontal="right"/>
    </xf>
    <xf numFmtId="2" fontId="0" fillId="0" borderId="60" xfId="0" applyNumberFormat="1" applyFont="1" applyBorder="1" applyAlignment="1">
      <alignment/>
    </xf>
    <xf numFmtId="2" fontId="60" fillId="0" borderId="55" xfId="0" applyNumberFormat="1" applyFont="1" applyBorder="1" applyAlignment="1">
      <alignment horizontal="right"/>
    </xf>
    <xf numFmtId="1" fontId="60" fillId="33" borderId="27" xfId="0" applyNumberFormat="1" applyFont="1" applyFill="1" applyBorder="1" applyAlignment="1">
      <alignment horizontal="right"/>
    </xf>
    <xf numFmtId="1" fontId="0" fillId="0" borderId="64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69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33" borderId="11" xfId="0" applyNumberFormat="1" applyFont="1" applyFill="1" applyBorder="1" applyAlignment="1">
      <alignment/>
    </xf>
    <xf numFmtId="0" fontId="58" fillId="0" borderId="63" xfId="0" applyFont="1" applyBorder="1" applyAlignment="1">
      <alignment horizontal="center"/>
    </xf>
    <xf numFmtId="14" fontId="58" fillId="0" borderId="34" xfId="0" applyNumberFormat="1" applyFont="1" applyBorder="1" applyAlignment="1">
      <alignment horizontal="center"/>
    </xf>
    <xf numFmtId="0" fontId="58" fillId="0" borderId="20" xfId="0" applyFont="1" applyBorder="1" applyAlignment="1">
      <alignment horizontal="left"/>
    </xf>
    <xf numFmtId="0" fontId="58" fillId="0" borderId="14" xfId="0" applyFont="1" applyBorder="1" applyAlignment="1">
      <alignment horizontal="left"/>
    </xf>
    <xf numFmtId="0" fontId="58" fillId="0" borderId="10" xfId="0" applyFont="1" applyBorder="1" applyAlignment="1">
      <alignment horizontal="left"/>
    </xf>
    <xf numFmtId="0" fontId="58" fillId="0" borderId="34" xfId="0" applyFont="1" applyBorder="1" applyAlignment="1">
      <alignment horizontal="center"/>
    </xf>
    <xf numFmtId="2" fontId="60" fillId="0" borderId="34" xfId="0" applyNumberFormat="1" applyFont="1" applyBorder="1" applyAlignment="1">
      <alignment horizontal="right"/>
    </xf>
    <xf numFmtId="2" fontId="60" fillId="0" borderId="64" xfId="0" applyNumberFormat="1" applyFont="1" applyBorder="1" applyAlignment="1">
      <alignment horizontal="right"/>
    </xf>
    <xf numFmtId="2" fontId="60" fillId="0" borderId="28" xfId="0" applyNumberFormat="1" applyFont="1" applyBorder="1" applyAlignment="1">
      <alignment horizontal="right"/>
    </xf>
    <xf numFmtId="2" fontId="60" fillId="33" borderId="34" xfId="0" applyNumberFormat="1" applyFont="1" applyFill="1" applyBorder="1" applyAlignment="1">
      <alignment horizontal="right"/>
    </xf>
    <xf numFmtId="2" fontId="0" fillId="0" borderId="63" xfId="0" applyNumberFormat="1" applyFont="1" applyBorder="1" applyAlignment="1">
      <alignment/>
    </xf>
    <xf numFmtId="2" fontId="60" fillId="0" borderId="63" xfId="0" applyNumberFormat="1" applyFont="1" applyBorder="1" applyAlignment="1">
      <alignment horizontal="right"/>
    </xf>
    <xf numFmtId="2" fontId="60" fillId="0" borderId="62" xfId="0" applyNumberFormat="1" applyFont="1" applyBorder="1" applyAlignment="1">
      <alignment horizontal="right"/>
    </xf>
    <xf numFmtId="1" fontId="60" fillId="33" borderId="34" xfId="0" applyNumberFormat="1" applyFont="1" applyFill="1" applyBorder="1" applyAlignment="1">
      <alignment horizontal="right"/>
    </xf>
    <xf numFmtId="1" fontId="0" fillId="0" borderId="63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34" xfId="0" applyNumberFormat="1" applyFont="1" applyBorder="1" applyAlignment="1">
      <alignment/>
    </xf>
    <xf numFmtId="0" fontId="0" fillId="0" borderId="12" xfId="0" applyFont="1" applyBorder="1" applyAlignment="1">
      <alignment/>
    </xf>
    <xf numFmtId="1" fontId="0" fillId="33" borderId="12" xfId="0" applyNumberFormat="1" applyFont="1" applyFill="1" applyBorder="1" applyAlignment="1">
      <alignment/>
    </xf>
    <xf numFmtId="2" fontId="60" fillId="0" borderId="13" xfId="0" applyNumberFormat="1" applyFont="1" applyBorder="1" applyAlignment="1">
      <alignment horizontal="right"/>
    </xf>
    <xf numFmtId="1" fontId="60" fillId="33" borderId="0" xfId="0" applyNumberFormat="1" applyFont="1" applyFill="1" applyBorder="1" applyAlignment="1">
      <alignment horizontal="right"/>
    </xf>
    <xf numFmtId="2" fontId="60" fillId="0" borderId="65" xfId="0" applyNumberFormat="1" applyFont="1" applyBorder="1" applyAlignment="1">
      <alignment horizontal="right"/>
    </xf>
    <xf numFmtId="2" fontId="60" fillId="0" borderId="45" xfId="0" applyNumberFormat="1" applyFont="1" applyBorder="1" applyAlignment="1">
      <alignment horizontal="right"/>
    </xf>
    <xf numFmtId="2" fontId="60" fillId="33" borderId="30" xfId="0" applyNumberFormat="1" applyFont="1" applyFill="1" applyBorder="1" applyAlignment="1">
      <alignment horizontal="right"/>
    </xf>
    <xf numFmtId="2" fontId="0" fillId="0" borderId="65" xfId="0" applyNumberFormat="1" applyFont="1" applyBorder="1" applyAlignment="1">
      <alignment/>
    </xf>
    <xf numFmtId="1" fontId="60" fillId="33" borderId="36" xfId="0" applyNumberFormat="1" applyFont="1" applyFill="1" applyBorder="1" applyAlignment="1">
      <alignment horizontal="right"/>
    </xf>
    <xf numFmtId="1" fontId="0" fillId="0" borderId="65" xfId="0" applyNumberFormat="1" applyFont="1" applyBorder="1" applyAlignment="1">
      <alignment/>
    </xf>
    <xf numFmtId="1" fontId="0" fillId="0" borderId="22" xfId="0" applyNumberFormat="1" applyFont="1" applyBorder="1" applyAlignment="1">
      <alignment/>
    </xf>
    <xf numFmtId="1" fontId="0" fillId="0" borderId="44" xfId="0" applyNumberFormat="1" applyFont="1" applyBorder="1" applyAlignment="1">
      <alignment/>
    </xf>
    <xf numFmtId="1" fontId="0" fillId="0" borderId="36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58" fillId="0" borderId="49" xfId="0" applyFont="1" applyBorder="1" applyAlignment="1">
      <alignment horizontal="center"/>
    </xf>
    <xf numFmtId="0" fontId="58" fillId="0" borderId="50" xfId="0" applyFont="1" applyBorder="1" applyAlignment="1">
      <alignment horizontal="center"/>
    </xf>
    <xf numFmtId="0" fontId="58" fillId="0" borderId="70" xfId="0" applyFont="1" applyBorder="1" applyAlignment="1">
      <alignment horizontal="center"/>
    </xf>
    <xf numFmtId="2" fontId="58" fillId="0" borderId="61" xfId="0" applyNumberFormat="1" applyFont="1" applyBorder="1" applyAlignment="1">
      <alignment horizontal="right"/>
    </xf>
    <xf numFmtId="2" fontId="58" fillId="0" borderId="32" xfId="0" applyNumberFormat="1" applyFont="1" applyBorder="1" applyAlignment="1">
      <alignment horizontal="right"/>
    </xf>
    <xf numFmtId="0" fontId="58" fillId="0" borderId="32" xfId="0" applyNumberFormat="1" applyFont="1" applyBorder="1" applyAlignment="1">
      <alignment horizontal="right"/>
    </xf>
    <xf numFmtId="2" fontId="58" fillId="33" borderId="32" xfId="0" applyNumberFormat="1" applyFont="1" applyFill="1" applyBorder="1" applyAlignment="1">
      <alignment horizontal="right"/>
    </xf>
    <xf numFmtId="2" fontId="12" fillId="0" borderId="70" xfId="0" applyNumberFormat="1" applyFont="1" applyBorder="1" applyAlignment="1">
      <alignment/>
    </xf>
    <xf numFmtId="0" fontId="58" fillId="0" borderId="31" xfId="0" applyNumberFormat="1" applyFont="1" applyBorder="1" applyAlignment="1">
      <alignment horizontal="right"/>
    </xf>
    <xf numFmtId="1" fontId="58" fillId="33" borderId="30" xfId="0" applyNumberFormat="1" applyFont="1" applyFill="1" applyBorder="1" applyAlignment="1">
      <alignment horizontal="right"/>
    </xf>
    <xf numFmtId="1" fontId="0" fillId="0" borderId="56" xfId="0" applyNumberFormat="1" applyFont="1" applyBorder="1" applyAlignment="1">
      <alignment/>
    </xf>
    <xf numFmtId="1" fontId="0" fillId="0" borderId="30" xfId="0" applyNumberFormat="1" applyFont="1" applyBorder="1" applyAlignment="1">
      <alignment/>
    </xf>
    <xf numFmtId="1" fontId="0" fillId="33" borderId="30" xfId="0" applyNumberFormat="1" applyFont="1" applyFill="1" applyBorder="1" applyAlignment="1">
      <alignment/>
    </xf>
    <xf numFmtId="0" fontId="61" fillId="0" borderId="49" xfId="0" applyFont="1" applyBorder="1" applyAlignment="1">
      <alignment horizontal="left" vertical="center"/>
    </xf>
    <xf numFmtId="0" fontId="61" fillId="0" borderId="50" xfId="0" applyFont="1" applyBorder="1" applyAlignment="1">
      <alignment horizontal="left" vertical="center"/>
    </xf>
    <xf numFmtId="0" fontId="61" fillId="0" borderId="61" xfId="0" applyFont="1" applyBorder="1" applyAlignment="1">
      <alignment horizontal="left" vertical="center"/>
    </xf>
    <xf numFmtId="0" fontId="58" fillId="35" borderId="55" xfId="0" applyFont="1" applyFill="1" applyBorder="1" applyAlignment="1">
      <alignment horizontal="center" vertical="center"/>
    </xf>
    <xf numFmtId="0" fontId="62" fillId="35" borderId="26" xfId="0" applyFont="1" applyFill="1" applyBorder="1" applyAlignment="1">
      <alignment horizontal="center" vertical="center"/>
    </xf>
    <xf numFmtId="0" fontId="62" fillId="35" borderId="27" xfId="0" applyFont="1" applyFill="1" applyBorder="1" applyAlignment="1">
      <alignment horizontal="center" vertical="center"/>
    </xf>
    <xf numFmtId="0" fontId="62" fillId="35" borderId="24" xfId="0" applyFont="1" applyFill="1" applyBorder="1" applyAlignment="1">
      <alignment horizontal="center" vertical="center"/>
    </xf>
    <xf numFmtId="0" fontId="63" fillId="35" borderId="55" xfId="0" applyFont="1" applyFill="1" applyBorder="1" applyAlignment="1">
      <alignment horizontal="center" vertical="center" wrapText="1"/>
    </xf>
    <xf numFmtId="1" fontId="58" fillId="33" borderId="55" xfId="0" applyNumberFormat="1" applyFont="1" applyFill="1" applyBorder="1" applyAlignment="1">
      <alignment horizontal="center" vertical="center" wrapText="1"/>
    </xf>
    <xf numFmtId="0" fontId="58" fillId="35" borderId="62" xfId="0" applyFont="1" applyFill="1" applyBorder="1" applyAlignment="1">
      <alignment horizontal="center" vertical="center"/>
    </xf>
    <xf numFmtId="0" fontId="62" fillId="35" borderId="28" xfId="0" applyFont="1" applyFill="1" applyBorder="1" applyAlignment="1">
      <alignment horizontal="center" vertical="center"/>
    </xf>
    <xf numFmtId="0" fontId="62" fillId="35" borderId="0" xfId="0" applyFont="1" applyFill="1" applyBorder="1" applyAlignment="1">
      <alignment horizontal="center" vertical="center"/>
    </xf>
    <xf numFmtId="0" fontId="62" fillId="35" borderId="29" xfId="0" applyFont="1" applyFill="1" applyBorder="1" applyAlignment="1">
      <alignment horizontal="center" vertical="center"/>
    </xf>
    <xf numFmtId="0" fontId="63" fillId="35" borderId="62" xfId="0" applyFont="1" applyFill="1" applyBorder="1" applyAlignment="1">
      <alignment horizontal="center" vertical="center" wrapText="1"/>
    </xf>
    <xf numFmtId="1" fontId="58" fillId="33" borderId="62" xfId="0" applyNumberFormat="1" applyFont="1" applyFill="1" applyBorder="1" applyAlignment="1">
      <alignment horizontal="center" vertical="center" wrapText="1"/>
    </xf>
    <xf numFmtId="0" fontId="63" fillId="35" borderId="64" xfId="0" applyFont="1" applyFill="1" applyBorder="1" applyAlignment="1">
      <alignment horizontal="center" vertical="center" wrapText="1"/>
    </xf>
    <xf numFmtId="0" fontId="58" fillId="35" borderId="56" xfId="0" applyFont="1" applyFill="1" applyBorder="1" applyAlignment="1">
      <alignment horizontal="center" vertical="center"/>
    </xf>
    <xf numFmtId="0" fontId="62" fillId="35" borderId="30" xfId="0" applyFont="1" applyFill="1" applyBorder="1" applyAlignment="1">
      <alignment horizontal="center" vertical="center"/>
    </xf>
    <xf numFmtId="0" fontId="62" fillId="35" borderId="31" xfId="0" applyFont="1" applyFill="1" applyBorder="1" applyAlignment="1">
      <alignment horizontal="center" vertical="center"/>
    </xf>
    <xf numFmtId="0" fontId="62" fillId="35" borderId="32" xfId="0" applyFont="1" applyFill="1" applyBorder="1" applyAlignment="1">
      <alignment horizontal="center" vertical="center"/>
    </xf>
    <xf numFmtId="9" fontId="62" fillId="35" borderId="56" xfId="0" applyNumberFormat="1" applyFont="1" applyFill="1" applyBorder="1" applyAlignment="1">
      <alignment horizontal="center" vertical="center"/>
    </xf>
    <xf numFmtId="0" fontId="58" fillId="33" borderId="56" xfId="0" applyFont="1" applyFill="1" applyBorder="1" applyAlignment="1">
      <alignment horizontal="center" vertical="center" wrapText="1"/>
    </xf>
    <xf numFmtId="1" fontId="58" fillId="33" borderId="56" xfId="0" applyNumberFormat="1" applyFont="1" applyFill="1" applyBorder="1" applyAlignment="1">
      <alignment horizontal="center" vertical="center" wrapText="1"/>
    </xf>
    <xf numFmtId="14" fontId="58" fillId="0" borderId="66" xfId="0" applyNumberFormat="1" applyFont="1" applyBorder="1" applyAlignment="1">
      <alignment horizontal="center"/>
    </xf>
    <xf numFmtId="0" fontId="58" fillId="0" borderId="18" xfId="0" applyFont="1" applyBorder="1" applyAlignment="1">
      <alignment horizontal="left"/>
    </xf>
    <xf numFmtId="0" fontId="58" fillId="0" borderId="16" xfId="0" applyFont="1" applyBorder="1" applyAlignment="1">
      <alignment horizontal="left"/>
    </xf>
    <xf numFmtId="0" fontId="58" fillId="0" borderId="15" xfId="0" applyFont="1" applyBorder="1" applyAlignment="1">
      <alignment horizontal="left"/>
    </xf>
    <xf numFmtId="0" fontId="58" fillId="0" borderId="64" xfId="0" applyFont="1" applyBorder="1" applyAlignment="1">
      <alignment horizontal="center"/>
    </xf>
    <xf numFmtId="2" fontId="60" fillId="0" borderId="71" xfId="0" applyNumberFormat="1" applyFont="1" applyBorder="1" applyAlignment="1">
      <alignment/>
    </xf>
    <xf numFmtId="2" fontId="60" fillId="0" borderId="69" xfId="0" applyNumberFormat="1" applyFont="1" applyBorder="1" applyAlignment="1">
      <alignment/>
    </xf>
    <xf numFmtId="2" fontId="60" fillId="33" borderId="28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/>
    </xf>
    <xf numFmtId="2" fontId="60" fillId="0" borderId="62" xfId="0" applyNumberFormat="1" applyFont="1" applyBorder="1" applyAlignment="1">
      <alignment/>
    </xf>
    <xf numFmtId="2" fontId="60" fillId="0" borderId="64" xfId="0" applyNumberFormat="1" applyFont="1" applyBorder="1" applyAlignment="1">
      <alignment/>
    </xf>
    <xf numFmtId="1" fontId="60" fillId="33" borderId="0" xfId="0" applyNumberFormat="1" applyFont="1" applyFill="1" applyBorder="1" applyAlignment="1">
      <alignment/>
    </xf>
    <xf numFmtId="1" fontId="0" fillId="0" borderId="25" xfId="0" applyNumberFormat="1" applyFont="1" applyBorder="1" applyAlignment="1">
      <alignment/>
    </xf>
    <xf numFmtId="14" fontId="58" fillId="0" borderId="34" xfId="0" applyNumberFormat="1" applyFont="1" applyBorder="1" applyAlignment="1">
      <alignment horizontal="center"/>
    </xf>
    <xf numFmtId="0" fontId="58" fillId="0" borderId="63" xfId="0" applyFont="1" applyBorder="1" applyAlignment="1">
      <alignment horizontal="center"/>
    </xf>
    <xf numFmtId="2" fontId="60" fillId="0" borderId="72" xfId="0" applyNumberFormat="1" applyFont="1" applyBorder="1" applyAlignment="1">
      <alignment/>
    </xf>
    <xf numFmtId="2" fontId="60" fillId="0" borderId="34" xfId="0" applyNumberFormat="1" applyFont="1" applyBorder="1" applyAlignment="1">
      <alignment/>
    </xf>
    <xf numFmtId="2" fontId="60" fillId="33" borderId="34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60" fillId="0" borderId="63" xfId="0" applyNumberFormat="1" applyFont="1" applyBorder="1" applyAlignment="1">
      <alignment/>
    </xf>
    <xf numFmtId="1" fontId="60" fillId="33" borderId="34" xfId="0" applyNumberFormat="1" applyFont="1" applyFill="1" applyBorder="1" applyAlignment="1">
      <alignment/>
    </xf>
    <xf numFmtId="1" fontId="0" fillId="0" borderId="19" xfId="0" applyNumberFormat="1" applyFont="1" applyBorder="1" applyAlignment="1">
      <alignment/>
    </xf>
    <xf numFmtId="14" fontId="58" fillId="0" borderId="58" xfId="0" applyNumberFormat="1" applyFont="1" applyBorder="1" applyAlignment="1">
      <alignment horizontal="center"/>
    </xf>
    <xf numFmtId="0" fontId="58" fillId="0" borderId="34" xfId="0" applyFont="1" applyBorder="1" applyAlignment="1">
      <alignment horizontal="left"/>
    </xf>
    <xf numFmtId="0" fontId="58" fillId="0" borderId="13" xfId="0" applyFont="1" applyBorder="1" applyAlignment="1">
      <alignment horizontal="left"/>
    </xf>
    <xf numFmtId="0" fontId="58" fillId="0" borderId="72" xfId="0" applyFont="1" applyBorder="1" applyAlignment="1">
      <alignment horizontal="left"/>
    </xf>
    <xf numFmtId="2" fontId="60" fillId="0" borderId="73" xfId="0" applyNumberFormat="1" applyFont="1" applyBorder="1" applyAlignment="1">
      <alignment/>
    </xf>
    <xf numFmtId="0" fontId="58" fillId="0" borderId="65" xfId="0" applyFont="1" applyBorder="1" applyAlignment="1">
      <alignment horizontal="center"/>
    </xf>
    <xf numFmtId="2" fontId="60" fillId="0" borderId="74" xfId="0" applyNumberFormat="1" applyFont="1" applyBorder="1" applyAlignment="1">
      <alignment/>
    </xf>
    <xf numFmtId="2" fontId="60" fillId="0" borderId="36" xfId="0" applyNumberFormat="1" applyFont="1" applyBorder="1" applyAlignment="1">
      <alignment/>
    </xf>
    <xf numFmtId="2" fontId="60" fillId="33" borderId="36" xfId="0" applyNumberFormat="1" applyFont="1" applyFill="1" applyBorder="1" applyAlignment="1">
      <alignment/>
    </xf>
    <xf numFmtId="2" fontId="0" fillId="0" borderId="44" xfId="0" applyNumberFormat="1" applyFont="1" applyBorder="1" applyAlignment="1">
      <alignment/>
    </xf>
    <xf numFmtId="2" fontId="60" fillId="0" borderId="65" xfId="0" applyNumberFormat="1" applyFont="1" applyBorder="1" applyAlignment="1">
      <alignment/>
    </xf>
    <xf numFmtId="1" fontId="60" fillId="33" borderId="36" xfId="0" applyNumberFormat="1" applyFont="1" applyFill="1" applyBorder="1" applyAlignment="1">
      <alignment/>
    </xf>
    <xf numFmtId="1" fontId="0" fillId="0" borderId="75" xfId="0" applyNumberFormat="1" applyFont="1" applyBorder="1" applyAlignment="1">
      <alignment/>
    </xf>
    <xf numFmtId="0" fontId="0" fillId="0" borderId="17" xfId="0" applyFont="1" applyBorder="1" applyAlignment="1">
      <alignment/>
    </xf>
    <xf numFmtId="1" fontId="0" fillId="0" borderId="70" xfId="0" applyNumberFormat="1" applyFont="1" applyBorder="1" applyAlignment="1">
      <alignment/>
    </xf>
    <xf numFmtId="1" fontId="0" fillId="33" borderId="56" xfId="0" applyNumberFormat="1" applyFont="1" applyFill="1" applyBorder="1" applyAlignment="1">
      <alignment/>
    </xf>
    <xf numFmtId="0" fontId="58" fillId="0" borderId="30" xfId="0" applyFont="1" applyBorder="1" applyAlignment="1">
      <alignment horizontal="center"/>
    </xf>
    <xf numFmtId="0" fontId="58" fillId="0" borderId="31" xfId="0" applyFont="1" applyBorder="1" applyAlignment="1">
      <alignment horizontal="center"/>
    </xf>
    <xf numFmtId="2" fontId="58" fillId="0" borderId="31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1" fontId="0" fillId="0" borderId="62" xfId="0" applyNumberFormat="1" applyFont="1" applyBorder="1" applyAlignment="1">
      <alignment/>
    </xf>
    <xf numFmtId="1" fontId="0" fillId="0" borderId="28" xfId="0" applyNumberFormat="1" applyFont="1" applyBorder="1" applyAlignment="1">
      <alignment/>
    </xf>
    <xf numFmtId="2" fontId="0" fillId="0" borderId="30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2" fontId="0" fillId="0" borderId="59" xfId="0" applyNumberFormat="1" applyFont="1" applyBorder="1" applyAlignment="1">
      <alignment horizontal="center"/>
    </xf>
    <xf numFmtId="9" fontId="62" fillId="35" borderId="62" xfId="0" applyNumberFormat="1" applyFont="1" applyFill="1" applyBorder="1" applyAlignment="1">
      <alignment horizontal="center" vertical="center"/>
    </xf>
    <xf numFmtId="1" fontId="58" fillId="35" borderId="64" xfId="0" applyNumberFormat="1" applyFont="1" applyFill="1" applyBorder="1" applyAlignment="1">
      <alignment horizontal="center" vertical="center" wrapText="1"/>
    </xf>
    <xf numFmtId="0" fontId="58" fillId="0" borderId="60" xfId="0" applyFont="1" applyBorder="1" applyAlignment="1">
      <alignment horizontal="center"/>
    </xf>
    <xf numFmtId="2" fontId="60" fillId="0" borderId="76" xfId="0" applyNumberFormat="1" applyFont="1" applyBorder="1" applyAlignment="1">
      <alignment/>
    </xf>
    <xf numFmtId="2" fontId="60" fillId="0" borderId="60" xfId="0" applyNumberFormat="1" applyFont="1" applyBorder="1" applyAlignment="1">
      <alignment/>
    </xf>
    <xf numFmtId="2" fontId="60" fillId="0" borderId="55" xfId="0" applyNumberFormat="1" applyFont="1" applyBorder="1" applyAlignment="1">
      <alignment/>
    </xf>
    <xf numFmtId="2" fontId="60" fillId="33" borderId="26" xfId="0" applyNumberFormat="1" applyFont="1" applyFill="1" applyBorder="1" applyAlignment="1">
      <alignment/>
    </xf>
    <xf numFmtId="2" fontId="60" fillId="0" borderId="24" xfId="0" applyNumberFormat="1" applyFont="1" applyBorder="1" applyAlignment="1">
      <alignment/>
    </xf>
    <xf numFmtId="1" fontId="60" fillId="33" borderId="26" xfId="0" applyNumberFormat="1" applyFont="1" applyFill="1" applyBorder="1" applyAlignment="1">
      <alignment/>
    </xf>
    <xf numFmtId="1" fontId="0" fillId="33" borderId="70" xfId="0" applyNumberFormat="1" applyFont="1" applyFill="1" applyBorder="1" applyAlignment="1">
      <alignment/>
    </xf>
    <xf numFmtId="0" fontId="58" fillId="0" borderId="0" xfId="0" applyFont="1" applyBorder="1" applyAlignment="1">
      <alignment horizontal="center"/>
    </xf>
    <xf numFmtId="2" fontId="58" fillId="0" borderId="0" xfId="0" applyNumberFormat="1" applyFont="1" applyBorder="1" applyAlignment="1">
      <alignment horizontal="right"/>
    </xf>
    <xf numFmtId="0" fontId="58" fillId="0" borderId="0" xfId="0" applyNumberFormat="1" applyFont="1" applyBorder="1" applyAlignment="1">
      <alignment horizontal="right"/>
    </xf>
    <xf numFmtId="2" fontId="58" fillId="33" borderId="29" xfId="0" applyNumberFormat="1" applyFont="1" applyFill="1" applyBorder="1" applyAlignment="1">
      <alignment horizontal="right"/>
    </xf>
    <xf numFmtId="1" fontId="58" fillId="33" borderId="28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2" fontId="0" fillId="33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0" fontId="58" fillId="35" borderId="30" xfId="0" applyFont="1" applyFill="1" applyBorder="1" applyAlignment="1">
      <alignment horizontal="center" vertical="center" wrapText="1"/>
    </xf>
    <xf numFmtId="0" fontId="58" fillId="0" borderId="57" xfId="0" applyFont="1" applyBorder="1" applyAlignment="1">
      <alignment horizontal="left"/>
    </xf>
    <xf numFmtId="0" fontId="58" fillId="0" borderId="67" xfId="0" applyFont="1" applyBorder="1" applyAlignment="1">
      <alignment horizontal="left"/>
    </xf>
    <xf numFmtId="0" fontId="58" fillId="0" borderId="68" xfId="0" applyFont="1" applyBorder="1" applyAlignment="1">
      <alignment horizontal="left"/>
    </xf>
    <xf numFmtId="0" fontId="58" fillId="0" borderId="70" xfId="0" applyFont="1" applyBorder="1" applyAlignment="1">
      <alignment horizontal="center"/>
    </xf>
    <xf numFmtId="2" fontId="60" fillId="0" borderId="71" xfId="0" applyNumberFormat="1" applyFont="1" applyBorder="1" applyAlignment="1">
      <alignment horizontal="right"/>
    </xf>
    <xf numFmtId="2" fontId="60" fillId="0" borderId="64" xfId="0" applyNumberFormat="1" applyFont="1" applyBorder="1" applyAlignment="1">
      <alignment horizontal="right"/>
    </xf>
    <xf numFmtId="2" fontId="60" fillId="33" borderId="64" xfId="0" applyNumberFormat="1" applyFont="1" applyFill="1" applyBorder="1" applyAlignment="1">
      <alignment horizontal="right"/>
    </xf>
    <xf numFmtId="2" fontId="0" fillId="0" borderId="70" xfId="0" applyNumberFormat="1" applyFont="1" applyBorder="1" applyAlignment="1">
      <alignment/>
    </xf>
    <xf numFmtId="2" fontId="60" fillId="0" borderId="69" xfId="0" applyNumberFormat="1" applyFont="1" applyBorder="1" applyAlignment="1">
      <alignment horizontal="right"/>
    </xf>
    <xf numFmtId="1" fontId="60" fillId="33" borderId="49" xfId="0" applyNumberFormat="1" applyFont="1" applyFill="1" applyBorder="1" applyAlignment="1">
      <alignment horizontal="right"/>
    </xf>
    <xf numFmtId="1" fontId="0" fillId="0" borderId="50" xfId="0" applyNumberFormat="1" applyFont="1" applyBorder="1" applyAlignment="1">
      <alignment/>
    </xf>
    <xf numFmtId="1" fontId="0" fillId="0" borderId="37" xfId="0" applyNumberFormat="1" applyFont="1" applyBorder="1" applyAlignment="1">
      <alignment/>
    </xf>
    <xf numFmtId="0" fontId="0" fillId="0" borderId="37" xfId="0" applyFont="1" applyBorder="1" applyAlignment="1">
      <alignment/>
    </xf>
    <xf numFmtId="1" fontId="0" fillId="33" borderId="37" xfId="0" applyNumberFormat="1" applyFont="1" applyFill="1" applyBorder="1" applyAlignment="1">
      <alignment/>
    </xf>
    <xf numFmtId="1" fontId="0" fillId="0" borderId="38" xfId="0" applyNumberFormat="1" applyFont="1" applyBorder="1" applyAlignment="1">
      <alignment/>
    </xf>
    <xf numFmtId="0" fontId="58" fillId="0" borderId="61" xfId="0" applyFont="1" applyBorder="1" applyAlignment="1">
      <alignment horizontal="center"/>
    </xf>
    <xf numFmtId="0" fontId="58" fillId="0" borderId="56" xfId="0" applyFont="1" applyBorder="1" applyAlignment="1">
      <alignment horizontal="center"/>
    </xf>
    <xf numFmtId="1" fontId="0" fillId="0" borderId="77" xfId="0" applyNumberFormat="1" applyFont="1" applyBorder="1" applyAlignment="1">
      <alignment/>
    </xf>
    <xf numFmtId="2" fontId="0" fillId="0" borderId="59" xfId="0" applyNumberFormat="1" applyFont="1" applyBorder="1" applyAlignment="1">
      <alignment/>
    </xf>
    <xf numFmtId="1" fontId="0" fillId="33" borderId="59" xfId="0" applyNumberFormat="1" applyFont="1" applyFill="1" applyBorder="1" applyAlignment="1">
      <alignment/>
    </xf>
    <xf numFmtId="1" fontId="0" fillId="0" borderId="32" xfId="0" applyNumberFormat="1" applyFont="1" applyBorder="1" applyAlignment="1">
      <alignment/>
    </xf>
    <xf numFmtId="1" fontId="58" fillId="35" borderId="24" xfId="0" applyNumberFormat="1" applyFont="1" applyFill="1" applyBorder="1" applyAlignment="1">
      <alignment horizontal="center" vertical="center" wrapText="1"/>
    </xf>
    <xf numFmtId="1" fontId="58" fillId="35" borderId="29" xfId="0" applyNumberFormat="1" applyFont="1" applyFill="1" applyBorder="1" applyAlignment="1">
      <alignment horizontal="center" vertical="center" wrapText="1"/>
    </xf>
    <xf numFmtId="2" fontId="60" fillId="0" borderId="60" xfId="0" applyNumberFormat="1" applyFont="1" applyBorder="1" applyAlignment="1">
      <alignment horizontal="right"/>
    </xf>
    <xf numFmtId="1" fontId="60" fillId="33" borderId="66" xfId="0" applyNumberFormat="1" applyFont="1" applyFill="1" applyBorder="1" applyAlignment="1">
      <alignment horizontal="right"/>
    </xf>
    <xf numFmtId="1" fontId="0" fillId="0" borderId="66" xfId="0" applyNumberFormat="1" applyFont="1" applyBorder="1" applyAlignment="1">
      <alignment/>
    </xf>
    <xf numFmtId="0" fontId="0" fillId="0" borderId="40" xfId="0" applyFont="1" applyBorder="1" applyAlignment="1">
      <alignment/>
    </xf>
    <xf numFmtId="1" fontId="0" fillId="0" borderId="41" xfId="0" applyNumberFormat="1" applyFont="1" applyBorder="1" applyAlignment="1">
      <alignment/>
    </xf>
    <xf numFmtId="0" fontId="58" fillId="0" borderId="77" xfId="0" applyFont="1" applyBorder="1" applyAlignment="1">
      <alignment horizontal="center"/>
    </xf>
    <xf numFmtId="14" fontId="58" fillId="0" borderId="77" xfId="0" applyNumberFormat="1" applyFont="1" applyBorder="1" applyAlignment="1">
      <alignment horizontal="center"/>
    </xf>
    <xf numFmtId="0" fontId="58" fillId="0" borderId="15" xfId="0" applyFont="1" applyBorder="1" applyAlignment="1">
      <alignment horizontal="left"/>
    </xf>
    <xf numFmtId="0" fontId="58" fillId="0" borderId="42" xfId="0" applyFont="1" applyBorder="1" applyAlignment="1">
      <alignment horizontal="left"/>
    </xf>
    <xf numFmtId="0" fontId="58" fillId="0" borderId="71" xfId="0" applyFont="1" applyBorder="1" applyAlignment="1">
      <alignment horizontal="left"/>
    </xf>
    <xf numFmtId="0" fontId="58" fillId="0" borderId="56" xfId="0" applyFont="1" applyBorder="1" applyAlignment="1">
      <alignment horizontal="center"/>
    </xf>
    <xf numFmtId="2" fontId="60" fillId="0" borderId="29" xfId="0" applyNumberFormat="1" applyFont="1" applyBorder="1" applyAlignment="1">
      <alignment horizontal="right"/>
    </xf>
    <xf numFmtId="2" fontId="60" fillId="33" borderId="29" xfId="0" applyNumberFormat="1" applyFont="1" applyFill="1" applyBorder="1" applyAlignment="1">
      <alignment horizontal="right"/>
    </xf>
    <xf numFmtId="2" fontId="0" fillId="0" borderId="30" xfId="0" applyNumberFormat="1" applyFont="1" applyBorder="1" applyAlignment="1">
      <alignment/>
    </xf>
    <xf numFmtId="2" fontId="60" fillId="0" borderId="56" xfId="0" applyNumberFormat="1" applyFont="1" applyBorder="1" applyAlignment="1">
      <alignment horizontal="right"/>
    </xf>
    <xf numFmtId="2" fontId="60" fillId="0" borderId="32" xfId="0" applyNumberFormat="1" applyFont="1" applyBorder="1" applyAlignment="1">
      <alignment horizontal="right"/>
    </xf>
    <xf numFmtId="1" fontId="60" fillId="33" borderId="30" xfId="0" applyNumberFormat="1" applyFont="1" applyFill="1" applyBorder="1" applyAlignment="1">
      <alignment horizontal="right"/>
    </xf>
    <xf numFmtId="0" fontId="0" fillId="0" borderId="77" xfId="0" applyFont="1" applyBorder="1" applyAlignment="1">
      <alignment/>
    </xf>
    <xf numFmtId="1" fontId="0" fillId="33" borderId="22" xfId="0" applyNumberFormat="1" applyFont="1" applyFill="1" applyBorder="1" applyAlignment="1">
      <alignment/>
    </xf>
    <xf numFmtId="0" fontId="58" fillId="0" borderId="30" xfId="0" applyFont="1" applyBorder="1" applyAlignment="1">
      <alignment horizontal="center"/>
    </xf>
    <xf numFmtId="0" fontId="58" fillId="0" borderId="31" xfId="0" applyFont="1" applyBorder="1" applyAlignment="1">
      <alignment horizontal="center"/>
    </xf>
    <xf numFmtId="1" fontId="0" fillId="33" borderId="62" xfId="0" applyNumberFormat="1" applyFont="1" applyFill="1" applyBorder="1" applyAlignment="1">
      <alignment/>
    </xf>
    <xf numFmtId="4" fontId="58" fillId="0" borderId="61" xfId="0" applyNumberFormat="1" applyFont="1" applyBorder="1" applyAlignment="1">
      <alignment horizontal="right"/>
    </xf>
    <xf numFmtId="1" fontId="58" fillId="0" borderId="70" xfId="0" applyNumberFormat="1" applyFont="1" applyBorder="1" applyAlignment="1">
      <alignment horizontal="right"/>
    </xf>
    <xf numFmtId="1" fontId="58" fillId="33" borderId="70" xfId="0" applyNumberFormat="1" applyFont="1" applyFill="1" applyBorder="1" applyAlignment="1">
      <alignment horizontal="right"/>
    </xf>
    <xf numFmtId="0" fontId="60" fillId="0" borderId="0" xfId="0" applyFont="1" applyAlignment="1">
      <alignment/>
    </xf>
    <xf numFmtId="0" fontId="60" fillId="0" borderId="0" xfId="0" applyFont="1" applyAlignment="1">
      <alignment horizontal="left"/>
    </xf>
    <xf numFmtId="0" fontId="60" fillId="33" borderId="0" xfId="0" applyFont="1" applyFill="1" applyAlignment="1">
      <alignment/>
    </xf>
    <xf numFmtId="1" fontId="60" fillId="33" borderId="0" xfId="0" applyNumberFormat="1" applyFont="1" applyFill="1" applyAlignment="1">
      <alignment/>
    </xf>
    <xf numFmtId="1" fontId="0" fillId="0" borderId="0" xfId="0" applyNumberFormat="1" applyBorder="1" applyAlignment="1">
      <alignment/>
    </xf>
    <xf numFmtId="0" fontId="0" fillId="34" borderId="0" xfId="0" applyFill="1" applyBorder="1" applyAlignment="1">
      <alignment/>
    </xf>
    <xf numFmtId="0" fontId="18" fillId="0" borderId="4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83" fillId="0" borderId="12" xfId="0" applyFont="1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14" borderId="12" xfId="0" applyFill="1" applyBorder="1" applyAlignment="1">
      <alignment/>
    </xf>
    <xf numFmtId="0" fontId="0" fillId="14" borderId="12" xfId="0" applyFill="1" applyBorder="1" applyAlignment="1">
      <alignment horizontal="center"/>
    </xf>
    <xf numFmtId="1" fontId="0" fillId="14" borderId="12" xfId="0" applyNumberFormat="1" applyFill="1" applyBorder="1" applyAlignment="1">
      <alignment/>
    </xf>
    <xf numFmtId="1" fontId="0" fillId="0" borderId="12" xfId="0" applyNumberFormat="1" applyBorder="1" applyAlignment="1">
      <alignment/>
    </xf>
    <xf numFmtId="0" fontId="0" fillId="0" borderId="78" xfId="0" applyFill="1" applyBorder="1" applyAlignment="1">
      <alignment/>
    </xf>
    <xf numFmtId="43" fontId="0" fillId="0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19050</xdr:rowOff>
    </xdr:from>
    <xdr:to>
      <xdr:col>1</xdr:col>
      <xdr:colOff>952500</xdr:colOff>
      <xdr:row>0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9050"/>
          <a:ext cx="7810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1</xdr:row>
      <xdr:rowOff>0</xdr:rowOff>
    </xdr:from>
    <xdr:to>
      <xdr:col>1</xdr:col>
      <xdr:colOff>1028700</xdr:colOff>
      <xdr:row>2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200025"/>
          <a:ext cx="752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57150</xdr:rowOff>
    </xdr:from>
    <xdr:to>
      <xdr:col>2</xdr:col>
      <xdr:colOff>885825</xdr:colOff>
      <xdr:row>1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57150"/>
          <a:ext cx="7810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1</xdr:row>
      <xdr:rowOff>152400</xdr:rowOff>
    </xdr:from>
    <xdr:to>
      <xdr:col>2</xdr:col>
      <xdr:colOff>895350</xdr:colOff>
      <xdr:row>3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314325"/>
          <a:ext cx="752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57150</xdr:rowOff>
    </xdr:from>
    <xdr:to>
      <xdr:col>1</xdr:col>
      <xdr:colOff>752475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7150"/>
          <a:ext cx="7810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</xdr:row>
      <xdr:rowOff>152400</xdr:rowOff>
    </xdr:from>
    <xdr:to>
      <xdr:col>1</xdr:col>
      <xdr:colOff>704850</xdr:colOff>
      <xdr:row>2</xdr:row>
      <xdr:rowOff>238125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09550"/>
          <a:ext cx="752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tabSelected="1" zoomScalePageLayoutView="0" workbookViewId="0" topLeftCell="A16">
      <selection activeCell="F8" sqref="F8:J8"/>
    </sheetView>
  </sheetViews>
  <sheetFormatPr defaultColWidth="9.140625" defaultRowHeight="12.75"/>
  <cols>
    <col min="1" max="1" width="6.57421875" style="5" customWidth="1"/>
    <col min="2" max="3" width="9.140625" style="5" customWidth="1"/>
    <col min="4" max="4" width="9.28125" style="5" customWidth="1"/>
    <col min="5" max="5" width="11.421875" style="5" customWidth="1"/>
    <col min="6" max="6" width="12.8515625" style="5" customWidth="1"/>
    <col min="7" max="7" width="5.421875" style="5" customWidth="1"/>
    <col min="8" max="8" width="9.8515625" style="5" bestFit="1" customWidth="1"/>
    <col min="9" max="9" width="9.140625" style="5" customWidth="1"/>
    <col min="10" max="10" width="3.140625" style="5" customWidth="1"/>
    <col min="11" max="11" width="9.140625" style="5" customWidth="1"/>
    <col min="12" max="12" width="1.8515625" style="5" customWidth="1"/>
    <col min="13" max="16384" width="9.140625" style="5" customWidth="1"/>
  </cols>
  <sheetData>
    <row r="1" s="1" customFormat="1" ht="6.75" customHeight="1" thickBot="1"/>
    <row r="2" spans="2:11" s="1" customFormat="1" ht="12.75">
      <c r="B2" s="87"/>
      <c r="C2" s="88"/>
      <c r="D2" s="88"/>
      <c r="E2" s="88"/>
      <c r="F2" s="88"/>
      <c r="G2" s="88"/>
      <c r="H2" s="88"/>
      <c r="I2" s="88"/>
      <c r="J2" s="88"/>
      <c r="K2" s="89"/>
    </row>
    <row r="3" spans="2:11" s="1" customFormat="1" ht="12.75">
      <c r="B3" s="143"/>
      <c r="C3" s="86"/>
      <c r="D3" s="86"/>
      <c r="E3" s="86"/>
      <c r="F3" s="86"/>
      <c r="G3" s="86"/>
      <c r="H3" s="86"/>
      <c r="I3" s="86"/>
      <c r="J3" s="86"/>
      <c r="K3" s="144"/>
    </row>
    <row r="4" spans="2:11" s="2" customFormat="1" ht="24.75" customHeight="1">
      <c r="B4" s="90"/>
      <c r="C4" s="232" t="s">
        <v>113</v>
      </c>
      <c r="D4" s="232"/>
      <c r="E4" s="232"/>
      <c r="F4" s="235" t="s">
        <v>183</v>
      </c>
      <c r="G4" s="235"/>
      <c r="H4" s="235"/>
      <c r="I4" s="235"/>
      <c r="J4" s="235"/>
      <c r="K4" s="91"/>
    </row>
    <row r="5" spans="2:11" s="2" customFormat="1" ht="24.75" customHeight="1">
      <c r="B5" s="90"/>
      <c r="C5" s="232" t="s">
        <v>61</v>
      </c>
      <c r="D5" s="232"/>
      <c r="E5" s="232"/>
      <c r="F5" s="235" t="s">
        <v>184</v>
      </c>
      <c r="G5" s="235"/>
      <c r="H5" s="235"/>
      <c r="I5" s="235"/>
      <c r="J5" s="235"/>
      <c r="K5" s="91"/>
    </row>
    <row r="6" spans="2:11" s="2" customFormat="1" ht="24.75" customHeight="1">
      <c r="B6" s="90"/>
      <c r="C6" s="232" t="s">
        <v>6</v>
      </c>
      <c r="D6" s="232"/>
      <c r="E6" s="232"/>
      <c r="F6" s="234" t="s">
        <v>123</v>
      </c>
      <c r="G6" s="234"/>
      <c r="H6" s="234"/>
      <c r="I6" s="234"/>
      <c r="J6" s="234"/>
      <c r="K6" s="91"/>
    </row>
    <row r="7" spans="2:11" s="2" customFormat="1" ht="24.75" customHeight="1">
      <c r="B7" s="90"/>
      <c r="C7" s="234"/>
      <c r="D7" s="234"/>
      <c r="E7" s="234"/>
      <c r="F7" s="234" t="s">
        <v>124</v>
      </c>
      <c r="G7" s="234"/>
      <c r="H7" s="234"/>
      <c r="I7" s="234"/>
      <c r="J7" s="234"/>
      <c r="K7" s="91"/>
    </row>
    <row r="8" spans="2:11" s="2" customFormat="1" ht="24.75" customHeight="1">
      <c r="B8" s="90"/>
      <c r="C8" s="232" t="s">
        <v>0</v>
      </c>
      <c r="D8" s="232"/>
      <c r="E8" s="232"/>
      <c r="F8" s="236">
        <v>39191</v>
      </c>
      <c r="G8" s="236"/>
      <c r="H8" s="236"/>
      <c r="I8" s="236"/>
      <c r="J8" s="236"/>
      <c r="K8" s="91"/>
    </row>
    <row r="9" spans="2:11" s="2" customFormat="1" ht="24.75" customHeight="1">
      <c r="B9" s="90"/>
      <c r="C9" s="232" t="s">
        <v>1</v>
      </c>
      <c r="D9" s="232"/>
      <c r="E9" s="232"/>
      <c r="F9" s="234">
        <v>38065</v>
      </c>
      <c r="G9" s="234"/>
      <c r="H9" s="234"/>
      <c r="I9" s="234"/>
      <c r="J9" s="234"/>
      <c r="K9" s="91"/>
    </row>
    <row r="10" spans="2:11" s="2" customFormat="1" ht="24.75" customHeight="1">
      <c r="B10" s="90"/>
      <c r="C10" s="234"/>
      <c r="D10" s="234"/>
      <c r="E10" s="234"/>
      <c r="F10" s="233"/>
      <c r="G10" s="233"/>
      <c r="H10" s="233"/>
      <c r="I10" s="233"/>
      <c r="J10" s="233"/>
      <c r="K10" s="91"/>
    </row>
    <row r="11" spans="2:11" s="2" customFormat="1" ht="24.75" customHeight="1">
      <c r="B11" s="90"/>
      <c r="C11" s="232" t="s">
        <v>30</v>
      </c>
      <c r="D11" s="232"/>
      <c r="E11" s="232"/>
      <c r="F11" s="234" t="s">
        <v>185</v>
      </c>
      <c r="G11" s="234"/>
      <c r="H11" s="234"/>
      <c r="I11" s="234"/>
      <c r="J11" s="234"/>
      <c r="K11" s="91"/>
    </row>
    <row r="12" spans="2:11" s="2" customFormat="1" ht="13.5" customHeight="1">
      <c r="B12" s="90"/>
      <c r="C12" s="86"/>
      <c r="D12" s="86"/>
      <c r="E12" s="86"/>
      <c r="F12" s="145"/>
      <c r="G12" s="145"/>
      <c r="H12" s="145"/>
      <c r="I12" s="145"/>
      <c r="J12" s="6"/>
      <c r="K12" s="91"/>
    </row>
    <row r="13" spans="2:11" s="3" customFormat="1" ht="12.75">
      <c r="B13" s="92"/>
      <c r="C13" s="8"/>
      <c r="D13" s="8"/>
      <c r="E13" s="8"/>
      <c r="F13" s="8"/>
      <c r="G13" s="8"/>
      <c r="H13" s="8"/>
      <c r="I13" s="8"/>
      <c r="J13" s="8"/>
      <c r="K13" s="93"/>
    </row>
    <row r="14" spans="2:11" s="3" customFormat="1" ht="12.75">
      <c r="B14" s="92"/>
      <c r="C14" s="8"/>
      <c r="D14" s="8"/>
      <c r="E14" s="8"/>
      <c r="F14" s="8"/>
      <c r="G14" s="8"/>
      <c r="H14" s="8"/>
      <c r="I14" s="8"/>
      <c r="J14" s="8"/>
      <c r="K14" s="93"/>
    </row>
    <row r="15" spans="2:11" s="3" customFormat="1" ht="12.75">
      <c r="B15" s="92"/>
      <c r="C15" s="8"/>
      <c r="D15" s="8"/>
      <c r="E15" s="8"/>
      <c r="F15" s="8"/>
      <c r="G15" s="8"/>
      <c r="H15" s="8"/>
      <c r="I15" s="8"/>
      <c r="J15" s="8"/>
      <c r="K15" s="93"/>
    </row>
    <row r="16" spans="2:11" s="3" customFormat="1" ht="12.75">
      <c r="B16" s="92"/>
      <c r="C16" s="8"/>
      <c r="D16" s="8"/>
      <c r="E16" s="8"/>
      <c r="F16" s="8"/>
      <c r="G16" s="8"/>
      <c r="H16" s="8"/>
      <c r="I16" s="8"/>
      <c r="J16" s="8"/>
      <c r="K16" s="93"/>
    </row>
    <row r="17" spans="2:11" s="3" customFormat="1" ht="12.75">
      <c r="B17" s="92"/>
      <c r="C17" s="8"/>
      <c r="D17" s="8"/>
      <c r="E17" s="8"/>
      <c r="F17" s="8"/>
      <c r="G17" s="8"/>
      <c r="H17" s="8"/>
      <c r="I17" s="8"/>
      <c r="J17" s="8"/>
      <c r="K17" s="93"/>
    </row>
    <row r="18" spans="2:11" s="3" customFormat="1" ht="12.75">
      <c r="B18" s="92"/>
      <c r="C18" s="8"/>
      <c r="D18" s="8"/>
      <c r="E18" s="8"/>
      <c r="F18" s="8"/>
      <c r="G18" s="8"/>
      <c r="H18" s="8"/>
      <c r="I18" s="8"/>
      <c r="J18" s="8"/>
      <c r="K18" s="93"/>
    </row>
    <row r="19" spans="2:11" s="3" customFormat="1" ht="12.75">
      <c r="B19" s="92"/>
      <c r="C19" s="8"/>
      <c r="D19" s="8"/>
      <c r="E19" s="8"/>
      <c r="F19" s="8"/>
      <c r="G19" s="8"/>
      <c r="H19" s="8"/>
      <c r="I19" s="8"/>
      <c r="J19" s="8"/>
      <c r="K19" s="93"/>
    </row>
    <row r="20" spans="2:11" s="3" customFormat="1" ht="12.75">
      <c r="B20" s="92"/>
      <c r="C20" s="8"/>
      <c r="D20" s="8"/>
      <c r="E20" s="8"/>
      <c r="F20" s="8"/>
      <c r="G20" s="8"/>
      <c r="H20" s="8"/>
      <c r="I20" s="8"/>
      <c r="J20" s="8"/>
      <c r="K20" s="93"/>
    </row>
    <row r="21" spans="2:11" s="3" customFormat="1" ht="12.75">
      <c r="B21" s="92"/>
      <c r="C21" s="8"/>
      <c r="D21" s="8"/>
      <c r="E21" s="8"/>
      <c r="F21" s="8"/>
      <c r="G21" s="8"/>
      <c r="H21" s="8"/>
      <c r="I21" s="8"/>
      <c r="J21" s="8"/>
      <c r="K21" s="93"/>
    </row>
    <row r="22" spans="2:11" s="3" customFormat="1" ht="12.75">
      <c r="B22" s="92"/>
      <c r="C22" s="8"/>
      <c r="D22" s="8"/>
      <c r="E22" s="8"/>
      <c r="F22" s="8"/>
      <c r="G22" s="8"/>
      <c r="H22" s="8"/>
      <c r="I22" s="8"/>
      <c r="J22" s="8"/>
      <c r="K22" s="93"/>
    </row>
    <row r="23" spans="1:11" s="9" customFormat="1" ht="33.75">
      <c r="A23" s="3"/>
      <c r="B23" s="227" t="s">
        <v>7</v>
      </c>
      <c r="C23" s="228"/>
      <c r="D23" s="228"/>
      <c r="E23" s="228"/>
      <c r="F23" s="228"/>
      <c r="G23" s="228"/>
      <c r="H23" s="228"/>
      <c r="I23" s="228"/>
      <c r="J23" s="228"/>
      <c r="K23" s="229"/>
    </row>
    <row r="24" spans="1:11" s="3" customFormat="1" ht="12.75">
      <c r="A24" s="9"/>
      <c r="B24" s="94"/>
      <c r="C24" s="230" t="s">
        <v>58</v>
      </c>
      <c r="D24" s="230"/>
      <c r="E24" s="230"/>
      <c r="F24" s="230"/>
      <c r="G24" s="230"/>
      <c r="H24" s="230"/>
      <c r="I24" s="230"/>
      <c r="J24" s="230"/>
      <c r="K24" s="93"/>
    </row>
    <row r="25" spans="2:11" s="3" customFormat="1" ht="12.75">
      <c r="B25" s="92"/>
      <c r="C25" s="230" t="s">
        <v>59</v>
      </c>
      <c r="D25" s="230"/>
      <c r="E25" s="230"/>
      <c r="F25" s="230"/>
      <c r="G25" s="230"/>
      <c r="H25" s="230"/>
      <c r="I25" s="230"/>
      <c r="J25" s="230"/>
      <c r="K25" s="93"/>
    </row>
    <row r="26" spans="2:11" s="3" customFormat="1" ht="12.75">
      <c r="B26" s="92"/>
      <c r="C26" s="8"/>
      <c r="D26" s="8"/>
      <c r="E26" s="8"/>
      <c r="F26" s="8"/>
      <c r="G26" s="8"/>
      <c r="H26" s="8"/>
      <c r="I26" s="8"/>
      <c r="J26" s="8"/>
      <c r="K26" s="93"/>
    </row>
    <row r="27" spans="2:11" s="3" customFormat="1" ht="12.75">
      <c r="B27" s="92"/>
      <c r="C27" s="8"/>
      <c r="D27" s="8"/>
      <c r="E27" s="8"/>
      <c r="F27" s="8"/>
      <c r="G27" s="8"/>
      <c r="H27" s="8"/>
      <c r="I27" s="8"/>
      <c r="J27" s="8"/>
      <c r="K27" s="93"/>
    </row>
    <row r="28" spans="1:11" s="12" customFormat="1" ht="33.75">
      <c r="A28" s="3"/>
      <c r="B28" s="92"/>
      <c r="C28" s="8"/>
      <c r="D28" s="8"/>
      <c r="E28" s="8"/>
      <c r="F28" s="10" t="s">
        <v>126</v>
      </c>
      <c r="G28" s="11"/>
      <c r="H28" s="11"/>
      <c r="I28" s="11"/>
      <c r="J28" s="11"/>
      <c r="K28" s="95"/>
    </row>
    <row r="29" spans="2:11" s="12" customFormat="1" ht="12.75">
      <c r="B29" s="96"/>
      <c r="C29" s="11"/>
      <c r="D29" s="11"/>
      <c r="E29" s="11"/>
      <c r="F29" s="11"/>
      <c r="G29" s="11"/>
      <c r="H29" s="11"/>
      <c r="I29" s="11"/>
      <c r="J29" s="11"/>
      <c r="K29" s="95"/>
    </row>
    <row r="30" spans="2:11" s="12" customFormat="1" ht="12.75">
      <c r="B30" s="96"/>
      <c r="C30" s="11"/>
      <c r="D30" s="11"/>
      <c r="E30" s="11"/>
      <c r="F30" s="11"/>
      <c r="G30" s="11"/>
      <c r="H30" s="11"/>
      <c r="I30" s="11"/>
      <c r="J30" s="11"/>
      <c r="K30" s="95"/>
    </row>
    <row r="31" spans="2:11" s="12" customFormat="1" ht="12.75">
      <c r="B31" s="96"/>
      <c r="C31" s="11"/>
      <c r="D31" s="11"/>
      <c r="E31" s="11"/>
      <c r="F31" s="11"/>
      <c r="G31" s="11"/>
      <c r="H31" s="11"/>
      <c r="I31" s="11"/>
      <c r="J31" s="11"/>
      <c r="K31" s="95"/>
    </row>
    <row r="32" spans="2:11" s="12" customFormat="1" ht="20.25" customHeight="1">
      <c r="B32" s="96"/>
      <c r="C32" s="11"/>
      <c r="D32" s="11"/>
      <c r="E32" s="11"/>
      <c r="F32" s="11"/>
      <c r="G32" s="11"/>
      <c r="H32" s="11"/>
      <c r="I32" s="11"/>
      <c r="J32" s="11"/>
      <c r="K32" s="95"/>
    </row>
    <row r="33" spans="2:11" s="12" customFormat="1" ht="12.75">
      <c r="B33" s="96"/>
      <c r="C33" s="11"/>
      <c r="D33" s="11"/>
      <c r="E33" s="11"/>
      <c r="F33" s="11"/>
      <c r="G33" s="11"/>
      <c r="H33" s="11"/>
      <c r="I33" s="11"/>
      <c r="J33" s="11"/>
      <c r="K33" s="95"/>
    </row>
    <row r="34" spans="2:11" s="12" customFormat="1" ht="12.75">
      <c r="B34" s="96"/>
      <c r="C34" s="11"/>
      <c r="D34" s="11"/>
      <c r="E34" s="11"/>
      <c r="F34" s="11"/>
      <c r="G34" s="11"/>
      <c r="H34" s="11"/>
      <c r="I34" s="11"/>
      <c r="J34" s="11"/>
      <c r="K34" s="95"/>
    </row>
    <row r="35" spans="2:11" s="12" customFormat="1" ht="12.75">
      <c r="B35" s="96"/>
      <c r="C35" s="11"/>
      <c r="D35" s="11"/>
      <c r="E35" s="11"/>
      <c r="F35" s="11"/>
      <c r="G35" s="11"/>
      <c r="H35" s="11"/>
      <c r="I35" s="11"/>
      <c r="J35" s="11"/>
      <c r="K35" s="95"/>
    </row>
    <row r="36" spans="2:11" s="12" customFormat="1" ht="12.75">
      <c r="B36" s="96"/>
      <c r="C36" s="11"/>
      <c r="D36" s="11"/>
      <c r="E36" s="11"/>
      <c r="F36" s="11"/>
      <c r="G36" s="11"/>
      <c r="H36" s="11"/>
      <c r="I36" s="11"/>
      <c r="J36" s="11"/>
      <c r="K36" s="95"/>
    </row>
    <row r="37" spans="2:11" s="12" customFormat="1" ht="12.75">
      <c r="B37" s="96"/>
      <c r="C37" s="11"/>
      <c r="D37" s="11"/>
      <c r="E37" s="11"/>
      <c r="F37" s="11"/>
      <c r="G37" s="11"/>
      <c r="H37" s="11"/>
      <c r="I37" s="11"/>
      <c r="J37" s="11"/>
      <c r="K37" s="95"/>
    </row>
    <row r="38" spans="2:11" s="12" customFormat="1" ht="9" customHeight="1">
      <c r="B38" s="96"/>
      <c r="C38" s="11"/>
      <c r="D38" s="11"/>
      <c r="E38" s="11"/>
      <c r="F38" s="11"/>
      <c r="G38" s="11"/>
      <c r="H38" s="11"/>
      <c r="I38" s="11"/>
      <c r="J38" s="11"/>
      <c r="K38" s="95"/>
    </row>
    <row r="39" spans="2:11" s="12" customFormat="1" ht="12.75">
      <c r="B39" s="96"/>
      <c r="C39" s="11"/>
      <c r="D39" s="11"/>
      <c r="E39" s="11"/>
      <c r="F39" s="11"/>
      <c r="G39" s="11"/>
      <c r="H39" s="11"/>
      <c r="I39" s="11"/>
      <c r="J39" s="11"/>
      <c r="K39" s="95"/>
    </row>
    <row r="40" spans="2:11" s="12" customFormat="1" ht="12.75">
      <c r="B40" s="96"/>
      <c r="C40" s="11"/>
      <c r="D40" s="11"/>
      <c r="E40" s="11"/>
      <c r="F40" s="11"/>
      <c r="G40" s="11"/>
      <c r="H40" s="11"/>
      <c r="I40" s="11"/>
      <c r="J40" s="11"/>
      <c r="K40" s="95"/>
    </row>
    <row r="41" spans="2:11" s="2" customFormat="1" ht="12.75" customHeight="1">
      <c r="B41" s="90"/>
      <c r="C41" s="238" t="s">
        <v>66</v>
      </c>
      <c r="D41" s="238"/>
      <c r="E41" s="238"/>
      <c r="F41" s="238"/>
      <c r="G41" s="6"/>
      <c r="H41" s="231"/>
      <c r="I41" s="231"/>
      <c r="J41" s="6"/>
      <c r="K41" s="91"/>
    </row>
    <row r="42" spans="2:11" s="2" customFormat="1" ht="12.75" customHeight="1">
      <c r="B42" s="90"/>
      <c r="C42" s="238" t="s">
        <v>67</v>
      </c>
      <c r="D42" s="238"/>
      <c r="E42" s="238"/>
      <c r="F42" s="238"/>
      <c r="G42" s="6"/>
      <c r="H42" s="224"/>
      <c r="I42" s="224"/>
      <c r="J42" s="6"/>
      <c r="K42" s="91"/>
    </row>
    <row r="43" spans="2:11" s="2" customFormat="1" ht="12.75" customHeight="1">
      <c r="B43" s="90"/>
      <c r="C43" s="238" t="s">
        <v>62</v>
      </c>
      <c r="D43" s="238"/>
      <c r="E43" s="238"/>
      <c r="F43" s="238"/>
      <c r="G43" s="6"/>
      <c r="H43" s="224"/>
      <c r="I43" s="224"/>
      <c r="J43" s="6"/>
      <c r="K43" s="91"/>
    </row>
    <row r="44" spans="2:11" s="2" customFormat="1" ht="12.75" customHeight="1">
      <c r="B44" s="90"/>
      <c r="C44" s="238" t="s">
        <v>63</v>
      </c>
      <c r="D44" s="238"/>
      <c r="E44" s="238"/>
      <c r="F44" s="238"/>
      <c r="G44" s="6"/>
      <c r="H44" s="224" t="s">
        <v>160</v>
      </c>
      <c r="I44" s="224"/>
      <c r="J44" s="6"/>
      <c r="K44" s="91"/>
    </row>
    <row r="45" spans="2:11" s="3" customFormat="1" ht="12.75">
      <c r="B45" s="92"/>
      <c r="C45" s="8"/>
      <c r="D45" s="8"/>
      <c r="E45" s="8"/>
      <c r="F45" s="8"/>
      <c r="G45" s="8"/>
      <c r="H45" s="8"/>
      <c r="I45" s="8"/>
      <c r="J45" s="8"/>
      <c r="K45" s="93"/>
    </row>
    <row r="46" spans="2:11" s="4" customFormat="1" ht="12.75" customHeight="1">
      <c r="B46" s="97"/>
      <c r="C46" s="239" t="s">
        <v>187</v>
      </c>
      <c r="D46" s="238"/>
      <c r="E46" s="238"/>
      <c r="F46" s="238"/>
      <c r="G46" s="142" t="s">
        <v>64</v>
      </c>
      <c r="H46" s="225" t="s">
        <v>127</v>
      </c>
      <c r="I46" s="226"/>
      <c r="J46" s="13"/>
      <c r="K46" s="98"/>
    </row>
    <row r="47" spans="2:11" s="4" customFormat="1" ht="12.75" customHeight="1">
      <c r="B47" s="97"/>
      <c r="C47" s="6"/>
      <c r="D47" s="6"/>
      <c r="E47" s="6"/>
      <c r="F47" s="6"/>
      <c r="G47" s="142" t="s">
        <v>65</v>
      </c>
      <c r="H47" s="240" t="s">
        <v>128</v>
      </c>
      <c r="I47" s="226"/>
      <c r="J47" s="13"/>
      <c r="K47" s="98"/>
    </row>
    <row r="48" spans="2:11" s="4" customFormat="1" ht="7.5" customHeight="1">
      <c r="B48" s="97"/>
      <c r="C48" s="6"/>
      <c r="D48" s="6"/>
      <c r="E48" s="6"/>
      <c r="F48" s="6"/>
      <c r="G48" s="7"/>
      <c r="H48" s="7"/>
      <c r="I48" s="7"/>
      <c r="J48" s="13"/>
      <c r="K48" s="98"/>
    </row>
    <row r="49" spans="2:11" s="4" customFormat="1" ht="12.75" customHeight="1">
      <c r="B49" s="97"/>
      <c r="C49" s="239" t="s">
        <v>188</v>
      </c>
      <c r="D49" s="238"/>
      <c r="E49" s="238"/>
      <c r="F49" s="238"/>
      <c r="G49" s="6"/>
      <c r="H49" s="237" t="s">
        <v>186</v>
      </c>
      <c r="I49" s="237"/>
      <c r="J49" s="13"/>
      <c r="K49" s="98"/>
    </row>
    <row r="50" spans="2:11" ht="22.5" customHeight="1" thickBot="1">
      <c r="B50" s="99"/>
      <c r="C50" s="100"/>
      <c r="D50" s="100"/>
      <c r="E50" s="100"/>
      <c r="F50" s="100"/>
      <c r="G50" s="100"/>
      <c r="H50" s="100"/>
      <c r="I50" s="100"/>
      <c r="J50" s="100"/>
      <c r="K50" s="101">
        <v>1</v>
      </c>
    </row>
    <row r="51" ht="6.75" customHeight="1"/>
  </sheetData>
  <sheetProtection password="C79F" sheet="1" formatCells="0" formatColumns="0" formatRows="0" insertColumns="0" insertRows="0" insertHyperlinks="0" deleteColumns="0" deleteRows="0" sort="0" autoFilter="0" pivotTables="0"/>
  <mergeCells count="32">
    <mergeCell ref="H49:I49"/>
    <mergeCell ref="C41:F41"/>
    <mergeCell ref="C42:F42"/>
    <mergeCell ref="C43:F43"/>
    <mergeCell ref="C44:F44"/>
    <mergeCell ref="C46:F46"/>
    <mergeCell ref="C49:F49"/>
    <mergeCell ref="H47:I47"/>
    <mergeCell ref="H42:I42"/>
    <mergeCell ref="H43:I43"/>
    <mergeCell ref="C11:E11"/>
    <mergeCell ref="C7:E7"/>
    <mergeCell ref="F4:J4"/>
    <mergeCell ref="F8:J8"/>
    <mergeCell ref="F9:J9"/>
    <mergeCell ref="F7:J7"/>
    <mergeCell ref="F11:J11"/>
    <mergeCell ref="C10:E10"/>
    <mergeCell ref="F6:J6"/>
    <mergeCell ref="F5:J5"/>
    <mergeCell ref="C4:E4"/>
    <mergeCell ref="C5:E5"/>
    <mergeCell ref="C6:E6"/>
    <mergeCell ref="F10:J10"/>
    <mergeCell ref="C8:E8"/>
    <mergeCell ref="C9:E9"/>
    <mergeCell ref="H44:I44"/>
    <mergeCell ref="H46:I46"/>
    <mergeCell ref="B23:K23"/>
    <mergeCell ref="C24:J24"/>
    <mergeCell ref="C25:J25"/>
    <mergeCell ref="H41:I41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9"/>
  <sheetViews>
    <sheetView zoomScalePageLayoutView="0" workbookViewId="0" topLeftCell="A15">
      <selection activeCell="H15" sqref="H15"/>
    </sheetView>
  </sheetViews>
  <sheetFormatPr defaultColWidth="11.421875" defaultRowHeight="12.75"/>
  <cols>
    <col min="1" max="2" width="11.421875" style="147" customWidth="1"/>
    <col min="3" max="3" width="28.140625" style="147" customWidth="1"/>
    <col min="4" max="4" width="12.7109375" style="147" customWidth="1"/>
    <col min="5" max="16384" width="11.421875" style="147" customWidth="1"/>
  </cols>
  <sheetData>
    <row r="2" spans="1:3" ht="12.75">
      <c r="A2" s="309" t="s">
        <v>235</v>
      </c>
      <c r="B2" s="309"/>
      <c r="C2" s="309"/>
    </row>
    <row r="4" spans="1:6" ht="12.75">
      <c r="A4" s="309" t="s">
        <v>236</v>
      </c>
      <c r="B4" s="309"/>
      <c r="C4" s="309"/>
      <c r="D4" s="309"/>
      <c r="E4" s="309"/>
      <c r="F4" s="309"/>
    </row>
    <row r="5" spans="1:5" ht="12.75">
      <c r="A5" s="310" t="s">
        <v>237</v>
      </c>
      <c r="B5" s="310"/>
      <c r="C5" s="310"/>
      <c r="D5" s="310"/>
      <c r="E5" s="310"/>
    </row>
    <row r="6" spans="1:5" ht="13.5" thickBot="1">
      <c r="A6" s="175"/>
      <c r="B6" s="175"/>
      <c r="C6" s="175"/>
      <c r="D6" s="175"/>
      <c r="E6" s="175"/>
    </row>
    <row r="7" spans="1:4" ht="12.75">
      <c r="A7" s="311" t="s">
        <v>238</v>
      </c>
      <c r="B7" s="313" t="s">
        <v>239</v>
      </c>
      <c r="C7" s="313"/>
      <c r="D7" s="315" t="s">
        <v>240</v>
      </c>
    </row>
    <row r="8" spans="1:4" ht="13.5" thickBot="1">
      <c r="A8" s="312"/>
      <c r="B8" s="314"/>
      <c r="C8" s="314"/>
      <c r="D8" s="316"/>
    </row>
    <row r="9" spans="1:4" ht="15" customHeight="1">
      <c r="A9" s="158" t="s">
        <v>241</v>
      </c>
      <c r="B9" s="317" t="s">
        <v>242</v>
      </c>
      <c r="C9" s="317"/>
      <c r="D9" s="176">
        <v>86854</v>
      </c>
    </row>
    <row r="10" spans="1:4" ht="15" customHeight="1">
      <c r="A10" s="163" t="s">
        <v>243</v>
      </c>
      <c r="B10" s="318" t="s">
        <v>244</v>
      </c>
      <c r="C10" s="318"/>
      <c r="D10" s="177">
        <v>400500</v>
      </c>
    </row>
    <row r="11" spans="1:5" ht="15" customHeight="1">
      <c r="A11" s="163" t="s">
        <v>245</v>
      </c>
      <c r="B11" s="318" t="s">
        <v>246</v>
      </c>
      <c r="C11" s="318"/>
      <c r="D11" s="177">
        <v>284701.15400000004</v>
      </c>
      <c r="E11" s="178"/>
    </row>
    <row r="12" spans="1:4" ht="15" customHeight="1">
      <c r="A12" s="163" t="s">
        <v>247</v>
      </c>
      <c r="B12" s="318" t="s">
        <v>248</v>
      </c>
      <c r="C12" s="318"/>
      <c r="D12" s="177">
        <v>300000</v>
      </c>
    </row>
    <row r="13" spans="1:5" ht="15" customHeight="1">
      <c r="A13" s="163" t="s">
        <v>249</v>
      </c>
      <c r="B13" s="318" t="s">
        <v>250</v>
      </c>
      <c r="C13" s="318"/>
      <c r="D13" s="177">
        <v>308423.37599999993</v>
      </c>
      <c r="E13" s="178"/>
    </row>
    <row r="14" spans="1:4" ht="15" customHeight="1">
      <c r="A14" s="163" t="s">
        <v>251</v>
      </c>
      <c r="B14" s="318" t="s">
        <v>252</v>
      </c>
      <c r="C14" s="318"/>
      <c r="D14" s="177">
        <v>611400</v>
      </c>
    </row>
    <row r="15" spans="1:4" ht="15" customHeight="1">
      <c r="A15" s="163" t="s">
        <v>253</v>
      </c>
      <c r="B15" s="318" t="s">
        <v>254</v>
      </c>
      <c r="C15" s="318"/>
      <c r="D15" s="177">
        <v>91080</v>
      </c>
    </row>
    <row r="16" spans="1:4" ht="12.75">
      <c r="A16" s="319" t="s">
        <v>255</v>
      </c>
      <c r="B16" s="320"/>
      <c r="C16" s="321"/>
      <c r="D16" s="325">
        <v>2082958.5320000006</v>
      </c>
    </row>
    <row r="17" spans="1:4" ht="13.5" thickBot="1">
      <c r="A17" s="322"/>
      <c r="B17" s="323"/>
      <c r="C17" s="324"/>
      <c r="D17" s="326"/>
    </row>
    <row r="19" spans="1:2" ht="15.75">
      <c r="A19" s="179" t="s">
        <v>256</v>
      </c>
      <c r="B19" s="179"/>
    </row>
    <row r="21" spans="1:6" ht="12.75">
      <c r="A21" s="309" t="s">
        <v>257</v>
      </c>
      <c r="B21" s="309"/>
      <c r="C21" s="309"/>
      <c r="D21" s="309"/>
      <c r="E21" s="309"/>
      <c r="F21" s="309"/>
    </row>
    <row r="23" spans="1:4" ht="12.75">
      <c r="A23" s="180" t="s">
        <v>238</v>
      </c>
      <c r="B23" s="180" t="s">
        <v>239</v>
      </c>
      <c r="C23" s="181" t="s">
        <v>207</v>
      </c>
      <c r="D23" s="182" t="s">
        <v>255</v>
      </c>
    </row>
    <row r="24" spans="1:4" ht="12.75">
      <c r="A24" s="165"/>
      <c r="B24" s="165"/>
      <c r="C24" s="165"/>
      <c r="D24" s="165"/>
    </row>
    <row r="25" spans="1:4" ht="12.75">
      <c r="A25" s="183">
        <v>41801</v>
      </c>
      <c r="B25" s="184" t="s">
        <v>258</v>
      </c>
      <c r="C25" s="184"/>
      <c r="D25" s="185">
        <v>827760</v>
      </c>
    </row>
    <row r="26" spans="1:4" ht="12.75">
      <c r="A26" s="327" t="s">
        <v>168</v>
      </c>
      <c r="B26" s="328"/>
      <c r="C26" s="329"/>
      <c r="D26" s="333">
        <v>827760</v>
      </c>
    </row>
    <row r="27" spans="1:4" ht="12.75">
      <c r="A27" s="330"/>
      <c r="B27" s="331"/>
      <c r="C27" s="332"/>
      <c r="D27" s="334"/>
    </row>
    <row r="30" ht="15.75">
      <c r="A30" s="179" t="s">
        <v>259</v>
      </c>
    </row>
    <row r="31" spans="1:5" ht="12.75">
      <c r="A31" s="186" t="s">
        <v>260</v>
      </c>
      <c r="D31" s="187">
        <v>7328566</v>
      </c>
      <c r="E31" s="186" t="s">
        <v>208</v>
      </c>
    </row>
    <row r="32" spans="1:5" ht="12.75">
      <c r="A32" s="186" t="s">
        <v>261</v>
      </c>
      <c r="D32" s="188">
        <v>1037311</v>
      </c>
      <c r="E32" s="186" t="s">
        <v>208</v>
      </c>
    </row>
    <row r="33" spans="1:5" ht="12.75">
      <c r="A33" s="186" t="s">
        <v>262</v>
      </c>
      <c r="D33" s="188">
        <v>1403348</v>
      </c>
      <c r="E33" s="186" t="s">
        <v>208</v>
      </c>
    </row>
    <row r="34" spans="1:5" ht="12.75">
      <c r="A34" s="186" t="s">
        <v>263</v>
      </c>
      <c r="D34" s="189">
        <v>3406</v>
      </c>
      <c r="E34" s="186" t="s">
        <v>208</v>
      </c>
    </row>
    <row r="36" ht="12.75">
      <c r="A36" s="155" t="s">
        <v>264</v>
      </c>
    </row>
    <row r="38" spans="1:4" ht="12.75">
      <c r="A38" s="309" t="s">
        <v>265</v>
      </c>
      <c r="B38" s="309"/>
      <c r="C38" s="309"/>
      <c r="D38" s="309"/>
    </row>
    <row r="40" spans="1:7" ht="12.75">
      <c r="A40" s="190" t="s">
        <v>238</v>
      </c>
      <c r="B40" s="190" t="s">
        <v>239</v>
      </c>
      <c r="D40" s="191" t="s">
        <v>207</v>
      </c>
      <c r="F40" s="192" t="s">
        <v>266</v>
      </c>
      <c r="G40" s="193"/>
    </row>
    <row r="42" spans="1:9" ht="12.75" customHeight="1">
      <c r="A42" s="339" t="s">
        <v>267</v>
      </c>
      <c r="B42" s="339" t="s">
        <v>239</v>
      </c>
      <c r="C42" s="339"/>
      <c r="D42" s="339" t="s">
        <v>207</v>
      </c>
      <c r="E42" s="340" t="s">
        <v>268</v>
      </c>
      <c r="F42" s="340" t="s">
        <v>269</v>
      </c>
      <c r="G42" s="335" t="s">
        <v>270</v>
      </c>
      <c r="H42" s="194"/>
      <c r="I42" s="194"/>
    </row>
    <row r="43" spans="1:7" ht="25.5" customHeight="1">
      <c r="A43" s="339"/>
      <c r="B43" s="339"/>
      <c r="C43" s="339"/>
      <c r="D43" s="339"/>
      <c r="E43" s="340"/>
      <c r="F43" s="340"/>
      <c r="G43" s="335"/>
    </row>
    <row r="44" spans="1:7" ht="15" customHeight="1">
      <c r="A44" s="184" t="s">
        <v>271</v>
      </c>
      <c r="B44" s="184" t="s">
        <v>272</v>
      </c>
      <c r="C44" s="165"/>
      <c r="D44" s="184" t="s">
        <v>213</v>
      </c>
      <c r="E44" s="195">
        <v>19428.33</v>
      </c>
      <c r="F44" s="195">
        <v>7410.115300000001</v>
      </c>
      <c r="G44" s="196">
        <f>E44-F44</f>
        <v>12018.2147</v>
      </c>
    </row>
    <row r="45" spans="1:7" ht="15" customHeight="1">
      <c r="A45" s="184" t="s">
        <v>273</v>
      </c>
      <c r="B45" s="184" t="s">
        <v>274</v>
      </c>
      <c r="C45" s="165"/>
      <c r="D45" s="184" t="s">
        <v>213</v>
      </c>
      <c r="E45" s="195">
        <v>3991304.99</v>
      </c>
      <c r="F45" s="195">
        <v>1451056.7026</v>
      </c>
      <c r="G45" s="196">
        <f>E45-F45</f>
        <v>2540248.2874000003</v>
      </c>
    </row>
    <row r="46" spans="1:7" ht="15" customHeight="1">
      <c r="A46" s="184" t="s">
        <v>275</v>
      </c>
      <c r="B46" s="184" t="s">
        <v>276</v>
      </c>
      <c r="C46" s="165"/>
      <c r="D46" s="184" t="s">
        <v>213</v>
      </c>
      <c r="E46" s="195">
        <v>113989.17</v>
      </c>
      <c r="F46" s="195">
        <v>43475.02900000001</v>
      </c>
      <c r="G46" s="196">
        <f>E46-F46</f>
        <v>70514.14099999999</v>
      </c>
    </row>
    <row r="47" spans="1:7" ht="15" customHeight="1">
      <c r="A47" s="184" t="s">
        <v>277</v>
      </c>
      <c r="B47" s="184" t="s">
        <v>278</v>
      </c>
      <c r="C47" s="165"/>
      <c r="D47" s="184" t="s">
        <v>213</v>
      </c>
      <c r="E47" s="195">
        <v>1658976.32</v>
      </c>
      <c r="F47" s="195">
        <v>350885</v>
      </c>
      <c r="G47" s="196">
        <f>E47-F47</f>
        <v>1308091.32</v>
      </c>
    </row>
    <row r="48" spans="1:7" ht="15" customHeight="1">
      <c r="A48" s="184" t="s">
        <v>279</v>
      </c>
      <c r="B48" s="184" t="s">
        <v>280</v>
      </c>
      <c r="C48" s="165"/>
      <c r="D48" s="184" t="s">
        <v>213</v>
      </c>
      <c r="E48" s="195">
        <v>682943.0176100002</v>
      </c>
      <c r="F48" s="195">
        <v>293314.6839</v>
      </c>
      <c r="G48" s="196">
        <f>E48-F48</f>
        <v>389628.3337100002</v>
      </c>
    </row>
    <row r="49" spans="1:7" ht="24.75" customHeight="1">
      <c r="A49" s="336" t="s">
        <v>281</v>
      </c>
      <c r="B49" s="337"/>
      <c r="C49" s="338"/>
      <c r="D49" s="197" t="s">
        <v>213</v>
      </c>
      <c r="E49" s="198">
        <f>SUM(E44:E48)</f>
        <v>6466641.827610001</v>
      </c>
      <c r="F49" s="198">
        <f>SUM(F44:F48)</f>
        <v>2146141.5308</v>
      </c>
      <c r="G49" s="198">
        <f>SUM(G44:G48)</f>
        <v>4320500.29681</v>
      </c>
    </row>
  </sheetData>
  <sheetProtection password="C79F" sheet="1" objects="1" scenarios="1" selectLockedCells="1" selectUnlockedCells="1"/>
  <mergeCells count="26">
    <mergeCell ref="G42:G43"/>
    <mergeCell ref="A49:C49"/>
    <mergeCell ref="A38:D38"/>
    <mergeCell ref="A42:A43"/>
    <mergeCell ref="B42:C43"/>
    <mergeCell ref="D42:D43"/>
    <mergeCell ref="E42:E43"/>
    <mergeCell ref="F42:F43"/>
    <mergeCell ref="B15:C15"/>
    <mergeCell ref="A16:C17"/>
    <mergeCell ref="D16:D17"/>
    <mergeCell ref="A21:F21"/>
    <mergeCell ref="A26:C27"/>
    <mergeCell ref="D26:D27"/>
    <mergeCell ref="B9:C9"/>
    <mergeCell ref="B10:C10"/>
    <mergeCell ref="B11:C11"/>
    <mergeCell ref="B12:C12"/>
    <mergeCell ref="B13:C13"/>
    <mergeCell ref="B14:C14"/>
    <mergeCell ref="A2:C2"/>
    <mergeCell ref="A4:F4"/>
    <mergeCell ref="A5:E5"/>
    <mergeCell ref="A7:A8"/>
    <mergeCell ref="B7:C8"/>
    <mergeCell ref="D7:D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26">
      <selection activeCell="H48" sqref="H48"/>
    </sheetView>
  </sheetViews>
  <sheetFormatPr defaultColWidth="11.421875" defaultRowHeight="12.75"/>
  <cols>
    <col min="1" max="1" width="11.421875" style="147" customWidth="1"/>
    <col min="2" max="2" width="23.140625" style="147" customWidth="1"/>
    <col min="3" max="3" width="17.57421875" style="147" customWidth="1"/>
    <col min="4" max="4" width="15.7109375" style="147" customWidth="1"/>
    <col min="5" max="5" width="12.421875" style="147" customWidth="1"/>
    <col min="6" max="16384" width="11.421875" style="147" customWidth="1"/>
  </cols>
  <sheetData>
    <row r="1" spans="1:2" ht="12.75">
      <c r="A1" s="309" t="s">
        <v>282</v>
      </c>
      <c r="B1" s="309"/>
    </row>
    <row r="3" spans="1:5" ht="12.75">
      <c r="A3" s="342" t="s">
        <v>283</v>
      </c>
      <c r="B3" s="342"/>
      <c r="C3" s="342"/>
      <c r="D3" s="342"/>
      <c r="E3" s="199"/>
    </row>
    <row r="5" ht="13.5" thickBot="1"/>
    <row r="6" spans="1:3" ht="12.75">
      <c r="A6" s="311" t="s">
        <v>238</v>
      </c>
      <c r="B6" s="313" t="s">
        <v>239</v>
      </c>
      <c r="C6" s="343" t="s">
        <v>281</v>
      </c>
    </row>
    <row r="7" spans="1:3" ht="13.5" thickBot="1">
      <c r="A7" s="312"/>
      <c r="B7" s="314"/>
      <c r="C7" s="344"/>
    </row>
    <row r="8" spans="1:3" ht="15" customHeight="1">
      <c r="A8" s="200" t="s">
        <v>284</v>
      </c>
      <c r="B8" s="200" t="s">
        <v>285</v>
      </c>
      <c r="C8" s="201">
        <v>3120.655200000703</v>
      </c>
    </row>
    <row r="9" spans="1:3" ht="15" customHeight="1">
      <c r="A9" s="184" t="s">
        <v>286</v>
      </c>
      <c r="B9" s="184" t="s">
        <v>287</v>
      </c>
      <c r="C9" s="195">
        <v>119250</v>
      </c>
    </row>
    <row r="10" spans="1:3" ht="15" customHeight="1">
      <c r="A10" s="184" t="s">
        <v>288</v>
      </c>
      <c r="B10" s="184" t="s">
        <v>289</v>
      </c>
      <c r="C10" s="195">
        <v>15000</v>
      </c>
    </row>
    <row r="11" spans="1:3" ht="15" customHeight="1">
      <c r="A11" s="184" t="s">
        <v>290</v>
      </c>
      <c r="B11" s="184" t="s">
        <v>291</v>
      </c>
      <c r="C11" s="195">
        <v>141000</v>
      </c>
    </row>
    <row r="12" spans="1:3" ht="15" customHeight="1">
      <c r="A12" s="184" t="s">
        <v>292</v>
      </c>
      <c r="B12" s="184" t="s">
        <v>293</v>
      </c>
      <c r="C12" s="195">
        <v>2160</v>
      </c>
    </row>
    <row r="13" spans="1:3" ht="15" customHeight="1" thickBot="1">
      <c r="A13" s="202" t="s">
        <v>294</v>
      </c>
      <c r="B13" s="202" t="s">
        <v>295</v>
      </c>
      <c r="C13" s="203">
        <v>11042947</v>
      </c>
    </row>
    <row r="14" spans="1:3" ht="12.75">
      <c r="A14" s="345" t="s">
        <v>240</v>
      </c>
      <c r="B14" s="346"/>
      <c r="C14" s="349">
        <f>C8+C9+C10+C11+C12+C13</f>
        <v>11323477.6552</v>
      </c>
    </row>
    <row r="15" spans="1:3" ht="13.5" thickBot="1">
      <c r="A15" s="347"/>
      <c r="B15" s="348"/>
      <c r="C15" s="350"/>
    </row>
    <row r="16" ht="12.75">
      <c r="C16" s="204"/>
    </row>
    <row r="17" spans="1:3" ht="12.75">
      <c r="A17" s="205" t="s">
        <v>296</v>
      </c>
      <c r="C17" s="206"/>
    </row>
    <row r="18" ht="12.75">
      <c r="A18" s="207"/>
    </row>
    <row r="19" spans="1:3" ht="12.75">
      <c r="A19" s="147" t="s">
        <v>297</v>
      </c>
      <c r="C19" s="208">
        <v>243494</v>
      </c>
    </row>
    <row r="20" ht="12.75">
      <c r="A20" s="147" t="s">
        <v>298</v>
      </c>
    </row>
    <row r="21" spans="1:3" ht="12.75">
      <c r="A21" s="209" t="s">
        <v>75</v>
      </c>
      <c r="B21" s="210"/>
      <c r="C21" s="208">
        <v>47417</v>
      </c>
    </row>
    <row r="22" spans="1:3" ht="12.75">
      <c r="A22" s="209" t="s">
        <v>76</v>
      </c>
      <c r="B22" s="210"/>
      <c r="C22" s="208">
        <v>14960</v>
      </c>
    </row>
    <row r="23" spans="1:3" ht="12.75">
      <c r="A23" s="209" t="s">
        <v>77</v>
      </c>
      <c r="B23" s="210"/>
      <c r="C23" s="208">
        <v>28273</v>
      </c>
    </row>
    <row r="24" spans="1:3" ht="12.75">
      <c r="A24" s="211"/>
      <c r="B24" s="212"/>
      <c r="C24" s="206"/>
    </row>
    <row r="25" spans="1:2" ht="13.5" thickBot="1">
      <c r="A25" s="211" t="s">
        <v>299</v>
      </c>
      <c r="B25" s="212"/>
    </row>
    <row r="26" spans="1:5" ht="12.75">
      <c r="A26" s="352" t="s">
        <v>300</v>
      </c>
      <c r="B26" s="353"/>
      <c r="C26" s="213" t="s">
        <v>301</v>
      </c>
      <c r="D26" s="214">
        <v>953732.7284000004</v>
      </c>
      <c r="E26" s="215"/>
    </row>
    <row r="27" spans="1:5" ht="12.75">
      <c r="A27" s="354" t="s">
        <v>302</v>
      </c>
      <c r="B27" s="355"/>
      <c r="C27" s="184" t="s">
        <v>303</v>
      </c>
      <c r="D27" s="195">
        <v>2346606.3702272</v>
      </c>
      <c r="E27" s="216"/>
    </row>
    <row r="28" spans="1:5" ht="12.75">
      <c r="A28" s="354" t="s">
        <v>304</v>
      </c>
      <c r="B28" s="355"/>
      <c r="C28" s="184" t="s">
        <v>305</v>
      </c>
      <c r="D28" s="196"/>
      <c r="E28" s="217">
        <v>3135513.7738000005</v>
      </c>
    </row>
    <row r="29" spans="1:5" ht="13.5" thickBot="1">
      <c r="A29" s="356" t="s">
        <v>306</v>
      </c>
      <c r="B29" s="357"/>
      <c r="C29" s="218"/>
      <c r="D29" s="219">
        <f>D26+D27-E28</f>
        <v>164825.3248271998</v>
      </c>
      <c r="E29" s="220"/>
    </row>
    <row r="31" spans="1:3" ht="12.75">
      <c r="A31" s="358" t="s">
        <v>307</v>
      </c>
      <c r="B31" s="358"/>
      <c r="C31" s="341">
        <v>1091262</v>
      </c>
    </row>
    <row r="32" spans="1:3" ht="12.75">
      <c r="A32" s="358"/>
      <c r="B32" s="358"/>
      <c r="C32" s="341"/>
    </row>
    <row r="34" ht="12.75">
      <c r="A34" s="147" t="s">
        <v>308</v>
      </c>
    </row>
    <row r="35" ht="3" customHeight="1"/>
    <row r="36" spans="1:3" ht="12.75">
      <c r="A36" s="147" t="s">
        <v>309</v>
      </c>
      <c r="C36" s="221">
        <v>100000</v>
      </c>
    </row>
    <row r="37" spans="1:3" ht="12.75">
      <c r="A37" s="147" t="s">
        <v>310</v>
      </c>
      <c r="C37" s="221">
        <v>2176039</v>
      </c>
    </row>
    <row r="38" spans="1:3" ht="12.75">
      <c r="A38" s="147" t="s">
        <v>311</v>
      </c>
      <c r="C38" s="221"/>
    </row>
    <row r="39" spans="1:3" ht="12.75">
      <c r="A39" s="147" t="s">
        <v>309</v>
      </c>
      <c r="C39" s="221">
        <v>100000</v>
      </c>
    </row>
    <row r="40" spans="1:3" ht="12.75">
      <c r="A40" s="147" t="s">
        <v>310</v>
      </c>
      <c r="C40" s="221">
        <v>2176039</v>
      </c>
    </row>
    <row r="41" spans="1:3" ht="12.75">
      <c r="A41" s="147" t="s">
        <v>312</v>
      </c>
      <c r="C41" s="222">
        <v>1734789</v>
      </c>
    </row>
    <row r="42" spans="1:3" ht="12.75">
      <c r="A42" s="351" t="s">
        <v>313</v>
      </c>
      <c r="B42" s="351"/>
      <c r="C42" s="223">
        <f>SUM(C39:C41)</f>
        <v>4010828</v>
      </c>
    </row>
    <row r="45" spans="1:5" ht="12.75">
      <c r="A45" s="351" t="s">
        <v>314</v>
      </c>
      <c r="B45" s="351"/>
      <c r="D45" s="351"/>
      <c r="E45" s="351"/>
    </row>
    <row r="46" spans="1:5" ht="12.75">
      <c r="A46" s="351" t="s">
        <v>315</v>
      </c>
      <c r="B46" s="351"/>
      <c r="D46" s="351"/>
      <c r="E46" s="351"/>
    </row>
  </sheetData>
  <sheetProtection password="C79F" sheet="1" objects="1" scenarios="1" selectLockedCells="1" selectUnlockedCells="1"/>
  <mergeCells count="18">
    <mergeCell ref="A42:B42"/>
    <mergeCell ref="A45:B45"/>
    <mergeCell ref="D45:E45"/>
    <mergeCell ref="A46:B46"/>
    <mergeCell ref="D46:E46"/>
    <mergeCell ref="A26:B26"/>
    <mergeCell ref="A27:B27"/>
    <mergeCell ref="A28:B28"/>
    <mergeCell ref="A29:B29"/>
    <mergeCell ref="A31:B32"/>
    <mergeCell ref="C31:C32"/>
    <mergeCell ref="A1:B1"/>
    <mergeCell ref="A3:D3"/>
    <mergeCell ref="A6:A7"/>
    <mergeCell ref="B6:B7"/>
    <mergeCell ref="C6:C7"/>
    <mergeCell ref="A14:B15"/>
    <mergeCell ref="C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7"/>
  <sheetViews>
    <sheetView zoomScalePageLayoutView="0" workbookViewId="0" topLeftCell="A1">
      <selection activeCell="G43" sqref="G43"/>
    </sheetView>
  </sheetViews>
  <sheetFormatPr defaultColWidth="9.140625" defaultRowHeight="12.75"/>
  <cols>
    <col min="1" max="1" width="6.421875" style="43" customWidth="1"/>
    <col min="2" max="2" width="3.7109375" style="44" customWidth="1"/>
    <col min="3" max="3" width="2.7109375" style="44" customWidth="1"/>
    <col min="4" max="4" width="4.00390625" style="44" customWidth="1"/>
    <col min="5" max="5" width="40.57421875" style="43" customWidth="1"/>
    <col min="6" max="6" width="8.28125" style="43" customWidth="1"/>
    <col min="7" max="8" width="15.7109375" style="45" customWidth="1"/>
    <col min="9" max="9" width="1.421875" style="43" customWidth="1"/>
    <col min="10" max="16384" width="9.140625" style="43" customWidth="1"/>
  </cols>
  <sheetData>
    <row r="1" spans="2:8" s="1" customFormat="1" ht="17.25" customHeight="1">
      <c r="B1" s="14"/>
      <c r="C1" s="14"/>
      <c r="D1" s="14"/>
      <c r="G1" s="15"/>
      <c r="H1" s="15"/>
    </row>
    <row r="2" spans="2:8" s="19" customFormat="1" ht="18">
      <c r="B2" s="16"/>
      <c r="C2" s="17"/>
      <c r="D2" s="17"/>
      <c r="E2" s="18"/>
      <c r="G2" s="246"/>
      <c r="H2" s="246"/>
    </row>
    <row r="3" spans="2:8" s="19" customFormat="1" ht="9" customHeight="1">
      <c r="B3" s="16"/>
      <c r="C3" s="17"/>
      <c r="D3" s="17"/>
      <c r="E3" s="18"/>
      <c r="G3" s="20"/>
      <c r="H3" s="20"/>
    </row>
    <row r="4" spans="2:8" s="21" customFormat="1" ht="18" customHeight="1">
      <c r="B4" s="247" t="s">
        <v>159</v>
      </c>
      <c r="C4" s="247"/>
      <c r="D4" s="247"/>
      <c r="E4" s="247"/>
      <c r="F4" s="247"/>
      <c r="G4" s="247"/>
      <c r="H4" s="247"/>
    </row>
    <row r="5" spans="2:8" s="5" customFormat="1" ht="6.75" customHeight="1" thickBot="1">
      <c r="B5" s="22"/>
      <c r="C5" s="22"/>
      <c r="D5" s="22"/>
      <c r="G5" s="23"/>
      <c r="H5" s="23"/>
    </row>
    <row r="6" spans="2:8" s="5" customFormat="1" ht="12" customHeight="1">
      <c r="B6" s="241" t="s">
        <v>2</v>
      </c>
      <c r="C6" s="253" t="s">
        <v>8</v>
      </c>
      <c r="D6" s="254"/>
      <c r="E6" s="255"/>
      <c r="F6" s="251" t="s">
        <v>9</v>
      </c>
      <c r="G6" s="81" t="s">
        <v>97</v>
      </c>
      <c r="H6" s="82" t="s">
        <v>97</v>
      </c>
    </row>
    <row r="7" spans="2:8" s="5" customFormat="1" ht="12" customHeight="1">
      <c r="B7" s="242"/>
      <c r="C7" s="256"/>
      <c r="D7" s="257"/>
      <c r="E7" s="258"/>
      <c r="F7" s="252"/>
      <c r="G7" s="83" t="s">
        <v>98</v>
      </c>
      <c r="H7" s="84" t="s">
        <v>111</v>
      </c>
    </row>
    <row r="8" spans="2:8" s="27" customFormat="1" ht="24.75" customHeight="1">
      <c r="B8" s="73" t="s">
        <v>3</v>
      </c>
      <c r="C8" s="243" t="s">
        <v>112</v>
      </c>
      <c r="D8" s="244"/>
      <c r="E8" s="245"/>
      <c r="F8" s="25"/>
      <c r="G8" s="74">
        <f>G9+G13+G21+G29+G30+G31</f>
        <v>13484684.780000001</v>
      </c>
      <c r="H8" s="74">
        <f>H9+H13+H21+H29+H30+H31</f>
        <v>15495180.98</v>
      </c>
    </row>
    <row r="9" spans="2:8" s="27" customFormat="1" ht="16.5" customHeight="1">
      <c r="B9" s="75"/>
      <c r="C9" s="24">
        <v>1</v>
      </c>
      <c r="D9" s="28" t="s">
        <v>10</v>
      </c>
      <c r="E9" s="29"/>
      <c r="F9" s="30"/>
      <c r="G9" s="71">
        <f>G10+G11</f>
        <v>636509.63</v>
      </c>
      <c r="H9" s="71">
        <f>H10+H11</f>
        <v>528268</v>
      </c>
    </row>
    <row r="10" spans="2:8" s="35" customFormat="1" ht="16.5" customHeight="1">
      <c r="B10" s="75"/>
      <c r="C10" s="24"/>
      <c r="D10" s="31" t="s">
        <v>68</v>
      </c>
      <c r="E10" s="32" t="s">
        <v>27</v>
      </c>
      <c r="F10" s="33"/>
      <c r="G10" s="34">
        <v>196560.94</v>
      </c>
      <c r="H10" s="34">
        <v>161568</v>
      </c>
    </row>
    <row r="11" spans="2:8" s="35" customFormat="1" ht="16.5" customHeight="1">
      <c r="B11" s="76"/>
      <c r="C11" s="24"/>
      <c r="D11" s="31" t="s">
        <v>68</v>
      </c>
      <c r="E11" s="32" t="s">
        <v>28</v>
      </c>
      <c r="F11" s="33"/>
      <c r="G11" s="34">
        <v>439948.69</v>
      </c>
      <c r="H11" s="34">
        <v>366700</v>
      </c>
    </row>
    <row r="12" spans="2:8" s="27" customFormat="1" ht="16.5" customHeight="1">
      <c r="B12" s="76"/>
      <c r="C12" s="24">
        <v>2</v>
      </c>
      <c r="D12" s="28" t="s">
        <v>101</v>
      </c>
      <c r="E12" s="29"/>
      <c r="F12" s="30"/>
      <c r="G12" s="26"/>
      <c r="H12" s="26"/>
    </row>
    <row r="13" spans="2:8" s="27" customFormat="1" ht="16.5" customHeight="1">
      <c r="B13" s="75"/>
      <c r="C13" s="24">
        <v>3</v>
      </c>
      <c r="D13" s="28" t="s">
        <v>102</v>
      </c>
      <c r="E13" s="29"/>
      <c r="F13" s="30"/>
      <c r="G13" s="71">
        <f>G14+G15+G16+G17+G18+G20</f>
        <v>3075543.5300000003</v>
      </c>
      <c r="H13" s="71">
        <f>H14+H15+H16+H17+H18+H20</f>
        <v>6479955</v>
      </c>
    </row>
    <row r="14" spans="2:8" s="35" customFormat="1" ht="16.5" customHeight="1">
      <c r="B14" s="75"/>
      <c r="C14" s="36"/>
      <c r="D14" s="31" t="s">
        <v>68</v>
      </c>
      <c r="E14" s="32" t="s">
        <v>103</v>
      </c>
      <c r="F14" s="33"/>
      <c r="G14" s="34">
        <v>2082958.53</v>
      </c>
      <c r="H14" s="34">
        <v>4747521</v>
      </c>
    </row>
    <row r="15" spans="2:8" s="35" customFormat="1" ht="16.5" customHeight="1">
      <c r="B15" s="76"/>
      <c r="C15" s="37"/>
      <c r="D15" s="38" t="s">
        <v>68</v>
      </c>
      <c r="E15" s="32" t="s">
        <v>162</v>
      </c>
      <c r="F15" s="33"/>
      <c r="G15" s="34">
        <v>827760</v>
      </c>
      <c r="H15" s="34">
        <v>778702</v>
      </c>
    </row>
    <row r="16" spans="2:8" s="35" customFormat="1" ht="16.5" customHeight="1">
      <c r="B16" s="76"/>
      <c r="C16" s="37"/>
      <c r="D16" s="38" t="s">
        <v>68</v>
      </c>
      <c r="E16" s="32" t="s">
        <v>69</v>
      </c>
      <c r="F16" s="33"/>
      <c r="G16" s="34"/>
      <c r="H16" s="34"/>
    </row>
    <row r="17" spans="2:8" s="35" customFormat="1" ht="16.5" customHeight="1">
      <c r="B17" s="76"/>
      <c r="C17" s="37"/>
      <c r="D17" s="38" t="s">
        <v>68</v>
      </c>
      <c r="E17" s="32" t="s">
        <v>70</v>
      </c>
      <c r="F17" s="33"/>
      <c r="G17" s="34">
        <v>164825</v>
      </c>
      <c r="H17" s="34">
        <v>953732</v>
      </c>
    </row>
    <row r="18" spans="2:8" s="35" customFormat="1" ht="16.5" customHeight="1">
      <c r="B18" s="76"/>
      <c r="C18" s="37"/>
      <c r="D18" s="38" t="s">
        <v>68</v>
      </c>
      <c r="E18" s="32" t="s">
        <v>73</v>
      </c>
      <c r="F18" s="33"/>
      <c r="G18" s="34"/>
      <c r="H18" s="34"/>
    </row>
    <row r="19" spans="2:8" s="35" customFormat="1" ht="16.5" customHeight="1">
      <c r="B19" s="76"/>
      <c r="C19" s="37"/>
      <c r="D19" s="38" t="s">
        <v>68</v>
      </c>
      <c r="E19" s="32" t="s">
        <v>121</v>
      </c>
      <c r="F19" s="33"/>
      <c r="G19" s="34"/>
      <c r="H19" s="34"/>
    </row>
    <row r="20" spans="2:8" s="35" customFormat="1" ht="16.5" customHeight="1">
      <c r="B20" s="76"/>
      <c r="C20" s="37"/>
      <c r="D20" s="38" t="s">
        <v>68</v>
      </c>
      <c r="E20" s="32" t="s">
        <v>161</v>
      </c>
      <c r="F20" s="33"/>
      <c r="G20" s="34"/>
      <c r="H20" s="34"/>
    </row>
    <row r="21" spans="2:8" s="27" customFormat="1" ht="16.5" customHeight="1">
      <c r="B21" s="76"/>
      <c r="C21" s="24">
        <v>4</v>
      </c>
      <c r="D21" s="28" t="s">
        <v>11</v>
      </c>
      <c r="E21" s="29"/>
      <c r="F21" s="30"/>
      <c r="G21" s="71">
        <f>G22+G26+G25+G23</f>
        <v>9772631.620000001</v>
      </c>
      <c r="H21" s="71">
        <f>H22+H26+H25+H23</f>
        <v>8486957.98</v>
      </c>
    </row>
    <row r="22" spans="2:8" s="35" customFormat="1" ht="16.5" customHeight="1">
      <c r="B22" s="75"/>
      <c r="C22" s="36"/>
      <c r="D22" s="31" t="s">
        <v>68</v>
      </c>
      <c r="E22" s="32" t="s">
        <v>12</v>
      </c>
      <c r="F22" s="33"/>
      <c r="G22" s="34">
        <v>7328566.37</v>
      </c>
      <c r="H22" s="34">
        <v>7129163</v>
      </c>
    </row>
    <row r="23" spans="2:8" s="35" customFormat="1" ht="16.5" customHeight="1">
      <c r="B23" s="76"/>
      <c r="C23" s="37"/>
      <c r="D23" s="38" t="s">
        <v>68</v>
      </c>
      <c r="E23" s="32" t="s">
        <v>72</v>
      </c>
      <c r="F23" s="33"/>
      <c r="G23" s="34">
        <v>3405.98</v>
      </c>
      <c r="H23" s="34">
        <v>3405.98</v>
      </c>
    </row>
    <row r="24" spans="2:8" s="35" customFormat="1" ht="16.5" customHeight="1">
      <c r="B24" s="76"/>
      <c r="C24" s="37"/>
      <c r="D24" s="38" t="s">
        <v>68</v>
      </c>
      <c r="E24" s="32" t="s">
        <v>13</v>
      </c>
      <c r="F24" s="33"/>
      <c r="G24" s="34"/>
      <c r="H24" s="34"/>
    </row>
    <row r="25" spans="2:8" s="35" customFormat="1" ht="16.5" customHeight="1">
      <c r="B25" s="76"/>
      <c r="C25" s="37"/>
      <c r="D25" s="38" t="s">
        <v>68</v>
      </c>
      <c r="E25" s="32" t="s">
        <v>104</v>
      </c>
      <c r="F25" s="33"/>
      <c r="G25" s="34">
        <v>1037311.47</v>
      </c>
      <c r="H25" s="34">
        <v>1354389</v>
      </c>
    </row>
    <row r="26" spans="2:8" s="35" customFormat="1" ht="16.5" customHeight="1">
      <c r="B26" s="76"/>
      <c r="C26" s="37"/>
      <c r="D26" s="38" t="s">
        <v>68</v>
      </c>
      <c r="E26" s="32" t="s">
        <v>14</v>
      </c>
      <c r="F26" s="33"/>
      <c r="G26" s="34">
        <v>1403347.8</v>
      </c>
      <c r="H26" s="34"/>
    </row>
    <row r="27" spans="2:8" s="35" customFormat="1" ht="16.5" customHeight="1">
      <c r="B27" s="76"/>
      <c r="C27" s="37"/>
      <c r="D27" s="38" t="s">
        <v>68</v>
      </c>
      <c r="E27" s="32" t="s">
        <v>15</v>
      </c>
      <c r="F27" s="33"/>
      <c r="G27" s="34"/>
      <c r="H27" s="34"/>
    </row>
    <row r="28" spans="2:8" s="35" customFormat="1" ht="16.5" customHeight="1">
      <c r="B28" s="76"/>
      <c r="C28" s="37"/>
      <c r="D28" s="38" t="s">
        <v>68</v>
      </c>
      <c r="E28" s="32"/>
      <c r="F28" s="33"/>
      <c r="G28" s="34"/>
      <c r="H28" s="34"/>
    </row>
    <row r="29" spans="2:8" s="27" customFormat="1" ht="16.5" customHeight="1">
      <c r="B29" s="76"/>
      <c r="C29" s="24">
        <v>5</v>
      </c>
      <c r="D29" s="28" t="s">
        <v>105</v>
      </c>
      <c r="E29" s="29"/>
      <c r="F29" s="30"/>
      <c r="G29" s="26">
        <v>0</v>
      </c>
      <c r="H29" s="26">
        <v>0</v>
      </c>
    </row>
    <row r="30" spans="2:8" s="27" customFormat="1" ht="16.5" customHeight="1">
      <c r="B30" s="75"/>
      <c r="C30" s="24">
        <v>6</v>
      </c>
      <c r="D30" s="28" t="s">
        <v>106</v>
      </c>
      <c r="E30" s="29"/>
      <c r="F30" s="30"/>
      <c r="G30" s="26">
        <v>0</v>
      </c>
      <c r="H30" s="26">
        <v>0</v>
      </c>
    </row>
    <row r="31" spans="2:8" s="27" customFormat="1" ht="16.5" customHeight="1">
      <c r="B31" s="75"/>
      <c r="C31" s="24">
        <v>7</v>
      </c>
      <c r="D31" s="28" t="s">
        <v>16</v>
      </c>
      <c r="E31" s="29"/>
      <c r="F31" s="30"/>
      <c r="G31" s="71">
        <v>0</v>
      </c>
      <c r="H31" s="71">
        <f>H32</f>
        <v>0</v>
      </c>
    </row>
    <row r="32" spans="2:8" s="27" customFormat="1" ht="16.5" customHeight="1">
      <c r="B32" s="75"/>
      <c r="C32" s="24"/>
      <c r="D32" s="31" t="s">
        <v>68</v>
      </c>
      <c r="E32" s="29" t="s">
        <v>107</v>
      </c>
      <c r="F32" s="30"/>
      <c r="G32" s="26">
        <v>0</v>
      </c>
      <c r="H32" s="26">
        <v>0</v>
      </c>
    </row>
    <row r="33" spans="2:8" s="27" customFormat="1" ht="16.5" customHeight="1">
      <c r="B33" s="75"/>
      <c r="C33" s="24"/>
      <c r="D33" s="31" t="s">
        <v>68</v>
      </c>
      <c r="E33" s="29"/>
      <c r="F33" s="30"/>
      <c r="G33" s="26"/>
      <c r="H33" s="26"/>
    </row>
    <row r="34" spans="2:8" s="27" customFormat="1" ht="24.75" customHeight="1">
      <c r="B34" s="77" t="s">
        <v>4</v>
      </c>
      <c r="C34" s="243" t="s">
        <v>17</v>
      </c>
      <c r="D34" s="244"/>
      <c r="E34" s="245"/>
      <c r="F34" s="30"/>
      <c r="G34" s="71">
        <f>G35+G36+G41+G42+G43+G44</f>
        <v>4320500</v>
      </c>
      <c r="H34" s="71">
        <f>H35+H36+H41+H42+H43+H44</f>
        <v>5172182</v>
      </c>
    </row>
    <row r="35" spans="2:8" s="27" customFormat="1" ht="16.5" customHeight="1">
      <c r="B35" s="75"/>
      <c r="C35" s="24">
        <v>1</v>
      </c>
      <c r="D35" s="28" t="s">
        <v>117</v>
      </c>
      <c r="E35" s="29"/>
      <c r="F35" s="30"/>
      <c r="G35" s="71">
        <v>0</v>
      </c>
      <c r="H35" s="71">
        <v>0</v>
      </c>
    </row>
    <row r="36" spans="2:8" s="27" customFormat="1" ht="16.5" customHeight="1">
      <c r="B36" s="75"/>
      <c r="C36" s="24">
        <v>2</v>
      </c>
      <c r="D36" s="28" t="s">
        <v>18</v>
      </c>
      <c r="E36" s="39"/>
      <c r="F36" s="30"/>
      <c r="G36" s="71">
        <f>G37+G38+G39+G40</f>
        <v>4320500</v>
      </c>
      <c r="H36" s="71">
        <f>H37+H38+H39+H40</f>
        <v>5172182</v>
      </c>
    </row>
    <row r="37" spans="2:11" s="35" customFormat="1" ht="16.5" customHeight="1">
      <c r="B37" s="75"/>
      <c r="C37" s="36"/>
      <c r="D37" s="31" t="s">
        <v>68</v>
      </c>
      <c r="E37" s="32" t="s">
        <v>22</v>
      </c>
      <c r="F37" s="33"/>
      <c r="G37" s="34"/>
      <c r="H37" s="34"/>
      <c r="K37" s="113"/>
    </row>
    <row r="38" spans="2:8" s="35" customFormat="1" ht="16.5" customHeight="1">
      <c r="B38" s="76"/>
      <c r="C38" s="37"/>
      <c r="D38" s="38" t="s">
        <v>68</v>
      </c>
      <c r="E38" s="32" t="s">
        <v>5</v>
      </c>
      <c r="F38" s="33"/>
      <c r="G38" s="34"/>
      <c r="H38" s="34"/>
    </row>
    <row r="39" spans="2:8" s="35" customFormat="1" ht="16.5" customHeight="1">
      <c r="B39" s="76"/>
      <c r="C39" s="37"/>
      <c r="D39" s="38" t="s">
        <v>68</v>
      </c>
      <c r="E39" s="32" t="s">
        <v>71</v>
      </c>
      <c r="F39" s="33"/>
      <c r="G39" s="34">
        <v>2622780</v>
      </c>
      <c r="H39" s="34">
        <v>3061490</v>
      </c>
    </row>
    <row r="40" spans="2:8" s="35" customFormat="1" ht="16.5" customHeight="1">
      <c r="B40" s="76"/>
      <c r="C40" s="37"/>
      <c r="D40" s="38" t="s">
        <v>68</v>
      </c>
      <c r="E40" s="32" t="s">
        <v>80</v>
      </c>
      <c r="F40" s="33"/>
      <c r="G40" s="34">
        <v>1697720</v>
      </c>
      <c r="H40" s="34">
        <v>2110692</v>
      </c>
    </row>
    <row r="41" spans="2:8" s="27" customFormat="1" ht="16.5" customHeight="1">
      <c r="B41" s="76"/>
      <c r="C41" s="24">
        <v>3</v>
      </c>
      <c r="D41" s="28" t="s">
        <v>19</v>
      </c>
      <c r="E41" s="29"/>
      <c r="F41" s="30"/>
      <c r="G41" s="26">
        <v>0</v>
      </c>
      <c r="H41" s="26">
        <v>0</v>
      </c>
    </row>
    <row r="42" spans="2:8" s="27" customFormat="1" ht="16.5" customHeight="1">
      <c r="B42" s="75"/>
      <c r="C42" s="24">
        <v>4</v>
      </c>
      <c r="D42" s="28" t="s">
        <v>20</v>
      </c>
      <c r="E42" s="29"/>
      <c r="F42" s="30"/>
      <c r="G42" s="26">
        <v>0</v>
      </c>
      <c r="H42" s="26">
        <v>0</v>
      </c>
    </row>
    <row r="43" spans="2:8" s="27" customFormat="1" ht="16.5" customHeight="1">
      <c r="B43" s="75"/>
      <c r="C43" s="24">
        <v>5</v>
      </c>
      <c r="D43" s="28" t="s">
        <v>21</v>
      </c>
      <c r="E43" s="29"/>
      <c r="F43" s="30"/>
      <c r="G43" s="26">
        <v>0</v>
      </c>
      <c r="H43" s="26">
        <v>0</v>
      </c>
    </row>
    <row r="44" spans="2:8" s="27" customFormat="1" ht="16.5" customHeight="1">
      <c r="B44" s="75"/>
      <c r="C44" s="24">
        <v>6</v>
      </c>
      <c r="D44" s="28" t="s">
        <v>114</v>
      </c>
      <c r="E44" s="29"/>
      <c r="F44" s="30"/>
      <c r="G44" s="71">
        <v>0</v>
      </c>
      <c r="H44" s="71">
        <v>0</v>
      </c>
    </row>
    <row r="45" spans="2:8" s="27" customFormat="1" ht="30" customHeight="1" thickBot="1">
      <c r="B45" s="78"/>
      <c r="C45" s="248" t="s">
        <v>49</v>
      </c>
      <c r="D45" s="249"/>
      <c r="E45" s="250"/>
      <c r="F45" s="120"/>
      <c r="G45" s="80">
        <f>G34+G8</f>
        <v>17805184.78</v>
      </c>
      <c r="H45" s="80">
        <f>H34+H8</f>
        <v>20667362.98</v>
      </c>
    </row>
    <row r="46" spans="2:8" s="27" customFormat="1" ht="9.75" customHeight="1">
      <c r="B46" s="40"/>
      <c r="C46" s="40"/>
      <c r="D46" s="40"/>
      <c r="E46" s="40"/>
      <c r="F46" s="41"/>
      <c r="G46" s="42"/>
      <c r="H46" s="42">
        <v>2</v>
      </c>
    </row>
    <row r="47" spans="2:8" s="27" customFormat="1" ht="15.75" customHeight="1">
      <c r="B47" s="40"/>
      <c r="C47" s="40"/>
      <c r="D47" s="40"/>
      <c r="E47" s="40"/>
      <c r="F47" s="41"/>
      <c r="G47" s="42"/>
      <c r="H47" s="42"/>
    </row>
  </sheetData>
  <sheetProtection password="C79F" sheet="1" objects="1" scenarios="1" selectLockedCells="1" selectUnlockedCells="1"/>
  <mergeCells count="8">
    <mergeCell ref="B6:B7"/>
    <mergeCell ref="C8:E8"/>
    <mergeCell ref="G2:H2"/>
    <mergeCell ref="B4:H4"/>
    <mergeCell ref="C34:E34"/>
    <mergeCell ref="C45:E45"/>
    <mergeCell ref="F6:F7"/>
    <mergeCell ref="C6:E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56"/>
  <sheetViews>
    <sheetView zoomScalePageLayoutView="0" workbookViewId="0" topLeftCell="A26">
      <selection activeCell="G37" sqref="G37"/>
    </sheetView>
  </sheetViews>
  <sheetFormatPr defaultColWidth="9.140625" defaultRowHeight="12.75"/>
  <cols>
    <col min="1" max="1" width="7.00390625" style="43" customWidth="1"/>
    <col min="2" max="2" width="3.7109375" style="44" customWidth="1"/>
    <col min="3" max="3" width="2.7109375" style="44" customWidth="1"/>
    <col min="4" max="4" width="4.00390625" style="44" customWidth="1"/>
    <col min="5" max="5" width="40.57421875" style="43" customWidth="1"/>
    <col min="6" max="6" width="8.28125" style="43" customWidth="1"/>
    <col min="7" max="8" width="15.7109375" style="45" customWidth="1"/>
    <col min="9" max="9" width="1.421875" style="43" customWidth="1"/>
    <col min="10" max="10" width="11.140625" style="43" bestFit="1" customWidth="1"/>
    <col min="11" max="16384" width="9.140625" style="43" customWidth="1"/>
  </cols>
  <sheetData>
    <row r="2" spans="2:8" s="19" customFormat="1" ht="18">
      <c r="B2" s="16"/>
      <c r="C2" s="17"/>
      <c r="D2" s="17"/>
      <c r="E2" s="18"/>
      <c r="G2" s="246"/>
      <c r="H2" s="246"/>
    </row>
    <row r="3" spans="2:8" s="19" customFormat="1" ht="6" customHeight="1">
      <c r="B3" s="16"/>
      <c r="C3" s="17"/>
      <c r="D3" s="17"/>
      <c r="E3" s="18"/>
      <c r="G3" s="20"/>
      <c r="H3" s="20"/>
    </row>
    <row r="4" spans="2:8" s="46" customFormat="1" ht="18" customHeight="1">
      <c r="B4" s="247" t="s">
        <v>159</v>
      </c>
      <c r="C4" s="247"/>
      <c r="D4" s="247"/>
      <c r="E4" s="247"/>
      <c r="F4" s="247"/>
      <c r="G4" s="247"/>
      <c r="H4" s="247"/>
    </row>
    <row r="5" spans="2:8" s="3" customFormat="1" ht="6.75" customHeight="1" thickBot="1">
      <c r="B5" s="47"/>
      <c r="C5" s="47"/>
      <c r="D5" s="47"/>
      <c r="G5" s="48"/>
      <c r="H5" s="48"/>
    </row>
    <row r="6" spans="2:8" s="46" customFormat="1" ht="15.75" customHeight="1">
      <c r="B6" s="241" t="s">
        <v>2</v>
      </c>
      <c r="C6" s="253" t="s">
        <v>45</v>
      </c>
      <c r="D6" s="254"/>
      <c r="E6" s="255"/>
      <c r="F6" s="251" t="s">
        <v>9</v>
      </c>
      <c r="G6" s="81" t="s">
        <v>97</v>
      </c>
      <c r="H6" s="82" t="s">
        <v>97</v>
      </c>
    </row>
    <row r="7" spans="2:8" s="46" customFormat="1" ht="15.75" customHeight="1">
      <c r="B7" s="242"/>
      <c r="C7" s="256"/>
      <c r="D7" s="257"/>
      <c r="E7" s="258"/>
      <c r="F7" s="252"/>
      <c r="G7" s="83" t="s">
        <v>98</v>
      </c>
      <c r="H7" s="84" t="s">
        <v>111</v>
      </c>
    </row>
    <row r="8" spans="2:8" s="27" customFormat="1" ht="24.75" customHeight="1">
      <c r="B8" s="77" t="s">
        <v>3</v>
      </c>
      <c r="C8" s="243" t="s">
        <v>99</v>
      </c>
      <c r="D8" s="244"/>
      <c r="E8" s="245"/>
      <c r="F8" s="30"/>
      <c r="G8" s="71">
        <f>G9+G10+G13+G24+G25</f>
        <v>12703095.47</v>
      </c>
      <c r="H8" s="71">
        <f>H9+H10+H13+H24+H25</f>
        <v>17155796</v>
      </c>
    </row>
    <row r="9" spans="2:8" s="27" customFormat="1" ht="15.75" customHeight="1">
      <c r="B9" s="75"/>
      <c r="C9" s="24">
        <v>1</v>
      </c>
      <c r="D9" s="28" t="s">
        <v>23</v>
      </c>
      <c r="E9" s="29"/>
      <c r="F9" s="30"/>
      <c r="G9" s="30"/>
      <c r="H9" s="26"/>
    </row>
    <row r="10" spans="2:8" s="27" customFormat="1" ht="15.75" customHeight="1">
      <c r="B10" s="75"/>
      <c r="C10" s="24">
        <v>2</v>
      </c>
      <c r="D10" s="28" t="s">
        <v>24</v>
      </c>
      <c r="E10" s="29"/>
      <c r="F10" s="30"/>
      <c r="G10" s="133">
        <f>G11+G12</f>
        <v>0</v>
      </c>
      <c r="H10" s="133">
        <f>H11+H12</f>
        <v>0</v>
      </c>
    </row>
    <row r="11" spans="2:8" s="35" customFormat="1" ht="15.75" customHeight="1">
      <c r="B11" s="75"/>
      <c r="C11" s="36"/>
      <c r="D11" s="31" t="s">
        <v>68</v>
      </c>
      <c r="E11" s="32" t="s">
        <v>74</v>
      </c>
      <c r="F11" s="33"/>
      <c r="G11" s="134"/>
      <c r="H11" s="134"/>
    </row>
    <row r="12" spans="2:8" s="35" customFormat="1" ht="15.75" customHeight="1">
      <c r="B12" s="76"/>
      <c r="C12" s="37"/>
      <c r="D12" s="38" t="s">
        <v>68</v>
      </c>
      <c r="E12" s="32" t="s">
        <v>100</v>
      </c>
      <c r="F12" s="33"/>
      <c r="G12" s="134"/>
      <c r="H12" s="134"/>
    </row>
    <row r="13" spans="2:8" s="27" customFormat="1" ht="15.75" customHeight="1">
      <c r="B13" s="76"/>
      <c r="C13" s="24">
        <v>3</v>
      </c>
      <c r="D13" s="28" t="s">
        <v>25</v>
      </c>
      <c r="E13" s="29"/>
      <c r="F13" s="30"/>
      <c r="G13" s="133">
        <f>G14+G15+G16+G17+G18+G19+G20+G21+G22+G23</f>
        <v>12703095.47</v>
      </c>
      <c r="H13" s="133">
        <f>H14+H15+H16+H17+H18+H19+H20+H21+H22+H23</f>
        <v>17155796</v>
      </c>
    </row>
    <row r="14" spans="2:10" s="35" customFormat="1" ht="15.75" customHeight="1">
      <c r="B14" s="75"/>
      <c r="C14" s="36"/>
      <c r="D14" s="31" t="s">
        <v>68</v>
      </c>
      <c r="E14" s="32" t="s">
        <v>108</v>
      </c>
      <c r="F14" s="33"/>
      <c r="G14" s="134">
        <v>11323477.66</v>
      </c>
      <c r="H14" s="134">
        <v>15886130</v>
      </c>
      <c r="J14" s="113"/>
    </row>
    <row r="15" spans="2:8" s="35" customFormat="1" ht="15.75" customHeight="1">
      <c r="B15" s="76"/>
      <c r="C15" s="37"/>
      <c r="D15" s="38" t="s">
        <v>68</v>
      </c>
      <c r="E15" s="32" t="s">
        <v>109</v>
      </c>
      <c r="F15" s="33"/>
      <c r="G15" s="134">
        <v>243494</v>
      </c>
      <c r="H15" s="134">
        <v>184569</v>
      </c>
    </row>
    <row r="16" spans="2:8" s="35" customFormat="1" ht="15.75" customHeight="1">
      <c r="B16" s="76"/>
      <c r="C16" s="37"/>
      <c r="D16" s="38" t="s">
        <v>68</v>
      </c>
      <c r="E16" s="32" t="s">
        <v>75</v>
      </c>
      <c r="F16" s="33"/>
      <c r="G16" s="134">
        <v>47417</v>
      </c>
      <c r="H16" s="134">
        <v>63810</v>
      </c>
    </row>
    <row r="17" spans="2:8" s="35" customFormat="1" ht="15.75" customHeight="1">
      <c r="B17" s="76"/>
      <c r="C17" s="37"/>
      <c r="D17" s="38" t="s">
        <v>68</v>
      </c>
      <c r="E17" s="32" t="s">
        <v>76</v>
      </c>
      <c r="F17" s="33"/>
      <c r="G17" s="134">
        <v>14960</v>
      </c>
      <c r="H17" s="134">
        <v>16160</v>
      </c>
    </row>
    <row r="18" spans="2:8" s="35" customFormat="1" ht="15.75" customHeight="1">
      <c r="B18" s="76"/>
      <c r="C18" s="37"/>
      <c r="D18" s="38" t="s">
        <v>68</v>
      </c>
      <c r="E18" s="32" t="s">
        <v>77</v>
      </c>
      <c r="F18" s="33"/>
      <c r="G18" s="134">
        <v>28273</v>
      </c>
      <c r="H18" s="134">
        <v>15965</v>
      </c>
    </row>
    <row r="19" spans="2:8" s="35" customFormat="1" ht="15.75" customHeight="1">
      <c r="B19" s="76"/>
      <c r="C19" s="37"/>
      <c r="D19" s="38" t="s">
        <v>68</v>
      </c>
      <c r="E19" s="32" t="s">
        <v>78</v>
      </c>
      <c r="F19" s="33"/>
      <c r="G19" s="134"/>
      <c r="H19" s="134"/>
    </row>
    <row r="20" spans="2:8" s="35" customFormat="1" ht="15.75" customHeight="1">
      <c r="B20" s="76"/>
      <c r="C20" s="37"/>
      <c r="D20" s="38" t="s">
        <v>68</v>
      </c>
      <c r="E20" s="32" t="s">
        <v>79</v>
      </c>
      <c r="F20" s="33"/>
      <c r="G20" s="134"/>
      <c r="H20" s="134"/>
    </row>
    <row r="21" spans="2:8" s="35" customFormat="1" ht="15.75" customHeight="1">
      <c r="B21" s="76"/>
      <c r="C21" s="37"/>
      <c r="D21" s="38" t="s">
        <v>68</v>
      </c>
      <c r="E21" s="32" t="s">
        <v>73</v>
      </c>
      <c r="F21" s="33"/>
      <c r="G21" s="134"/>
      <c r="H21" s="134"/>
    </row>
    <row r="22" spans="2:8" s="35" customFormat="1" ht="15.75" customHeight="1">
      <c r="B22" s="76"/>
      <c r="C22" s="37"/>
      <c r="D22" s="38" t="s">
        <v>68</v>
      </c>
      <c r="E22" s="32" t="s">
        <v>81</v>
      </c>
      <c r="F22" s="33"/>
      <c r="G22" s="134"/>
      <c r="H22" s="134"/>
    </row>
    <row r="23" spans="2:8" s="35" customFormat="1" ht="15.75" customHeight="1">
      <c r="B23" s="76"/>
      <c r="C23" s="37"/>
      <c r="D23" s="38" t="s">
        <v>68</v>
      </c>
      <c r="E23" s="32" t="s">
        <v>118</v>
      </c>
      <c r="F23" s="33"/>
      <c r="G23" s="134">
        <v>1045473.81</v>
      </c>
      <c r="H23" s="134">
        <v>989162</v>
      </c>
    </row>
    <row r="24" spans="2:8" s="27" customFormat="1" ht="15.75" customHeight="1">
      <c r="B24" s="76"/>
      <c r="C24" s="24">
        <v>4</v>
      </c>
      <c r="D24" s="28" t="s">
        <v>26</v>
      </c>
      <c r="E24" s="29"/>
      <c r="F24" s="30"/>
      <c r="G24" s="135"/>
      <c r="H24" s="135"/>
    </row>
    <row r="25" spans="2:11" s="27" customFormat="1" ht="15.75" customHeight="1">
      <c r="B25" s="75"/>
      <c r="C25" s="24">
        <v>5</v>
      </c>
      <c r="D25" s="28" t="s">
        <v>110</v>
      </c>
      <c r="E25" s="29"/>
      <c r="F25" s="30"/>
      <c r="G25" s="135"/>
      <c r="H25" s="135"/>
      <c r="J25" s="132"/>
      <c r="K25" s="132"/>
    </row>
    <row r="26" spans="2:8" s="27" customFormat="1" ht="24.75" customHeight="1">
      <c r="B26" s="77" t="s">
        <v>4</v>
      </c>
      <c r="C26" s="243" t="s">
        <v>46</v>
      </c>
      <c r="D26" s="244"/>
      <c r="E26" s="245"/>
      <c r="F26" s="30"/>
      <c r="G26" s="133">
        <f>G27+G30+G31+G32</f>
        <v>1091262</v>
      </c>
      <c r="H26" s="133">
        <f>H27+H30+H31+H32</f>
        <v>1235529</v>
      </c>
    </row>
    <row r="27" spans="2:8" s="27" customFormat="1" ht="15.75" customHeight="1">
      <c r="B27" s="75"/>
      <c r="C27" s="24">
        <v>1</v>
      </c>
      <c r="D27" s="28" t="s">
        <v>31</v>
      </c>
      <c r="E27" s="39"/>
      <c r="F27" s="30"/>
      <c r="G27" s="135"/>
      <c r="H27" s="133">
        <f>H28+H29</f>
        <v>0</v>
      </c>
    </row>
    <row r="28" spans="2:8" s="35" customFormat="1" ht="15.75" customHeight="1">
      <c r="B28" s="75"/>
      <c r="C28" s="36"/>
      <c r="D28" s="31" t="s">
        <v>68</v>
      </c>
      <c r="E28" s="32" t="s">
        <v>32</v>
      </c>
      <c r="F28" s="33"/>
      <c r="G28" s="134"/>
      <c r="H28" s="134"/>
    </row>
    <row r="29" spans="2:8" s="35" customFormat="1" ht="15.75" customHeight="1">
      <c r="B29" s="76"/>
      <c r="C29" s="37"/>
      <c r="D29" s="38" t="s">
        <v>68</v>
      </c>
      <c r="E29" s="32" t="s">
        <v>29</v>
      </c>
      <c r="F29" s="33"/>
      <c r="G29" s="134"/>
      <c r="H29" s="134"/>
    </row>
    <row r="30" spans="2:8" s="27" customFormat="1" ht="15.75" customHeight="1">
      <c r="B30" s="76"/>
      <c r="C30" s="24">
        <v>2</v>
      </c>
      <c r="D30" s="28" t="s">
        <v>33</v>
      </c>
      <c r="E30" s="29"/>
      <c r="F30" s="30"/>
      <c r="G30" s="133">
        <v>1091262</v>
      </c>
      <c r="H30" s="133">
        <v>1235529</v>
      </c>
    </row>
    <row r="31" spans="2:8" s="27" customFormat="1" ht="15.75" customHeight="1">
      <c r="B31" s="75"/>
      <c r="C31" s="24">
        <v>3</v>
      </c>
      <c r="D31" s="28" t="s">
        <v>26</v>
      </c>
      <c r="E31" s="29"/>
      <c r="F31" s="30"/>
      <c r="G31" s="135"/>
      <c r="H31" s="135"/>
    </row>
    <row r="32" spans="2:8" s="27" customFormat="1" ht="15.75" customHeight="1">
      <c r="B32" s="75"/>
      <c r="C32" s="24">
        <v>4</v>
      </c>
      <c r="D32" s="28" t="s">
        <v>34</v>
      </c>
      <c r="E32" s="29"/>
      <c r="F32" s="30"/>
      <c r="G32" s="135"/>
      <c r="H32" s="135"/>
    </row>
    <row r="33" spans="2:8" s="27" customFormat="1" ht="24.75" customHeight="1">
      <c r="B33" s="75"/>
      <c r="C33" s="243" t="s">
        <v>48</v>
      </c>
      <c r="D33" s="244"/>
      <c r="E33" s="245"/>
      <c r="F33" s="30"/>
      <c r="G33" s="133">
        <f>G8+G26</f>
        <v>13794357.47</v>
      </c>
      <c r="H33" s="133">
        <f>H8+H26</f>
        <v>18391325</v>
      </c>
    </row>
    <row r="34" spans="2:8" s="27" customFormat="1" ht="24.75" customHeight="1">
      <c r="B34" s="77" t="s">
        <v>35</v>
      </c>
      <c r="C34" s="243" t="s">
        <v>36</v>
      </c>
      <c r="D34" s="244"/>
      <c r="E34" s="245"/>
      <c r="F34" s="30"/>
      <c r="G34" s="133">
        <f>SUM(G35:G44)</f>
        <v>4010828</v>
      </c>
      <c r="H34" s="133">
        <f>SUM(H35:H44)</f>
        <v>2276038</v>
      </c>
    </row>
    <row r="35" spans="2:8" s="27" customFormat="1" ht="15.75" customHeight="1">
      <c r="B35" s="75"/>
      <c r="C35" s="24">
        <v>1</v>
      </c>
      <c r="D35" s="28" t="s">
        <v>37</v>
      </c>
      <c r="E35" s="29"/>
      <c r="F35" s="30"/>
      <c r="G35" s="135"/>
      <c r="H35" s="135"/>
    </row>
    <row r="36" spans="2:8" s="27" customFormat="1" ht="15.75" customHeight="1">
      <c r="B36" s="75"/>
      <c r="C36" s="49">
        <v>2</v>
      </c>
      <c r="D36" s="28" t="s">
        <v>38</v>
      </c>
      <c r="E36" s="29"/>
      <c r="F36" s="30"/>
      <c r="G36" s="135"/>
      <c r="H36" s="135"/>
    </row>
    <row r="37" spans="2:8" s="27" customFormat="1" ht="15.75" customHeight="1">
      <c r="B37" s="75"/>
      <c r="C37" s="24">
        <v>3</v>
      </c>
      <c r="D37" s="28" t="s">
        <v>39</v>
      </c>
      <c r="E37" s="29"/>
      <c r="F37" s="30"/>
      <c r="G37" s="135">
        <v>100000</v>
      </c>
      <c r="H37" s="135">
        <v>100000</v>
      </c>
    </row>
    <row r="38" spans="2:8" s="27" customFormat="1" ht="15.75" customHeight="1">
      <c r="B38" s="75"/>
      <c r="C38" s="49">
        <v>4</v>
      </c>
      <c r="D38" s="28" t="s">
        <v>122</v>
      </c>
      <c r="E38" s="29"/>
      <c r="F38" s="30"/>
      <c r="G38" s="135"/>
      <c r="H38" s="135"/>
    </row>
    <row r="39" spans="2:8" s="27" customFormat="1" ht="15.75" customHeight="1">
      <c r="B39" s="75"/>
      <c r="C39" s="24">
        <v>5</v>
      </c>
      <c r="D39" s="28" t="s">
        <v>82</v>
      </c>
      <c r="E39" s="29"/>
      <c r="F39" s="30"/>
      <c r="G39" s="135"/>
      <c r="H39" s="135"/>
    </row>
    <row r="40" spans="2:8" s="27" customFormat="1" ht="15.75" customHeight="1">
      <c r="B40" s="75"/>
      <c r="C40" s="49">
        <v>6</v>
      </c>
      <c r="D40" s="28" t="s">
        <v>40</v>
      </c>
      <c r="E40" s="29"/>
      <c r="F40" s="30"/>
      <c r="G40" s="135"/>
      <c r="H40" s="135"/>
    </row>
    <row r="41" spans="2:8" s="27" customFormat="1" ht="15.75" customHeight="1">
      <c r="B41" s="75"/>
      <c r="C41" s="24">
        <v>7</v>
      </c>
      <c r="D41" s="28" t="s">
        <v>41</v>
      </c>
      <c r="E41" s="29"/>
      <c r="F41" s="30"/>
      <c r="G41" s="135">
        <v>73880</v>
      </c>
      <c r="H41" s="135"/>
    </row>
    <row r="42" spans="2:8" s="27" customFormat="1" ht="15.75" customHeight="1">
      <c r="B42" s="75"/>
      <c r="C42" s="49">
        <v>8</v>
      </c>
      <c r="D42" s="28" t="s">
        <v>42</v>
      </c>
      <c r="E42" s="29"/>
      <c r="F42" s="30"/>
      <c r="G42" s="135"/>
      <c r="H42" s="135"/>
    </row>
    <row r="43" spans="2:8" s="27" customFormat="1" ht="15.75" customHeight="1">
      <c r="B43" s="75"/>
      <c r="C43" s="24">
        <v>9</v>
      </c>
      <c r="D43" s="28" t="s">
        <v>43</v>
      </c>
      <c r="E43" s="29"/>
      <c r="F43" s="30"/>
      <c r="G43" s="135">
        <v>2102159</v>
      </c>
      <c r="H43" s="135">
        <v>698448</v>
      </c>
    </row>
    <row r="44" spans="2:8" s="27" customFormat="1" ht="15.75" customHeight="1">
      <c r="B44" s="75"/>
      <c r="C44" s="49">
        <v>10</v>
      </c>
      <c r="D44" s="28" t="s">
        <v>44</v>
      </c>
      <c r="E44" s="29"/>
      <c r="F44" s="30"/>
      <c r="G44" s="135">
        <v>1734789</v>
      </c>
      <c r="H44" s="135">
        <v>1477590</v>
      </c>
    </row>
    <row r="45" spans="2:8" s="27" customFormat="1" ht="24.75" customHeight="1" thickBot="1">
      <c r="B45" s="85"/>
      <c r="C45" s="248" t="s">
        <v>47</v>
      </c>
      <c r="D45" s="249"/>
      <c r="E45" s="250"/>
      <c r="F45" s="79"/>
      <c r="G45" s="80">
        <f>G34+G26+G8</f>
        <v>17805185.47</v>
      </c>
      <c r="H45" s="80">
        <f>H34+H26+H8</f>
        <v>20667363</v>
      </c>
    </row>
    <row r="46" spans="2:8" s="27" customFormat="1" ht="15.75" customHeight="1">
      <c r="B46" s="40"/>
      <c r="C46" s="40"/>
      <c r="D46" s="50"/>
      <c r="E46" s="41"/>
      <c r="F46" s="41"/>
      <c r="G46" s="42"/>
      <c r="H46" s="42"/>
    </row>
    <row r="47" spans="2:8" s="27" customFormat="1" ht="15.75" customHeight="1">
      <c r="B47" s="40"/>
      <c r="C47" s="40"/>
      <c r="D47" s="50"/>
      <c r="E47" s="41"/>
      <c r="F47" s="41"/>
      <c r="G47" s="42"/>
      <c r="H47" s="42">
        <v>3</v>
      </c>
    </row>
    <row r="48" spans="2:8" s="27" customFormat="1" ht="15.75" customHeight="1">
      <c r="B48" s="40"/>
      <c r="C48" s="40"/>
      <c r="D48" s="50"/>
      <c r="E48" s="41"/>
      <c r="F48" s="41"/>
      <c r="G48" s="42"/>
      <c r="H48" s="42"/>
    </row>
    <row r="49" spans="2:8" s="27" customFormat="1" ht="15.75" customHeight="1">
      <c r="B49" s="40"/>
      <c r="C49" s="40"/>
      <c r="D49" s="50"/>
      <c r="E49" s="41"/>
      <c r="F49" s="41"/>
      <c r="G49" s="42"/>
      <c r="H49" s="42"/>
    </row>
    <row r="50" spans="2:8" s="27" customFormat="1" ht="15.75" customHeight="1">
      <c r="B50" s="40"/>
      <c r="C50" s="40"/>
      <c r="D50" s="50"/>
      <c r="E50" s="41"/>
      <c r="F50" s="41"/>
      <c r="G50" s="42"/>
      <c r="H50" s="42"/>
    </row>
    <row r="51" spans="2:8" s="27" customFormat="1" ht="15.75" customHeight="1">
      <c r="B51" s="40"/>
      <c r="C51" s="40"/>
      <c r="D51" s="50"/>
      <c r="E51" s="41"/>
      <c r="F51" s="41"/>
      <c r="G51" s="42"/>
      <c r="H51" s="42"/>
    </row>
    <row r="52" spans="2:8" s="27" customFormat="1" ht="15.75" customHeight="1">
      <c r="B52" s="40"/>
      <c r="C52" s="40"/>
      <c r="D52" s="50"/>
      <c r="E52" s="41"/>
      <c r="F52" s="41"/>
      <c r="G52" s="42"/>
      <c r="H52" s="42"/>
    </row>
    <row r="53" spans="2:8" s="27" customFormat="1" ht="15.75" customHeight="1">
      <c r="B53" s="40"/>
      <c r="C53" s="40"/>
      <c r="D53" s="50"/>
      <c r="E53" s="41"/>
      <c r="F53" s="41"/>
      <c r="G53" s="42"/>
      <c r="H53" s="42"/>
    </row>
    <row r="54" spans="2:8" s="27" customFormat="1" ht="15.75" customHeight="1">
      <c r="B54" s="40"/>
      <c r="C54" s="40"/>
      <c r="D54" s="50"/>
      <c r="E54" s="41"/>
      <c r="F54" s="41"/>
      <c r="G54" s="42"/>
      <c r="H54" s="42"/>
    </row>
    <row r="55" spans="2:8" s="27" customFormat="1" ht="15.75" customHeight="1">
      <c r="B55" s="40"/>
      <c r="C55" s="40"/>
      <c r="D55" s="40"/>
      <c r="E55" s="40"/>
      <c r="F55" s="41"/>
      <c r="G55" s="42"/>
      <c r="H55" s="42"/>
    </row>
    <row r="56" spans="2:8" ht="12.75">
      <c r="B56" s="51"/>
      <c r="C56" s="51"/>
      <c r="D56" s="52"/>
      <c r="E56" s="53"/>
      <c r="F56" s="53"/>
      <c r="G56" s="54"/>
      <c r="H56" s="54"/>
    </row>
  </sheetData>
  <sheetProtection password="C79F" sheet="1" objects="1" scenarios="1" selectLockedCells="1" selectUnlockedCells="1"/>
  <mergeCells count="10">
    <mergeCell ref="C45:E45"/>
    <mergeCell ref="B6:B7"/>
    <mergeCell ref="C6:E7"/>
    <mergeCell ref="C26:E26"/>
    <mergeCell ref="G2:H2"/>
    <mergeCell ref="B4:H4"/>
    <mergeCell ref="C33:E33"/>
    <mergeCell ref="C8:E8"/>
    <mergeCell ref="F6:F7"/>
    <mergeCell ref="C34:E34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6"/>
  <sheetViews>
    <sheetView zoomScalePageLayoutView="0" workbookViewId="0" topLeftCell="A26">
      <selection activeCell="F26" sqref="F26"/>
    </sheetView>
  </sheetViews>
  <sheetFormatPr defaultColWidth="9.140625" defaultRowHeight="12.75"/>
  <cols>
    <col min="1" max="1" width="5.00390625" style="3" customWidth="1"/>
    <col min="2" max="2" width="3.7109375" style="47" customWidth="1"/>
    <col min="3" max="3" width="5.28125" style="47" customWidth="1"/>
    <col min="4" max="4" width="2.7109375" style="47" customWidth="1"/>
    <col min="5" max="5" width="51.7109375" style="3" customWidth="1"/>
    <col min="6" max="6" width="14.8515625" style="48" customWidth="1"/>
    <col min="7" max="7" width="14.00390625" style="107" customWidth="1"/>
    <col min="8" max="8" width="1.421875" style="3" customWidth="1"/>
    <col min="9" max="9" width="9.140625" style="3" customWidth="1"/>
    <col min="10" max="10" width="18.00390625" style="57" customWidth="1"/>
    <col min="11" max="16384" width="9.140625" style="3" customWidth="1"/>
  </cols>
  <sheetData>
    <row r="2" spans="2:10" s="46" customFormat="1" ht="18">
      <c r="B2" s="16"/>
      <c r="C2" s="16"/>
      <c r="D2" s="17"/>
      <c r="E2" s="18"/>
      <c r="F2" s="19"/>
      <c r="G2" s="67"/>
      <c r="H2" s="19"/>
      <c r="I2" s="19"/>
      <c r="J2" s="55"/>
    </row>
    <row r="3" spans="2:10" s="46" customFormat="1" ht="7.5" customHeight="1">
      <c r="B3" s="16"/>
      <c r="C3" s="16"/>
      <c r="D3" s="17"/>
      <c r="E3" s="18"/>
      <c r="F3" s="20"/>
      <c r="G3" s="67"/>
      <c r="H3" s="19"/>
      <c r="I3" s="19"/>
      <c r="J3" s="55"/>
    </row>
    <row r="4" spans="2:10" s="46" customFormat="1" ht="29.25" customHeight="1">
      <c r="B4" s="274" t="s">
        <v>158</v>
      </c>
      <c r="C4" s="274"/>
      <c r="D4" s="274"/>
      <c r="E4" s="274"/>
      <c r="F4" s="274"/>
      <c r="G4" s="274"/>
      <c r="H4" s="56"/>
      <c r="I4" s="56"/>
      <c r="J4" s="55"/>
    </row>
    <row r="5" spans="2:10" s="46" customFormat="1" ht="18.75" customHeight="1">
      <c r="B5" s="259" t="s">
        <v>95</v>
      </c>
      <c r="C5" s="259"/>
      <c r="D5" s="259"/>
      <c r="E5" s="259"/>
      <c r="F5" s="259"/>
      <c r="G5" s="259"/>
      <c r="H5" s="21"/>
      <c r="I5" s="21"/>
      <c r="J5" s="55"/>
    </row>
    <row r="6" ht="7.5" customHeight="1" thickBot="1"/>
    <row r="7" spans="2:10" s="46" customFormat="1" ht="15.75" customHeight="1">
      <c r="B7" s="281" t="s">
        <v>2</v>
      </c>
      <c r="C7" s="275" t="s">
        <v>96</v>
      </c>
      <c r="D7" s="276"/>
      <c r="E7" s="277"/>
      <c r="F7" s="102" t="s">
        <v>97</v>
      </c>
      <c r="G7" s="108" t="s">
        <v>97</v>
      </c>
      <c r="H7" s="27"/>
      <c r="I7" s="27"/>
      <c r="J7" s="55"/>
    </row>
    <row r="8" spans="2:10" s="46" customFormat="1" ht="15" customHeight="1">
      <c r="B8" s="282"/>
      <c r="C8" s="278"/>
      <c r="D8" s="279"/>
      <c r="E8" s="280"/>
      <c r="F8" s="58" t="s">
        <v>98</v>
      </c>
      <c r="G8" s="109" t="s">
        <v>111</v>
      </c>
      <c r="H8" s="27"/>
      <c r="I8" s="27"/>
      <c r="J8" s="55"/>
    </row>
    <row r="9" spans="2:10" s="46" customFormat="1" ht="19.5" customHeight="1">
      <c r="B9" s="103">
        <v>1</v>
      </c>
      <c r="C9" s="265" t="s">
        <v>50</v>
      </c>
      <c r="D9" s="266"/>
      <c r="E9" s="267"/>
      <c r="F9" s="136">
        <v>16253876.62</v>
      </c>
      <c r="G9" s="137">
        <v>13652932</v>
      </c>
      <c r="J9" s="55"/>
    </row>
    <row r="10" spans="2:10" s="46" customFormat="1" ht="19.5" customHeight="1">
      <c r="B10" s="104">
        <v>2</v>
      </c>
      <c r="C10" s="284" t="s">
        <v>51</v>
      </c>
      <c r="D10" s="285"/>
      <c r="E10" s="286"/>
      <c r="F10" s="136">
        <f>F11+F12</f>
        <v>1666.67</v>
      </c>
      <c r="G10" s="137"/>
      <c r="J10" s="55"/>
    </row>
    <row r="11" spans="2:10" s="46" customFormat="1" ht="19.5" customHeight="1">
      <c r="B11" s="105"/>
      <c r="C11" s="59">
        <v>2.1</v>
      </c>
      <c r="D11" s="68"/>
      <c r="E11" s="69" t="s">
        <v>115</v>
      </c>
      <c r="F11" s="136"/>
      <c r="G11" s="138"/>
      <c r="J11" s="55"/>
    </row>
    <row r="12" spans="2:10" s="46" customFormat="1" ht="19.5" customHeight="1">
      <c r="B12" s="105"/>
      <c r="C12" s="59">
        <v>2.2</v>
      </c>
      <c r="D12" s="68"/>
      <c r="E12" s="69" t="s">
        <v>116</v>
      </c>
      <c r="F12" s="136">
        <v>1666.67</v>
      </c>
      <c r="G12" s="138"/>
      <c r="J12" s="55"/>
    </row>
    <row r="13" spans="2:10" s="46" customFormat="1" ht="19.5" customHeight="1">
      <c r="B13" s="106">
        <v>3</v>
      </c>
      <c r="C13" s="287" t="s">
        <v>125</v>
      </c>
      <c r="D13" s="288"/>
      <c r="E13" s="289"/>
      <c r="F13" s="136">
        <v>596427.24</v>
      </c>
      <c r="G13" s="138">
        <v>-342700</v>
      </c>
      <c r="J13" s="55"/>
    </row>
    <row r="14" spans="2:10" s="46" customFormat="1" ht="19.5" customHeight="1">
      <c r="B14" s="104">
        <v>4</v>
      </c>
      <c r="C14" s="265" t="s">
        <v>83</v>
      </c>
      <c r="D14" s="266"/>
      <c r="E14" s="267"/>
      <c r="F14" s="136">
        <v>-9385747.75</v>
      </c>
      <c r="G14" s="112">
        <v>-5910646</v>
      </c>
      <c r="J14" s="55"/>
    </row>
    <row r="15" spans="2:10" s="46" customFormat="1" ht="19.5" customHeight="1">
      <c r="B15" s="104">
        <v>5</v>
      </c>
      <c r="C15" s="265" t="s">
        <v>84</v>
      </c>
      <c r="D15" s="266"/>
      <c r="E15" s="267"/>
      <c r="F15" s="139">
        <f>F16+F17</f>
        <v>-2249348</v>
      </c>
      <c r="G15" s="139">
        <f>G16+G17</f>
        <v>-2262037</v>
      </c>
      <c r="J15" s="55"/>
    </row>
    <row r="16" spans="2:10" s="46" customFormat="1" ht="19.5" customHeight="1">
      <c r="B16" s="104"/>
      <c r="C16" s="59"/>
      <c r="D16" s="260" t="s">
        <v>85</v>
      </c>
      <c r="E16" s="261"/>
      <c r="F16" s="136">
        <v>-1902200</v>
      </c>
      <c r="G16" s="72">
        <v>-1875381</v>
      </c>
      <c r="H16" s="35"/>
      <c r="I16" s="35"/>
      <c r="J16" s="55"/>
    </row>
    <row r="17" spans="2:10" s="46" customFormat="1" ht="19.5" customHeight="1">
      <c r="B17" s="104"/>
      <c r="C17" s="59"/>
      <c r="D17" s="260" t="s">
        <v>86</v>
      </c>
      <c r="E17" s="261"/>
      <c r="F17" s="136">
        <v>-347148</v>
      </c>
      <c r="G17" s="72">
        <v>-386656</v>
      </c>
      <c r="H17" s="35"/>
      <c r="I17" s="35"/>
      <c r="J17" s="55"/>
    </row>
    <row r="18" spans="2:10" s="46" customFormat="1" ht="19.5" customHeight="1">
      <c r="B18" s="103">
        <v>6</v>
      </c>
      <c r="C18" s="265" t="s">
        <v>87</v>
      </c>
      <c r="D18" s="266"/>
      <c r="E18" s="267"/>
      <c r="F18" s="136">
        <v>-1086766</v>
      </c>
      <c r="G18" s="137">
        <v>-947760</v>
      </c>
      <c r="J18" s="55"/>
    </row>
    <row r="19" spans="2:10" s="46" customFormat="1" ht="19.5" customHeight="1">
      <c r="B19" s="103">
        <v>7</v>
      </c>
      <c r="C19" s="265" t="s">
        <v>88</v>
      </c>
      <c r="D19" s="266"/>
      <c r="E19" s="267"/>
      <c r="F19" s="136">
        <v>-1953942.64</v>
      </c>
      <c r="G19" s="137">
        <v>-2580182</v>
      </c>
      <c r="J19" s="55"/>
    </row>
    <row r="20" spans="2:10" s="46" customFormat="1" ht="19.5" customHeight="1">
      <c r="B20" s="103">
        <v>8</v>
      </c>
      <c r="C20" s="283" t="s">
        <v>163</v>
      </c>
      <c r="D20" s="244"/>
      <c r="E20" s="245"/>
      <c r="F20" s="139">
        <f>F14+F15+F18+F19</f>
        <v>-14675804.39</v>
      </c>
      <c r="G20" s="139">
        <f>G14+G15+G18+G19+G13</f>
        <v>-12043325</v>
      </c>
      <c r="H20" s="27"/>
      <c r="I20" s="27"/>
      <c r="J20" s="55"/>
    </row>
    <row r="21" spans="2:10" s="46" customFormat="1" ht="19.5" customHeight="1">
      <c r="B21" s="103">
        <v>9</v>
      </c>
      <c r="C21" s="262" t="s">
        <v>89</v>
      </c>
      <c r="D21" s="263"/>
      <c r="E21" s="264"/>
      <c r="F21" s="139">
        <f>F9+F10+F20+F13</f>
        <v>2176166.1399999987</v>
      </c>
      <c r="G21" s="139">
        <f>G9+G10+G20</f>
        <v>1609607</v>
      </c>
      <c r="H21" s="27"/>
      <c r="I21" s="27"/>
      <c r="J21" s="55"/>
    </row>
    <row r="22" spans="2:10" s="46" customFormat="1" ht="19.5" customHeight="1">
      <c r="B22" s="103">
        <v>10</v>
      </c>
      <c r="C22" s="265" t="s">
        <v>52</v>
      </c>
      <c r="D22" s="266"/>
      <c r="E22" s="267"/>
      <c r="F22" s="136"/>
      <c r="G22" s="136"/>
      <c r="J22" s="55"/>
    </row>
    <row r="23" spans="2:10" s="46" customFormat="1" ht="19.5" customHeight="1">
      <c r="B23" s="103">
        <v>11</v>
      </c>
      <c r="C23" s="265" t="s">
        <v>90</v>
      </c>
      <c r="D23" s="266"/>
      <c r="E23" s="267"/>
      <c r="F23" s="136"/>
      <c r="G23" s="136"/>
      <c r="J23" s="55"/>
    </row>
    <row r="24" spans="2:10" s="46" customFormat="1" ht="19.5" customHeight="1">
      <c r="B24" s="103">
        <v>12</v>
      </c>
      <c r="C24" s="265" t="s">
        <v>53</v>
      </c>
      <c r="D24" s="266"/>
      <c r="E24" s="267"/>
      <c r="F24" s="136">
        <f>F25+F26+F27+F28</f>
        <v>-245218.04</v>
      </c>
      <c r="G24" s="136">
        <f>G25+G26+G27+G28</f>
        <v>32414</v>
      </c>
      <c r="J24" s="55"/>
    </row>
    <row r="25" spans="2:10" s="46" customFormat="1" ht="19.5" customHeight="1">
      <c r="B25" s="103"/>
      <c r="C25" s="61">
        <v>121</v>
      </c>
      <c r="D25" s="260" t="s">
        <v>54</v>
      </c>
      <c r="E25" s="261"/>
      <c r="F25" s="136"/>
      <c r="G25" s="140"/>
      <c r="H25" s="35"/>
      <c r="I25" s="35"/>
      <c r="J25" s="55"/>
    </row>
    <row r="26" spans="2:10" s="46" customFormat="1" ht="19.5" customHeight="1">
      <c r="B26" s="103"/>
      <c r="C26" s="59">
        <v>122</v>
      </c>
      <c r="D26" s="260" t="s">
        <v>91</v>
      </c>
      <c r="E26" s="261"/>
      <c r="F26" s="141">
        <v>178.33</v>
      </c>
      <c r="G26" s="140">
        <v>-4172</v>
      </c>
      <c r="H26" s="35"/>
      <c r="I26" s="35"/>
      <c r="J26" s="55"/>
    </row>
    <row r="27" spans="2:10" s="46" customFormat="1" ht="19.5" customHeight="1">
      <c r="B27" s="103"/>
      <c r="C27" s="59">
        <v>123</v>
      </c>
      <c r="D27" s="260" t="s">
        <v>55</v>
      </c>
      <c r="E27" s="261"/>
      <c r="F27" s="136">
        <v>-176611.49</v>
      </c>
      <c r="G27" s="140">
        <v>36586</v>
      </c>
      <c r="H27" s="35"/>
      <c r="I27" s="35"/>
      <c r="J27" s="55"/>
    </row>
    <row r="28" spans="2:10" s="46" customFormat="1" ht="19.5" customHeight="1">
      <c r="B28" s="103"/>
      <c r="C28" s="59">
        <v>124</v>
      </c>
      <c r="D28" s="260" t="s">
        <v>56</v>
      </c>
      <c r="E28" s="261"/>
      <c r="F28" s="136">
        <v>-68784.88</v>
      </c>
      <c r="G28" s="140"/>
      <c r="H28" s="35"/>
      <c r="I28" s="35"/>
      <c r="J28" s="55"/>
    </row>
    <row r="29" spans="2:10" s="46" customFormat="1" ht="19.5" customHeight="1">
      <c r="B29" s="103">
        <v>13</v>
      </c>
      <c r="C29" s="262" t="s">
        <v>57</v>
      </c>
      <c r="D29" s="263"/>
      <c r="E29" s="264"/>
      <c r="F29" s="139">
        <f>F22+F23+F24</f>
        <v>-245218.04</v>
      </c>
      <c r="G29" s="139">
        <f>G22+G23+G24</f>
        <v>32414</v>
      </c>
      <c r="H29" s="27"/>
      <c r="I29" s="27"/>
      <c r="J29" s="55"/>
    </row>
    <row r="30" spans="2:10" s="46" customFormat="1" ht="19.5" customHeight="1">
      <c r="B30" s="103">
        <v>14</v>
      </c>
      <c r="C30" s="262" t="s">
        <v>93</v>
      </c>
      <c r="D30" s="263"/>
      <c r="E30" s="264"/>
      <c r="F30" s="139">
        <f>F21+F29</f>
        <v>1930948.0999999987</v>
      </c>
      <c r="G30" s="139">
        <f>G21+G29</f>
        <v>1642021</v>
      </c>
      <c r="H30" s="27"/>
      <c r="I30" s="27"/>
      <c r="J30" s="55"/>
    </row>
    <row r="31" spans="2:10" s="46" customFormat="1" ht="19.5" customHeight="1">
      <c r="B31" s="103">
        <v>15</v>
      </c>
      <c r="C31" s="60" t="s">
        <v>119</v>
      </c>
      <c r="D31" s="28"/>
      <c r="E31" s="70"/>
      <c r="F31" s="136">
        <v>30636</v>
      </c>
      <c r="G31" s="139">
        <v>2289</v>
      </c>
      <c r="H31" s="27"/>
      <c r="I31" s="27"/>
      <c r="J31" s="55"/>
    </row>
    <row r="32" spans="2:10" s="46" customFormat="1" ht="19.5" customHeight="1">
      <c r="B32" s="103">
        <v>16</v>
      </c>
      <c r="C32" s="265" t="s">
        <v>60</v>
      </c>
      <c r="D32" s="266"/>
      <c r="E32" s="267"/>
      <c r="F32" s="136">
        <f>F30+F31</f>
        <v>1961584.0999999987</v>
      </c>
      <c r="G32" s="136">
        <f>G30+G31</f>
        <v>1644310</v>
      </c>
      <c r="J32" s="55"/>
    </row>
    <row r="33" spans="2:10" s="46" customFormat="1" ht="19.5" customHeight="1">
      <c r="B33" s="103">
        <v>17</v>
      </c>
      <c r="C33" s="59" t="s">
        <v>120</v>
      </c>
      <c r="D33" s="68"/>
      <c r="E33" s="146">
        <v>0.1</v>
      </c>
      <c r="F33" s="136">
        <f>F32*10%</f>
        <v>196158.4099999999</v>
      </c>
      <c r="G33" s="136">
        <f>G32*10%</f>
        <v>164431</v>
      </c>
      <c r="J33" s="55"/>
    </row>
    <row r="34" spans="2:10" s="46" customFormat="1" ht="19.5" customHeight="1" thickBot="1">
      <c r="B34" s="103">
        <v>18</v>
      </c>
      <c r="C34" s="271" t="s">
        <v>94</v>
      </c>
      <c r="D34" s="272"/>
      <c r="E34" s="273"/>
      <c r="F34" s="121">
        <f>F30-F33</f>
        <v>1734789.6899999988</v>
      </c>
      <c r="G34" s="121">
        <f>G30-G33</f>
        <v>1477590</v>
      </c>
      <c r="H34" s="27"/>
      <c r="I34" s="27"/>
      <c r="J34" s="55"/>
    </row>
    <row r="35" spans="2:10" s="46" customFormat="1" ht="19.5" customHeight="1" thickBot="1">
      <c r="B35" s="122">
        <v>19</v>
      </c>
      <c r="C35" s="268" t="s">
        <v>92</v>
      </c>
      <c r="D35" s="269"/>
      <c r="E35" s="270"/>
      <c r="F35" s="123"/>
      <c r="G35" s="124"/>
      <c r="J35" s="55"/>
    </row>
    <row r="36" spans="2:10" s="46" customFormat="1" ht="15.75" customHeight="1">
      <c r="B36" s="62"/>
      <c r="C36" s="62"/>
      <c r="D36" s="62"/>
      <c r="E36" s="63"/>
      <c r="F36" s="64"/>
      <c r="G36" s="110"/>
      <c r="J36" s="55"/>
    </row>
    <row r="37" spans="2:10" s="46" customFormat="1" ht="15.75" customHeight="1">
      <c r="B37" s="62"/>
      <c r="C37" s="62"/>
      <c r="D37" s="62"/>
      <c r="E37" s="63"/>
      <c r="F37" s="64"/>
      <c r="G37" s="110"/>
      <c r="J37" s="55"/>
    </row>
    <row r="38" spans="2:10" s="46" customFormat="1" ht="15.75" customHeight="1">
      <c r="B38" s="62"/>
      <c r="C38" s="62"/>
      <c r="D38" s="62"/>
      <c r="E38" s="63"/>
      <c r="F38" s="64"/>
      <c r="G38" s="110"/>
      <c r="J38" s="55"/>
    </row>
    <row r="39" spans="2:10" s="46" customFormat="1" ht="15.75" customHeight="1">
      <c r="B39" s="62"/>
      <c r="C39" s="62"/>
      <c r="D39" s="62"/>
      <c r="E39" s="63"/>
      <c r="F39" s="64"/>
      <c r="G39" s="110"/>
      <c r="J39" s="55"/>
    </row>
    <row r="40" spans="2:10" s="46" customFormat="1" ht="15.75" customHeight="1">
      <c r="B40" s="62"/>
      <c r="C40" s="62"/>
      <c r="D40" s="62"/>
      <c r="E40" s="63"/>
      <c r="F40" s="64"/>
      <c r="G40" s="110"/>
      <c r="J40" s="55"/>
    </row>
    <row r="41" spans="2:10" s="46" customFormat="1" ht="15.75" customHeight="1">
      <c r="B41" s="62"/>
      <c r="C41" s="62"/>
      <c r="D41" s="62"/>
      <c r="E41" s="63"/>
      <c r="F41" s="64"/>
      <c r="G41" s="110"/>
      <c r="J41" s="55"/>
    </row>
    <row r="42" spans="2:10" s="46" customFormat="1" ht="15.75" customHeight="1">
      <c r="B42" s="62"/>
      <c r="C42" s="62"/>
      <c r="D42" s="62"/>
      <c r="E42" s="63"/>
      <c r="F42" s="64"/>
      <c r="G42" s="110">
        <v>4</v>
      </c>
      <c r="J42" s="55"/>
    </row>
    <row r="43" spans="2:10" s="46" customFormat="1" ht="15.75" customHeight="1">
      <c r="B43" s="62"/>
      <c r="C43" s="62"/>
      <c r="D43" s="62"/>
      <c r="E43" s="63"/>
      <c r="F43" s="64"/>
      <c r="G43" s="110"/>
      <c r="J43" s="55"/>
    </row>
    <row r="44" spans="2:10" s="46" customFormat="1" ht="15.75" customHeight="1">
      <c r="B44" s="62"/>
      <c r="C44" s="62"/>
      <c r="D44" s="62"/>
      <c r="E44" s="63"/>
      <c r="F44" s="64"/>
      <c r="G44" s="110"/>
      <c r="J44" s="55"/>
    </row>
    <row r="45" spans="2:10" s="46" customFormat="1" ht="15.75" customHeight="1">
      <c r="B45" s="62"/>
      <c r="C45" s="62"/>
      <c r="D45" s="62"/>
      <c r="E45" s="62"/>
      <c r="F45" s="64"/>
      <c r="G45" s="110"/>
      <c r="J45" s="55"/>
    </row>
    <row r="46" spans="2:7" ht="12.75">
      <c r="B46" s="65"/>
      <c r="C46" s="65"/>
      <c r="D46" s="65"/>
      <c r="E46" s="8"/>
      <c r="F46" s="66"/>
      <c r="G46" s="111"/>
    </row>
  </sheetData>
  <sheetProtection password="C79F" sheet="1" objects="1" scenarios="1" selectLockedCells="1" selectUnlockedCells="1"/>
  <mergeCells count="27">
    <mergeCell ref="B4:G4"/>
    <mergeCell ref="C29:E29"/>
    <mergeCell ref="C7:E8"/>
    <mergeCell ref="B7:B8"/>
    <mergeCell ref="C20:E20"/>
    <mergeCell ref="C21:E21"/>
    <mergeCell ref="C9:E9"/>
    <mergeCell ref="C10:E10"/>
    <mergeCell ref="C13:E13"/>
    <mergeCell ref="C14:E14"/>
    <mergeCell ref="C23:E23"/>
    <mergeCell ref="C35:E35"/>
    <mergeCell ref="C34:E34"/>
    <mergeCell ref="C15:E15"/>
    <mergeCell ref="D16:E16"/>
    <mergeCell ref="D17:E17"/>
    <mergeCell ref="C18:E18"/>
    <mergeCell ref="B5:G5"/>
    <mergeCell ref="D28:E28"/>
    <mergeCell ref="C30:E30"/>
    <mergeCell ref="C32:E32"/>
    <mergeCell ref="C24:E24"/>
    <mergeCell ref="D25:E25"/>
    <mergeCell ref="D26:E26"/>
    <mergeCell ref="D27:E27"/>
    <mergeCell ref="C19:E19"/>
    <mergeCell ref="C22:E22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6">
      <selection activeCell="C19" sqref="C19"/>
    </sheetView>
  </sheetViews>
  <sheetFormatPr defaultColWidth="9.140625" defaultRowHeight="12.75"/>
  <cols>
    <col min="1" max="1" width="4.00390625" style="0" customWidth="1"/>
    <col min="2" max="2" width="47.57421875" style="0" customWidth="1"/>
    <col min="3" max="3" width="16.7109375" style="0" customWidth="1"/>
    <col min="4" max="4" width="17.57421875" style="0" customWidth="1"/>
  </cols>
  <sheetData>
    <row r="1" spans="1:4" ht="18">
      <c r="A1" s="290" t="s">
        <v>129</v>
      </c>
      <c r="B1" s="290"/>
      <c r="C1" s="290"/>
      <c r="D1" s="290"/>
    </row>
    <row r="2" spans="1:2" ht="15">
      <c r="A2" s="115" t="s">
        <v>157</v>
      </c>
      <c r="B2" s="115"/>
    </row>
    <row r="3" spans="1:2" ht="12.75">
      <c r="A3" s="116" t="s">
        <v>130</v>
      </c>
      <c r="B3" s="116"/>
    </row>
    <row r="4" spans="1:4" ht="47.25">
      <c r="A4" s="117" t="s">
        <v>2</v>
      </c>
      <c r="B4" s="118" t="s">
        <v>131</v>
      </c>
      <c r="C4" s="119" t="s">
        <v>156</v>
      </c>
      <c r="D4" s="119" t="s">
        <v>155</v>
      </c>
    </row>
    <row r="5" spans="1:4" ht="18" customHeight="1">
      <c r="A5" s="117"/>
      <c r="B5" s="117" t="s">
        <v>132</v>
      </c>
      <c r="C5" s="139">
        <f>C6+C7+C8+C9+C10</f>
        <v>379866</v>
      </c>
      <c r="D5" s="139">
        <f>D6+D7+D8+D9+D10</f>
        <v>852525</v>
      </c>
    </row>
    <row r="6" spans="1:4" ht="18" customHeight="1">
      <c r="A6" s="117"/>
      <c r="B6" s="117" t="s">
        <v>133</v>
      </c>
      <c r="C6" s="141">
        <v>22845847</v>
      </c>
      <c r="D6" s="141">
        <v>15855969</v>
      </c>
    </row>
    <row r="7" spans="1:4" ht="18" customHeight="1">
      <c r="A7" s="117"/>
      <c r="B7" s="117" t="s">
        <v>134</v>
      </c>
      <c r="C7" s="141">
        <v>-20093555</v>
      </c>
      <c r="D7" s="141">
        <v>-14362787</v>
      </c>
    </row>
    <row r="8" spans="1:4" ht="18" customHeight="1">
      <c r="A8" s="117"/>
      <c r="B8" s="117" t="s">
        <v>135</v>
      </c>
      <c r="C8" s="141"/>
      <c r="D8" s="141">
        <v>855430</v>
      </c>
    </row>
    <row r="9" spans="1:4" ht="18" customHeight="1">
      <c r="A9" s="117"/>
      <c r="B9" s="117" t="s">
        <v>136</v>
      </c>
      <c r="C9" s="141">
        <v>-154520</v>
      </c>
      <c r="D9" s="141">
        <v>-15138</v>
      </c>
    </row>
    <row r="10" spans="1:4" ht="18" customHeight="1">
      <c r="A10" s="117"/>
      <c r="B10" s="117" t="s">
        <v>137</v>
      </c>
      <c r="C10" s="141">
        <v>-2217906</v>
      </c>
      <c r="D10" s="141">
        <v>-1480949</v>
      </c>
    </row>
    <row r="11" spans="1:4" ht="18" customHeight="1">
      <c r="A11" s="117"/>
      <c r="B11" s="117" t="s">
        <v>138</v>
      </c>
      <c r="C11" s="139">
        <f>C5</f>
        <v>379866</v>
      </c>
      <c r="D11" s="139">
        <f>D5</f>
        <v>852525</v>
      </c>
    </row>
    <row r="12" spans="1:4" ht="18" customHeight="1">
      <c r="A12" s="117"/>
      <c r="B12" s="117"/>
      <c r="C12" s="141"/>
      <c r="D12" s="141"/>
    </row>
    <row r="13" spans="1:4" ht="18" customHeight="1">
      <c r="A13" s="117"/>
      <c r="B13" s="117" t="s">
        <v>139</v>
      </c>
      <c r="C13" s="139">
        <f>C15+C16+C17</f>
        <v>37079</v>
      </c>
      <c r="D13" s="139">
        <f>D15+D16+D17</f>
        <v>-399724</v>
      </c>
    </row>
    <row r="14" spans="1:4" ht="18" customHeight="1">
      <c r="A14" s="117"/>
      <c r="B14" s="117" t="s">
        <v>140</v>
      </c>
      <c r="C14" s="141"/>
      <c r="D14" s="141"/>
    </row>
    <row r="15" spans="1:4" ht="18" customHeight="1">
      <c r="A15" s="117"/>
      <c r="B15" s="117" t="s">
        <v>141</v>
      </c>
      <c r="C15" s="141"/>
      <c r="D15" s="141"/>
    </row>
    <row r="16" spans="1:4" ht="18" customHeight="1">
      <c r="A16" s="117"/>
      <c r="B16" s="117" t="s">
        <v>142</v>
      </c>
      <c r="C16" s="141"/>
      <c r="D16" s="141">
        <v>-434780</v>
      </c>
    </row>
    <row r="17" spans="1:4" ht="18" customHeight="1">
      <c r="A17" s="117"/>
      <c r="B17" s="117" t="s">
        <v>143</v>
      </c>
      <c r="C17" s="141">
        <v>37079</v>
      </c>
      <c r="D17" s="141">
        <v>35056</v>
      </c>
    </row>
    <row r="18" spans="1:4" ht="18" customHeight="1">
      <c r="A18" s="117"/>
      <c r="B18" s="117" t="s">
        <v>144</v>
      </c>
      <c r="C18" s="141"/>
      <c r="D18" s="141"/>
    </row>
    <row r="19" spans="1:4" ht="18" customHeight="1">
      <c r="A19" s="117"/>
      <c r="B19" s="117" t="s">
        <v>145</v>
      </c>
      <c r="C19" s="139">
        <f>C13</f>
        <v>37079</v>
      </c>
      <c r="D19" s="139">
        <f>D13</f>
        <v>-399724</v>
      </c>
    </row>
    <row r="20" spans="1:4" ht="18" customHeight="1">
      <c r="A20" s="117"/>
      <c r="B20" s="117"/>
      <c r="C20" s="141"/>
      <c r="D20" s="141"/>
    </row>
    <row r="21" spans="1:4" ht="18" customHeight="1">
      <c r="A21" s="117"/>
      <c r="B21" s="117" t="s">
        <v>146</v>
      </c>
      <c r="C21" s="139">
        <f>C23+C24+C25</f>
        <v>-308703</v>
      </c>
      <c r="D21" s="139">
        <f>D23+D24+D25</f>
        <v>-529746</v>
      </c>
    </row>
    <row r="22" spans="1:4" ht="18" customHeight="1">
      <c r="A22" s="117"/>
      <c r="B22" s="117" t="s">
        <v>147</v>
      </c>
      <c r="C22" s="141"/>
      <c r="D22" s="141"/>
    </row>
    <row r="23" spans="1:4" ht="18" customHeight="1">
      <c r="A23" s="117"/>
      <c r="B23" s="117" t="s">
        <v>148</v>
      </c>
      <c r="C23" s="141"/>
      <c r="D23" s="141"/>
    </row>
    <row r="24" spans="1:4" ht="18" customHeight="1">
      <c r="A24" s="117"/>
      <c r="B24" s="117" t="s">
        <v>149</v>
      </c>
      <c r="C24" s="141">
        <v>-308703</v>
      </c>
      <c r="D24" s="141">
        <v>-529746</v>
      </c>
    </row>
    <row r="25" spans="1:4" ht="18" customHeight="1">
      <c r="A25" s="117"/>
      <c r="B25" s="117" t="s">
        <v>150</v>
      </c>
      <c r="C25" s="141"/>
      <c r="D25" s="141"/>
    </row>
    <row r="26" spans="1:4" ht="18" customHeight="1">
      <c r="A26" s="117"/>
      <c r="B26" s="117" t="s">
        <v>151</v>
      </c>
      <c r="C26" s="139">
        <f>C21</f>
        <v>-308703</v>
      </c>
      <c r="D26" s="139">
        <f>D21</f>
        <v>-529746</v>
      </c>
    </row>
    <row r="27" spans="1:4" ht="18" customHeight="1">
      <c r="A27" s="117"/>
      <c r="B27" s="117" t="s">
        <v>152</v>
      </c>
      <c r="C27" s="141">
        <f>C11+C19+C26</f>
        <v>108242</v>
      </c>
      <c r="D27" s="141">
        <f>D11+D19+D26</f>
        <v>-76945</v>
      </c>
    </row>
    <row r="28" spans="1:4" ht="18" customHeight="1">
      <c r="A28" s="117"/>
      <c r="B28" s="117" t="s">
        <v>153</v>
      </c>
      <c r="C28" s="141">
        <v>528268</v>
      </c>
      <c r="D28" s="141">
        <v>605213</v>
      </c>
    </row>
    <row r="29" spans="1:4" ht="18" customHeight="1">
      <c r="A29" s="117"/>
      <c r="B29" s="117" t="s">
        <v>154</v>
      </c>
      <c r="C29" s="141">
        <f>C27+C28</f>
        <v>636510</v>
      </c>
      <c r="D29" s="141">
        <f>D27+D28</f>
        <v>528268</v>
      </c>
    </row>
    <row r="30" spans="1:4" ht="15" customHeight="1">
      <c r="A30" s="117"/>
      <c r="B30" s="117"/>
      <c r="C30" s="117"/>
      <c r="D30" s="117">
        <v>0</v>
      </c>
    </row>
    <row r="31" ht="12.75">
      <c r="D31" s="114"/>
    </row>
    <row r="45" ht="12.75">
      <c r="D45">
        <v>5</v>
      </c>
    </row>
  </sheetData>
  <sheetProtection password="C79F" sheet="1" objects="1" scenarios="1" selectLockedCells="1" selectUnlockedCells="1"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57421875" style="0" customWidth="1"/>
    <col min="2" max="2" width="41.421875" style="0" customWidth="1"/>
    <col min="3" max="3" width="13.421875" style="0" customWidth="1"/>
    <col min="4" max="4" width="8.8515625" style="0" customWidth="1"/>
    <col min="5" max="5" width="8.28125" style="0" customWidth="1"/>
    <col min="6" max="6" width="12.00390625" style="0" customWidth="1"/>
    <col min="7" max="7" width="9.421875" style="0" customWidth="1"/>
    <col min="8" max="8" width="13.57421875" style="0" customWidth="1"/>
    <col min="9" max="9" width="13.28125" style="0" customWidth="1"/>
    <col min="10" max="10" width="11.140625" style="0" bestFit="1" customWidth="1"/>
  </cols>
  <sheetData>
    <row r="1" spans="1:2" ht="15.75">
      <c r="A1" s="128"/>
      <c r="B1" s="128"/>
    </row>
    <row r="2" spans="1:2" ht="15.75">
      <c r="A2" s="128"/>
      <c r="B2" s="128"/>
    </row>
    <row r="4" spans="2:3" ht="15.75">
      <c r="B4" s="128" t="s">
        <v>181</v>
      </c>
      <c r="C4" s="128"/>
    </row>
    <row r="5" spans="1:9" ht="18" customHeight="1">
      <c r="A5" s="117"/>
      <c r="B5" s="117"/>
      <c r="C5" s="117" t="s">
        <v>39</v>
      </c>
      <c r="D5" s="117" t="s">
        <v>164</v>
      </c>
      <c r="E5" s="117" t="s">
        <v>165</v>
      </c>
      <c r="F5" s="117" t="s">
        <v>182</v>
      </c>
      <c r="G5" s="117" t="s">
        <v>166</v>
      </c>
      <c r="H5" s="117" t="s">
        <v>167</v>
      </c>
      <c r="I5" s="117" t="s">
        <v>168</v>
      </c>
    </row>
    <row r="6" spans="1:9" ht="18" customHeight="1">
      <c r="A6" s="117" t="s">
        <v>3</v>
      </c>
      <c r="B6" s="127" t="s">
        <v>177</v>
      </c>
      <c r="C6" s="129">
        <v>100000</v>
      </c>
      <c r="D6" s="130"/>
      <c r="E6" s="130"/>
      <c r="F6" s="129"/>
      <c r="G6" s="130"/>
      <c r="H6" s="129">
        <v>698448</v>
      </c>
      <c r="I6" s="129">
        <f>C6+F6+H6</f>
        <v>798448</v>
      </c>
    </row>
    <row r="7" spans="1:9" ht="18" customHeight="1">
      <c r="A7" s="117" t="s">
        <v>178</v>
      </c>
      <c r="B7" s="117" t="s">
        <v>169</v>
      </c>
      <c r="C7" s="117"/>
      <c r="D7" s="117"/>
      <c r="E7" s="117"/>
      <c r="F7" s="117"/>
      <c r="G7" s="117"/>
      <c r="H7" s="117"/>
      <c r="I7" s="129">
        <f aca="true" t="shared" si="0" ref="I7:I17">C7+F7+H7</f>
        <v>0</v>
      </c>
    </row>
    <row r="8" spans="1:9" ht="18" customHeight="1">
      <c r="A8" s="117" t="s">
        <v>179</v>
      </c>
      <c r="B8" s="117" t="s">
        <v>170</v>
      </c>
      <c r="C8" s="126">
        <v>100000</v>
      </c>
      <c r="D8" s="117"/>
      <c r="E8" s="117"/>
      <c r="F8" s="126">
        <v>73880</v>
      </c>
      <c r="G8" s="117"/>
      <c r="H8" s="126">
        <v>2102158</v>
      </c>
      <c r="I8" s="129">
        <f t="shared" si="0"/>
        <v>2276038</v>
      </c>
    </row>
    <row r="9" spans="1:9" ht="18" customHeight="1">
      <c r="A9" s="117">
        <v>1</v>
      </c>
      <c r="B9" s="117" t="s">
        <v>171</v>
      </c>
      <c r="C9" s="117"/>
      <c r="D9" s="117"/>
      <c r="E9" s="117"/>
      <c r="F9" s="117"/>
      <c r="G9" s="117"/>
      <c r="H9" s="117"/>
      <c r="I9" s="129">
        <v>0</v>
      </c>
    </row>
    <row r="10" spans="1:9" ht="18" customHeight="1">
      <c r="A10" s="117">
        <v>2</v>
      </c>
      <c r="B10" s="117" t="s">
        <v>172</v>
      </c>
      <c r="C10" s="117"/>
      <c r="D10" s="117"/>
      <c r="E10" s="117"/>
      <c r="F10" s="117"/>
      <c r="G10" s="117"/>
      <c r="H10" s="117"/>
      <c r="I10" s="129">
        <f t="shared" si="0"/>
        <v>0</v>
      </c>
    </row>
    <row r="11" spans="1:9" ht="18" customHeight="1">
      <c r="A11" s="117">
        <v>3</v>
      </c>
      <c r="B11" s="117" t="s">
        <v>173</v>
      </c>
      <c r="C11" s="117"/>
      <c r="D11" s="117"/>
      <c r="E11" s="117"/>
      <c r="F11" s="117"/>
      <c r="G11" s="117"/>
      <c r="H11" s="117"/>
      <c r="I11" s="129">
        <f t="shared" si="0"/>
        <v>0</v>
      </c>
    </row>
    <row r="12" spans="1:9" ht="18" customHeight="1">
      <c r="A12" s="117">
        <v>4</v>
      </c>
      <c r="B12" s="117" t="s">
        <v>174</v>
      </c>
      <c r="C12" s="117"/>
      <c r="D12" s="117"/>
      <c r="E12" s="117"/>
      <c r="F12" s="117"/>
      <c r="G12" s="117"/>
      <c r="H12" s="117"/>
      <c r="I12" s="129">
        <f t="shared" si="0"/>
        <v>0</v>
      </c>
    </row>
    <row r="13" spans="1:9" ht="18" customHeight="1">
      <c r="A13" s="117" t="s">
        <v>4</v>
      </c>
      <c r="B13" s="127" t="s">
        <v>177</v>
      </c>
      <c r="C13" s="129">
        <v>100000</v>
      </c>
      <c r="D13" s="130"/>
      <c r="E13" s="130"/>
      <c r="F13" s="129">
        <f>SUM(F6:F12)</f>
        <v>73880</v>
      </c>
      <c r="G13" s="130"/>
      <c r="H13" s="129">
        <f>H8</f>
        <v>2102158</v>
      </c>
      <c r="I13" s="129">
        <f t="shared" si="0"/>
        <v>2276038</v>
      </c>
    </row>
    <row r="14" spans="1:9" ht="18" customHeight="1">
      <c r="A14" s="117">
        <v>1</v>
      </c>
      <c r="B14" s="117" t="s">
        <v>175</v>
      </c>
      <c r="C14" s="117"/>
      <c r="D14" s="117"/>
      <c r="E14" s="117"/>
      <c r="F14" s="117"/>
      <c r="G14" s="117"/>
      <c r="H14" s="126">
        <v>1734790</v>
      </c>
      <c r="I14" s="129">
        <f>H14</f>
        <v>1734790</v>
      </c>
    </row>
    <row r="15" spans="1:9" ht="18" customHeight="1">
      <c r="A15" s="117">
        <v>2</v>
      </c>
      <c r="B15" s="117" t="s">
        <v>172</v>
      </c>
      <c r="C15" s="117"/>
      <c r="D15" s="117"/>
      <c r="E15" s="117"/>
      <c r="F15" s="117"/>
      <c r="G15" s="117"/>
      <c r="H15" s="117"/>
      <c r="I15" s="129">
        <f t="shared" si="0"/>
        <v>0</v>
      </c>
    </row>
    <row r="16" spans="1:9" ht="18" customHeight="1">
      <c r="A16" s="117">
        <v>3</v>
      </c>
      <c r="B16" s="117" t="s">
        <v>174</v>
      </c>
      <c r="C16" s="117"/>
      <c r="D16" s="117"/>
      <c r="E16" s="117"/>
      <c r="F16" s="117"/>
      <c r="G16" s="117"/>
      <c r="H16" s="117"/>
      <c r="I16" s="129">
        <f t="shared" si="0"/>
        <v>0</v>
      </c>
    </row>
    <row r="17" spans="1:9" ht="18" customHeight="1">
      <c r="A17" s="117">
        <v>4</v>
      </c>
      <c r="B17" s="117" t="s">
        <v>176</v>
      </c>
      <c r="C17" s="117"/>
      <c r="D17" s="117"/>
      <c r="E17" s="117"/>
      <c r="F17" s="117"/>
      <c r="G17" s="117"/>
      <c r="H17" s="117"/>
      <c r="I17" s="129">
        <f t="shared" si="0"/>
        <v>0</v>
      </c>
    </row>
    <row r="18" spans="1:10" ht="18" customHeight="1">
      <c r="A18" s="117" t="s">
        <v>35</v>
      </c>
      <c r="B18" s="127" t="s">
        <v>180</v>
      </c>
      <c r="C18" s="129">
        <f>C13</f>
        <v>100000</v>
      </c>
      <c r="D18" s="129">
        <f>D13</f>
        <v>0</v>
      </c>
      <c r="E18" s="129">
        <f>E13</f>
        <v>0</v>
      </c>
      <c r="F18" s="129">
        <f>F13</f>
        <v>73880</v>
      </c>
      <c r="G18" s="129">
        <f>G13</f>
        <v>0</v>
      </c>
      <c r="H18" s="129">
        <f>H13+H14</f>
        <v>3836948</v>
      </c>
      <c r="I18" s="129">
        <f>SUM(I13:I17)</f>
        <v>4010828</v>
      </c>
      <c r="J18" s="125"/>
    </row>
    <row r="19" spans="1:9" ht="18" customHeight="1">
      <c r="A19" s="131"/>
      <c r="B19" s="131"/>
      <c r="C19" s="131"/>
      <c r="D19" s="131"/>
      <c r="E19" s="131"/>
      <c r="F19" s="131"/>
      <c r="G19" s="131"/>
      <c r="H19" s="131"/>
      <c r="I19" s="131"/>
    </row>
    <row r="20" spans="1:9" ht="12.75">
      <c r="A20" s="131"/>
      <c r="B20" s="131"/>
      <c r="C20" s="131"/>
      <c r="D20" s="131"/>
      <c r="E20" s="131"/>
      <c r="F20" s="131"/>
      <c r="G20" s="131"/>
      <c r="H20" s="131"/>
      <c r="I20" s="131"/>
    </row>
    <row r="33" ht="12.75">
      <c r="I33">
        <v>6</v>
      </c>
    </row>
  </sheetData>
  <sheetProtection password="C79F" sheet="1" objects="1" scenarios="1" selectLockedCells="1" selectUnlockedCells="1"/>
  <printOptions/>
  <pageMargins left="0.7" right="0.7" top="0.75" bottom="0.75" header="0.3" footer="0.3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K31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3" width="28.28125" style="0" customWidth="1"/>
    <col min="4" max="4" width="9.7109375" style="0" customWidth="1"/>
    <col min="5" max="5" width="12.8515625" style="0" customWidth="1"/>
    <col min="6" max="6" width="14.28125" style="0" customWidth="1"/>
    <col min="7" max="7" width="9.28125" style="0" customWidth="1"/>
    <col min="8" max="8" width="15.421875" style="0" customWidth="1"/>
    <col min="9" max="9" width="19.8515625" style="0" customWidth="1"/>
  </cols>
  <sheetData>
    <row r="5" spans="2:9" ht="15.75" customHeight="1">
      <c r="B5" s="612" t="s">
        <v>362</v>
      </c>
      <c r="C5" s="612"/>
      <c r="D5" s="612"/>
      <c r="E5" s="612"/>
      <c r="F5" s="612"/>
      <c r="G5" s="612"/>
      <c r="H5" s="612"/>
      <c r="I5" s="612"/>
    </row>
    <row r="6" spans="2:9" ht="15" customHeight="1">
      <c r="B6" s="613" t="s">
        <v>363</v>
      </c>
      <c r="C6" s="613" t="s">
        <v>364</v>
      </c>
      <c r="D6" s="613" t="s">
        <v>365</v>
      </c>
      <c r="E6" s="614" t="s">
        <v>366</v>
      </c>
      <c r="F6" s="615" t="s">
        <v>367</v>
      </c>
      <c r="G6" s="613" t="s">
        <v>368</v>
      </c>
      <c r="H6" s="613" t="s">
        <v>369</v>
      </c>
      <c r="I6" s="616" t="s">
        <v>370</v>
      </c>
    </row>
    <row r="7" spans="2:9" ht="15" customHeight="1">
      <c r="B7" s="613"/>
      <c r="C7" s="613"/>
      <c r="D7" s="613"/>
      <c r="E7" s="614"/>
      <c r="F7" s="615"/>
      <c r="G7" s="613"/>
      <c r="H7" s="613"/>
      <c r="I7" s="617"/>
    </row>
    <row r="8" spans="2:11" ht="15" customHeight="1">
      <c r="B8" s="613"/>
      <c r="C8" s="613"/>
      <c r="D8" s="613"/>
      <c r="E8" s="614"/>
      <c r="F8" s="615"/>
      <c r="G8" s="613"/>
      <c r="H8" s="613"/>
      <c r="I8" s="617"/>
      <c r="K8" s="618"/>
    </row>
    <row r="9" spans="2:9" ht="15" customHeight="1">
      <c r="B9" s="619" t="s">
        <v>3</v>
      </c>
      <c r="C9" s="619" t="s">
        <v>371</v>
      </c>
      <c r="D9" s="620" t="s">
        <v>372</v>
      </c>
      <c r="E9" s="621">
        <f>E10+E11+E12+E13</f>
        <v>7967920</v>
      </c>
      <c r="F9" s="619">
        <v>4730</v>
      </c>
      <c r="G9" s="619">
        <v>0</v>
      </c>
      <c r="H9" s="621">
        <f>(E9+F9+I9)*0.2</f>
        <v>1854906.4000000001</v>
      </c>
      <c r="I9" s="621">
        <v>1301882</v>
      </c>
    </row>
    <row r="10" spans="2:9" ht="12.75">
      <c r="B10" s="117" t="s">
        <v>373</v>
      </c>
      <c r="C10" s="117" t="s">
        <v>374</v>
      </c>
      <c r="D10" s="117"/>
      <c r="E10" s="622">
        <v>492680</v>
      </c>
      <c r="F10" s="117">
        <v>0</v>
      </c>
      <c r="G10" s="117">
        <v>0</v>
      </c>
      <c r="H10" s="622">
        <f>(I10+E10)*0.2</f>
        <v>101447.6</v>
      </c>
      <c r="I10" s="623">
        <v>14558</v>
      </c>
    </row>
    <row r="11" spans="2:9" ht="12.75">
      <c r="B11" s="117" t="s">
        <v>375</v>
      </c>
      <c r="C11" s="117" t="s">
        <v>376</v>
      </c>
      <c r="D11" s="117"/>
      <c r="E11" s="117">
        <v>0</v>
      </c>
      <c r="F11" s="117">
        <v>0</v>
      </c>
      <c r="G11" s="117">
        <v>0</v>
      </c>
      <c r="H11" s="622">
        <f>(I11+E11)*0.2</f>
        <v>0</v>
      </c>
      <c r="I11" s="117">
        <v>0</v>
      </c>
    </row>
    <row r="12" spans="2:9" ht="12.75">
      <c r="B12" s="117" t="s">
        <v>377</v>
      </c>
      <c r="C12" s="117" t="s">
        <v>378</v>
      </c>
      <c r="D12" s="117"/>
      <c r="E12" s="117">
        <v>7475240</v>
      </c>
      <c r="F12" s="117">
        <v>4730</v>
      </c>
      <c r="G12" s="117"/>
      <c r="H12" s="622">
        <f>(I12+F12+E12)*0.2</f>
        <v>1753458.6</v>
      </c>
      <c r="I12" s="117">
        <v>1287323</v>
      </c>
    </row>
    <row r="13" spans="2:9" ht="12.75">
      <c r="B13" s="117" t="s">
        <v>379</v>
      </c>
      <c r="C13" s="117" t="s">
        <v>380</v>
      </c>
      <c r="D13" s="117"/>
      <c r="E13" s="622">
        <v>0</v>
      </c>
      <c r="F13" s="622">
        <v>0</v>
      </c>
      <c r="G13" s="622">
        <f>G9-G10-G11</f>
        <v>0</v>
      </c>
      <c r="H13" s="622">
        <v>0</v>
      </c>
      <c r="I13" s="622">
        <v>0</v>
      </c>
    </row>
    <row r="14" spans="2:9" ht="12.75">
      <c r="B14" s="117"/>
      <c r="C14" s="117"/>
      <c r="D14" s="117"/>
      <c r="E14" s="117"/>
      <c r="F14" s="117"/>
      <c r="G14" s="117"/>
      <c r="H14" s="117"/>
      <c r="I14" s="117"/>
    </row>
    <row r="15" spans="2:9" ht="12.75">
      <c r="B15" s="619" t="s">
        <v>381</v>
      </c>
      <c r="C15" s="619" t="s">
        <v>382</v>
      </c>
      <c r="D15" s="619"/>
      <c r="E15" s="619">
        <f>E16+E17+E18+E19</f>
        <v>2458507</v>
      </c>
      <c r="F15" s="619">
        <f>F16+F17+F18+F19</f>
        <v>0</v>
      </c>
      <c r="G15" s="619">
        <f>G16+G17+G18+G19</f>
        <v>0</v>
      </c>
      <c r="H15" s="619">
        <v>491701</v>
      </c>
      <c r="I15" s="619">
        <f>I16+I17+I18+I19</f>
        <v>0</v>
      </c>
    </row>
    <row r="16" spans="2:9" ht="12.75">
      <c r="B16" s="117" t="s">
        <v>373</v>
      </c>
      <c r="C16" s="117" t="s">
        <v>374</v>
      </c>
      <c r="D16" s="117"/>
      <c r="E16" s="117"/>
      <c r="F16" s="117"/>
      <c r="G16" s="117"/>
      <c r="H16" s="622">
        <f>E16*0.2</f>
        <v>0</v>
      </c>
      <c r="I16" s="117"/>
    </row>
    <row r="17" spans="2:9" ht="12.75">
      <c r="B17" s="117" t="s">
        <v>375</v>
      </c>
      <c r="C17" s="117" t="s">
        <v>376</v>
      </c>
      <c r="D17" s="117"/>
      <c r="E17" s="117">
        <v>35081</v>
      </c>
      <c r="F17" s="117"/>
      <c r="G17" s="117"/>
      <c r="H17" s="622">
        <f>E17*0.2</f>
        <v>7016.200000000001</v>
      </c>
      <c r="I17" s="117"/>
    </row>
    <row r="18" spans="2:9" ht="12.75">
      <c r="B18" s="117" t="s">
        <v>377</v>
      </c>
      <c r="C18" s="117" t="s">
        <v>378</v>
      </c>
      <c r="D18" s="117"/>
      <c r="E18" s="117">
        <v>1501212</v>
      </c>
      <c r="F18" s="117"/>
      <c r="G18" s="117"/>
      <c r="H18" s="622">
        <f>E18*0.2</f>
        <v>300242.4</v>
      </c>
      <c r="I18" s="117"/>
    </row>
    <row r="19" spans="2:9" ht="12.75">
      <c r="B19" s="117" t="s">
        <v>379</v>
      </c>
      <c r="C19" s="117" t="s">
        <v>380</v>
      </c>
      <c r="D19" s="117"/>
      <c r="E19" s="117">
        <v>922214</v>
      </c>
      <c r="F19" s="117"/>
      <c r="G19" s="117"/>
      <c r="H19" s="622">
        <f>E19*0.2</f>
        <v>184442.80000000002</v>
      </c>
      <c r="I19" s="117"/>
    </row>
    <row r="20" spans="2:9" ht="12.75">
      <c r="B20" s="619" t="s">
        <v>35</v>
      </c>
      <c r="C20" s="619" t="s">
        <v>383</v>
      </c>
      <c r="D20" s="619"/>
      <c r="E20" s="619">
        <f>E21+E22+E23+E24</f>
        <v>1672705</v>
      </c>
      <c r="F20" s="619">
        <f>F21+F22+F23+F24</f>
        <v>0</v>
      </c>
      <c r="G20" s="619">
        <f>G21+G22+G23+G24</f>
        <v>0</v>
      </c>
      <c r="H20" s="619">
        <f>H21+H22+H23+H24</f>
        <v>0</v>
      </c>
      <c r="I20" s="619">
        <f>I21+I22+I23+I24</f>
        <v>0</v>
      </c>
    </row>
    <row r="21" spans="2:9" ht="12.75">
      <c r="B21" s="117"/>
      <c r="C21" s="117" t="s">
        <v>374</v>
      </c>
      <c r="D21" s="117"/>
      <c r="E21" s="117">
        <v>0</v>
      </c>
      <c r="F21" s="117"/>
      <c r="G21" s="117"/>
      <c r="H21" s="117"/>
      <c r="I21" s="117"/>
    </row>
    <row r="22" spans="2:9" ht="12.75">
      <c r="B22" s="117"/>
      <c r="C22" s="117" t="s">
        <v>376</v>
      </c>
      <c r="D22" s="117"/>
      <c r="E22" s="117">
        <v>200000</v>
      </c>
      <c r="F22" s="117"/>
      <c r="G22" s="117"/>
      <c r="H22" s="117"/>
      <c r="I22" s="117"/>
    </row>
    <row r="23" spans="2:9" ht="12.75">
      <c r="B23" s="117"/>
      <c r="C23" s="117" t="s">
        <v>378</v>
      </c>
      <c r="D23" s="117"/>
      <c r="E23" s="117"/>
      <c r="F23" s="117"/>
      <c r="G23" s="117"/>
      <c r="H23" s="117"/>
      <c r="I23" s="117"/>
    </row>
    <row r="24" spans="2:9" ht="12.75">
      <c r="B24" s="117"/>
      <c r="C24" s="117" t="s">
        <v>380</v>
      </c>
      <c r="D24" s="117"/>
      <c r="E24" s="117">
        <v>1472705</v>
      </c>
      <c r="F24" s="117"/>
      <c r="G24" s="117"/>
      <c r="H24" s="117"/>
      <c r="I24" s="117"/>
    </row>
    <row r="25" spans="2:9" ht="12.75">
      <c r="B25" s="117"/>
      <c r="C25" s="117"/>
      <c r="D25" s="117"/>
      <c r="E25" s="117"/>
      <c r="F25" s="117"/>
      <c r="G25" s="117"/>
      <c r="H25" s="117"/>
      <c r="I25" s="117"/>
    </row>
    <row r="26" spans="2:9" ht="12.75">
      <c r="B26" s="619"/>
      <c r="C26" s="619" t="s">
        <v>384</v>
      </c>
      <c r="D26" s="619"/>
      <c r="E26" s="621">
        <f>E20+E15+E9</f>
        <v>12099132</v>
      </c>
      <c r="F26" s="621">
        <f>F20+F15+F9</f>
        <v>4730</v>
      </c>
      <c r="G26" s="621">
        <f>G20+G15+G9</f>
        <v>0</v>
      </c>
      <c r="H26" s="621">
        <f>H20+H15+H9</f>
        <v>2346607.4000000004</v>
      </c>
      <c r="I26" s="621">
        <f>I20+I15+I9</f>
        <v>1301882</v>
      </c>
    </row>
    <row r="31" ht="12.75">
      <c r="F31" s="624"/>
    </row>
  </sheetData>
  <sheetProtection password="C79F" sheet="1" objects="1" scenarios="1" selectLockedCells="1" selectUnlockedCells="1"/>
  <mergeCells count="9">
    <mergeCell ref="B5:I5"/>
    <mergeCell ref="B6:B8"/>
    <mergeCell ref="C6:C8"/>
    <mergeCell ref="D6:D8"/>
    <mergeCell ref="E6:E8"/>
    <mergeCell ref="F6:F8"/>
    <mergeCell ref="G6:G8"/>
    <mergeCell ref="H6:H8"/>
    <mergeCell ref="I6:I8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88"/>
  <sheetViews>
    <sheetView zoomScalePageLayoutView="0" workbookViewId="0" topLeftCell="A1">
      <selection activeCell="A3" sqref="A3:W3"/>
    </sheetView>
  </sheetViews>
  <sheetFormatPr defaultColWidth="9.140625" defaultRowHeight="12.75"/>
  <cols>
    <col min="1" max="1" width="4.7109375" style="0" customWidth="1"/>
    <col min="2" max="2" width="13.28125" style="0" customWidth="1"/>
    <col min="3" max="4" width="9.140625" style="362" customWidth="1"/>
    <col min="5" max="5" width="1.7109375" style="362" customWidth="1"/>
    <col min="6" max="6" width="8.00390625" style="362" customWidth="1"/>
    <col min="7" max="7" width="13.57421875" style="0" customWidth="1"/>
    <col min="8" max="8" width="13.421875" style="0" hidden="1" customWidth="1"/>
    <col min="9" max="9" width="13.7109375" style="0" hidden="1" customWidth="1"/>
    <col min="10" max="10" width="14.57421875" style="363" hidden="1" customWidth="1"/>
    <col min="11" max="11" width="15.28125" style="0" hidden="1" customWidth="1"/>
    <col min="12" max="12" width="14.8515625" style="0" hidden="1" customWidth="1"/>
    <col min="13" max="13" width="9.57421875" style="0" hidden="1" customWidth="1"/>
    <col min="14" max="14" width="17.57421875" style="364" hidden="1" customWidth="1"/>
    <col min="15" max="15" width="15.28125" style="365" hidden="1" customWidth="1"/>
    <col min="16" max="16" width="10.57421875" style="365" customWidth="1"/>
    <col min="17" max="17" width="6.7109375" style="365" customWidth="1"/>
    <col min="18" max="18" width="14.00390625" style="365" customWidth="1"/>
    <col min="19" max="19" width="13.00390625" style="365" customWidth="1"/>
    <col min="20" max="20" width="11.140625" style="365" customWidth="1"/>
    <col min="21" max="21" width="7.421875" style="0" customWidth="1"/>
    <col min="22" max="22" width="11.28125" style="363" customWidth="1"/>
    <col min="23" max="23" width="11.421875" style="0" customWidth="1"/>
  </cols>
  <sheetData>
    <row r="1" spans="1:23" ht="4.5" customHeight="1">
      <c r="A1" s="359" t="s">
        <v>316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</row>
    <row r="2" spans="1:23" ht="15.75" customHeight="1">
      <c r="A2" s="359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</row>
    <row r="3" spans="1:23" ht="18.75" customHeight="1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</row>
    <row r="4" spans="1:22" ht="19.5" thickBot="1">
      <c r="A4" s="361" t="s">
        <v>317</v>
      </c>
      <c r="B4" s="361"/>
      <c r="V4" s="366"/>
    </row>
    <row r="5" spans="1:23" ht="18" customHeight="1" thickBot="1">
      <c r="A5" s="367" t="s">
        <v>318</v>
      </c>
      <c r="B5" s="367" t="s">
        <v>319</v>
      </c>
      <c r="C5" s="368" t="s">
        <v>206</v>
      </c>
      <c r="D5" s="369"/>
      <c r="E5" s="370"/>
      <c r="F5" s="371" t="s">
        <v>320</v>
      </c>
      <c r="G5" s="372" t="s">
        <v>321</v>
      </c>
      <c r="H5" s="372" t="s">
        <v>322</v>
      </c>
      <c r="I5" s="372" t="s">
        <v>323</v>
      </c>
      <c r="J5" s="373" t="s">
        <v>324</v>
      </c>
      <c r="K5" s="372" t="s">
        <v>325</v>
      </c>
      <c r="L5" s="372" t="s">
        <v>322</v>
      </c>
      <c r="M5" s="374" t="s">
        <v>323</v>
      </c>
      <c r="N5" s="375" t="s">
        <v>324</v>
      </c>
      <c r="O5" s="376" t="s">
        <v>326</v>
      </c>
      <c r="P5" s="377" t="s">
        <v>327</v>
      </c>
      <c r="Q5" s="378"/>
      <c r="R5" s="379"/>
      <c r="S5" s="380" t="s">
        <v>328</v>
      </c>
      <c r="T5" s="380" t="s">
        <v>322</v>
      </c>
      <c r="U5" s="381" t="s">
        <v>329</v>
      </c>
      <c r="V5" s="375" t="s">
        <v>330</v>
      </c>
      <c r="W5" s="376" t="s">
        <v>331</v>
      </c>
    </row>
    <row r="6" spans="1:23" ht="12.75" customHeight="1">
      <c r="A6" s="382"/>
      <c r="B6" s="382"/>
      <c r="C6" s="383"/>
      <c r="D6" s="384"/>
      <c r="E6" s="385"/>
      <c r="F6" s="386"/>
      <c r="G6" s="387"/>
      <c r="H6" s="387"/>
      <c r="I6" s="387"/>
      <c r="J6" s="388"/>
      <c r="K6" s="387"/>
      <c r="L6" s="387"/>
      <c r="M6" s="389"/>
      <c r="N6" s="390"/>
      <c r="O6" s="391"/>
      <c r="P6" s="392"/>
      <c r="Q6" s="392"/>
      <c r="R6" s="392" t="s">
        <v>332</v>
      </c>
      <c r="S6" s="393"/>
      <c r="T6" s="393"/>
      <c r="U6" s="394"/>
      <c r="V6" s="390"/>
      <c r="W6" s="391"/>
    </row>
    <row r="7" spans="1:23" ht="12.75" customHeight="1">
      <c r="A7" s="382"/>
      <c r="B7" s="382"/>
      <c r="C7" s="383"/>
      <c r="D7" s="384"/>
      <c r="E7" s="385"/>
      <c r="F7" s="395"/>
      <c r="G7" s="387"/>
      <c r="H7" s="387" t="s">
        <v>333</v>
      </c>
      <c r="I7" s="387"/>
      <c r="J7" s="388"/>
      <c r="K7" s="387"/>
      <c r="L7" s="387" t="s">
        <v>333</v>
      </c>
      <c r="M7" s="389"/>
      <c r="N7" s="390"/>
      <c r="O7" s="391"/>
      <c r="P7" s="392" t="s">
        <v>334</v>
      </c>
      <c r="Q7" s="392" t="s">
        <v>335</v>
      </c>
      <c r="R7" s="393" t="s">
        <v>336</v>
      </c>
      <c r="S7" s="393"/>
      <c r="T7" s="393" t="s">
        <v>333</v>
      </c>
      <c r="U7" s="394"/>
      <c r="V7" s="390"/>
      <c r="W7" s="391"/>
    </row>
    <row r="8" spans="1:23" ht="3" customHeight="1" thickBot="1">
      <c r="A8" s="382"/>
      <c r="B8" s="382"/>
      <c r="C8" s="396"/>
      <c r="D8" s="397"/>
      <c r="E8" s="398"/>
      <c r="F8" s="399" t="s">
        <v>337</v>
      </c>
      <c r="G8" s="400"/>
      <c r="H8" s="400"/>
      <c r="I8" s="400"/>
      <c r="J8" s="388"/>
      <c r="K8" s="387"/>
      <c r="L8" s="387"/>
      <c r="M8" s="389"/>
      <c r="N8" s="390"/>
      <c r="O8" s="401"/>
      <c r="P8" s="402"/>
      <c r="Q8" s="402"/>
      <c r="R8" s="403"/>
      <c r="S8" s="403"/>
      <c r="T8" s="403"/>
      <c r="U8" s="404"/>
      <c r="V8" s="405"/>
      <c r="W8" s="401"/>
    </row>
    <row r="9" spans="1:23" ht="15.75" customHeight="1">
      <c r="A9" s="406">
        <v>1</v>
      </c>
      <c r="B9" s="407">
        <v>39386</v>
      </c>
      <c r="C9" s="408" t="s">
        <v>338</v>
      </c>
      <c r="D9" s="409"/>
      <c r="E9" s="410"/>
      <c r="F9" s="411">
        <v>20</v>
      </c>
      <c r="G9" s="412">
        <v>709958</v>
      </c>
      <c r="H9" s="412">
        <f aca="true" t="shared" si="0" ref="H9:H15">G9*F9%</f>
        <v>141991.6</v>
      </c>
      <c r="I9" s="412">
        <v>61</v>
      </c>
      <c r="J9" s="413">
        <f aca="true" t="shared" si="1" ref="J9:J15">G9*20%/365*I9</f>
        <v>23730.10301369863</v>
      </c>
      <c r="K9" s="414">
        <f aca="true" t="shared" si="2" ref="K9:K15">G9-J9</f>
        <v>686227.8969863014</v>
      </c>
      <c r="L9" s="415">
        <f aca="true" t="shared" si="3" ref="L9:L15">K9*F9%</f>
        <v>137245.5793972603</v>
      </c>
      <c r="M9" s="412">
        <v>365</v>
      </c>
      <c r="N9" s="416">
        <f aca="true" t="shared" si="4" ref="N9:N15">K9*20%/365*M9</f>
        <v>137245.5793972603</v>
      </c>
      <c r="O9" s="417">
        <f>K9-N9</f>
        <v>548982.3175890411</v>
      </c>
      <c r="P9" s="418"/>
      <c r="Q9" s="418"/>
      <c r="R9" s="419">
        <f aca="true" t="shared" si="5" ref="R9:R15">G9+P9</f>
        <v>709958</v>
      </c>
      <c r="S9" s="420">
        <f aca="true" t="shared" si="6" ref="S9:S15">J9+N9</f>
        <v>160975.68241095892</v>
      </c>
      <c r="T9" s="418">
        <f aca="true" t="shared" si="7" ref="T9:T15">(R9-S9)*F9%</f>
        <v>109796.46351780822</v>
      </c>
      <c r="U9" s="421">
        <v>365</v>
      </c>
      <c r="V9" s="422">
        <f>(R9-S9)*20%/365*U9</f>
        <v>109796.46351780822</v>
      </c>
      <c r="W9" s="418">
        <f>R9-S9-V9</f>
        <v>439185.85407123284</v>
      </c>
    </row>
    <row r="10" spans="1:23" ht="15.75" customHeight="1">
      <c r="A10" s="423">
        <v>2</v>
      </c>
      <c r="B10" s="424">
        <v>39386</v>
      </c>
      <c r="C10" s="425" t="s">
        <v>339</v>
      </c>
      <c r="D10" s="426"/>
      <c r="E10" s="427"/>
      <c r="F10" s="428">
        <v>20</v>
      </c>
      <c r="G10" s="429">
        <v>1013588</v>
      </c>
      <c r="H10" s="430">
        <f t="shared" si="0"/>
        <v>202717.6</v>
      </c>
      <c r="I10" s="431">
        <v>61</v>
      </c>
      <c r="J10" s="432">
        <f t="shared" si="1"/>
        <v>33878.831780821914</v>
      </c>
      <c r="K10" s="433">
        <f t="shared" si="2"/>
        <v>979709.1682191781</v>
      </c>
      <c r="L10" s="434">
        <f t="shared" si="3"/>
        <v>195941.83364383562</v>
      </c>
      <c r="M10" s="435">
        <v>365</v>
      </c>
      <c r="N10" s="436">
        <f t="shared" si="4"/>
        <v>195941.83364383562</v>
      </c>
      <c r="O10" s="437">
        <f>K10-N10</f>
        <v>783767.3345753425</v>
      </c>
      <c r="P10" s="438"/>
      <c r="Q10" s="438"/>
      <c r="R10" s="439">
        <f t="shared" si="5"/>
        <v>1013588</v>
      </c>
      <c r="S10" s="440">
        <f t="shared" si="6"/>
        <v>229820.66542465752</v>
      </c>
      <c r="T10" s="438">
        <f t="shared" si="7"/>
        <v>156753.4669150685</v>
      </c>
      <c r="U10" s="441">
        <v>365</v>
      </c>
      <c r="V10" s="442">
        <f aca="true" t="shared" si="8" ref="V10:V15">(R10-S10)*20%/365*U10</f>
        <v>156753.4669150685</v>
      </c>
      <c r="W10" s="438">
        <f aca="true" t="shared" si="9" ref="W10:W15">R10-S10-V10</f>
        <v>627013.867660274</v>
      </c>
    </row>
    <row r="11" spans="1:23" ht="15.75" customHeight="1">
      <c r="A11" s="423">
        <v>3</v>
      </c>
      <c r="B11" s="424">
        <v>39416</v>
      </c>
      <c r="C11" s="425" t="s">
        <v>339</v>
      </c>
      <c r="D11" s="426"/>
      <c r="E11" s="427"/>
      <c r="F11" s="428">
        <v>20</v>
      </c>
      <c r="G11" s="429">
        <v>2027176</v>
      </c>
      <c r="H11" s="434">
        <f t="shared" si="0"/>
        <v>405435.2</v>
      </c>
      <c r="I11" s="443">
        <v>31</v>
      </c>
      <c r="J11" s="432">
        <f t="shared" si="1"/>
        <v>34434.222465753424</v>
      </c>
      <c r="K11" s="433">
        <f t="shared" si="2"/>
        <v>1992741.7775342467</v>
      </c>
      <c r="L11" s="434">
        <f t="shared" si="3"/>
        <v>398548.35550684936</v>
      </c>
      <c r="M11" s="434">
        <v>365</v>
      </c>
      <c r="N11" s="436">
        <f t="shared" si="4"/>
        <v>398548.35550684936</v>
      </c>
      <c r="O11" s="437">
        <f>K11-N11</f>
        <v>1594193.4220273974</v>
      </c>
      <c r="P11" s="438"/>
      <c r="Q11" s="438"/>
      <c r="R11" s="439">
        <f t="shared" si="5"/>
        <v>2027176</v>
      </c>
      <c r="S11" s="440">
        <f t="shared" si="6"/>
        <v>432982.5779726028</v>
      </c>
      <c r="T11" s="438">
        <f t="shared" si="7"/>
        <v>318838.68440547946</v>
      </c>
      <c r="U11" s="441">
        <v>365</v>
      </c>
      <c r="V11" s="442">
        <f t="shared" si="8"/>
        <v>318838.68440547946</v>
      </c>
      <c r="W11" s="438">
        <f t="shared" si="9"/>
        <v>1275354.7376219179</v>
      </c>
    </row>
    <row r="12" spans="1:23" ht="15.75" customHeight="1">
      <c r="A12" s="423">
        <v>4</v>
      </c>
      <c r="B12" s="424">
        <v>39937</v>
      </c>
      <c r="C12" s="425" t="s">
        <v>339</v>
      </c>
      <c r="D12" s="426"/>
      <c r="E12" s="427"/>
      <c r="F12" s="428">
        <v>20</v>
      </c>
      <c r="G12" s="429"/>
      <c r="H12" s="434"/>
      <c r="I12" s="443"/>
      <c r="J12" s="432"/>
      <c r="K12" s="433"/>
      <c r="L12" s="434"/>
      <c r="M12" s="434"/>
      <c r="N12" s="444"/>
      <c r="O12" s="437"/>
      <c r="P12" s="438">
        <v>200000</v>
      </c>
      <c r="Q12" s="438">
        <v>0</v>
      </c>
      <c r="R12" s="439">
        <f t="shared" si="5"/>
        <v>200000</v>
      </c>
      <c r="S12" s="440">
        <f t="shared" si="6"/>
        <v>0</v>
      </c>
      <c r="T12" s="438">
        <f t="shared" si="7"/>
        <v>40000</v>
      </c>
      <c r="U12" s="441">
        <v>241</v>
      </c>
      <c r="V12" s="442">
        <f t="shared" si="8"/>
        <v>26410.95890410959</v>
      </c>
      <c r="W12" s="438">
        <f t="shared" si="9"/>
        <v>173589.0410958904</v>
      </c>
    </row>
    <row r="13" spans="1:23" ht="15.75" customHeight="1">
      <c r="A13" s="423">
        <v>5</v>
      </c>
      <c r="B13" s="424">
        <v>39386</v>
      </c>
      <c r="C13" s="425" t="s">
        <v>340</v>
      </c>
      <c r="D13" s="426"/>
      <c r="E13" s="427"/>
      <c r="F13" s="428">
        <v>20</v>
      </c>
      <c r="G13" s="429">
        <v>9996</v>
      </c>
      <c r="H13" s="434">
        <f t="shared" si="0"/>
        <v>1999.2</v>
      </c>
      <c r="I13" s="443">
        <v>61</v>
      </c>
      <c r="J13" s="432">
        <f t="shared" si="1"/>
        <v>334.1128767123288</v>
      </c>
      <c r="K13" s="433">
        <f t="shared" si="2"/>
        <v>9661.887123287672</v>
      </c>
      <c r="L13" s="434">
        <f t="shared" si="3"/>
        <v>1932.3774246575344</v>
      </c>
      <c r="M13" s="434">
        <v>365</v>
      </c>
      <c r="N13" s="436">
        <f t="shared" si="4"/>
        <v>1932.3774246575347</v>
      </c>
      <c r="O13" s="437">
        <f>K13-N13</f>
        <v>7729.509698630137</v>
      </c>
      <c r="P13" s="438"/>
      <c r="Q13" s="438"/>
      <c r="R13" s="439">
        <f t="shared" si="5"/>
        <v>9996</v>
      </c>
      <c r="S13" s="440">
        <f t="shared" si="6"/>
        <v>2266.4903013698636</v>
      </c>
      <c r="T13" s="438">
        <f t="shared" si="7"/>
        <v>1545.9019397260272</v>
      </c>
      <c r="U13" s="441">
        <v>365</v>
      </c>
      <c r="V13" s="442">
        <f t="shared" si="8"/>
        <v>1545.9019397260272</v>
      </c>
      <c r="W13" s="438">
        <f t="shared" si="9"/>
        <v>6183.607758904109</v>
      </c>
    </row>
    <row r="14" spans="1:23" ht="15.75" customHeight="1">
      <c r="A14" s="423">
        <v>6</v>
      </c>
      <c r="B14" s="424">
        <v>39386</v>
      </c>
      <c r="C14" s="425" t="s">
        <v>341</v>
      </c>
      <c r="D14" s="426"/>
      <c r="E14" s="427"/>
      <c r="F14" s="428">
        <v>20</v>
      </c>
      <c r="G14" s="429">
        <v>28159</v>
      </c>
      <c r="H14" s="434">
        <f t="shared" si="0"/>
        <v>5631.8</v>
      </c>
      <c r="I14" s="443">
        <v>61</v>
      </c>
      <c r="J14" s="432">
        <f t="shared" si="1"/>
        <v>941.2049315068493</v>
      </c>
      <c r="K14" s="433">
        <f t="shared" si="2"/>
        <v>27217.79506849315</v>
      </c>
      <c r="L14" s="434">
        <f t="shared" si="3"/>
        <v>5443.55901369863</v>
      </c>
      <c r="M14" s="434">
        <v>365</v>
      </c>
      <c r="N14" s="444">
        <f t="shared" si="4"/>
        <v>5443.55901369863</v>
      </c>
      <c r="O14" s="437">
        <f>K14-N14</f>
        <v>21774.23605479452</v>
      </c>
      <c r="P14" s="438"/>
      <c r="Q14" s="438"/>
      <c r="R14" s="439">
        <f t="shared" si="5"/>
        <v>28159</v>
      </c>
      <c r="S14" s="440">
        <f t="shared" si="6"/>
        <v>6384.763945205479</v>
      </c>
      <c r="T14" s="438">
        <f t="shared" si="7"/>
        <v>4354.847210958905</v>
      </c>
      <c r="U14" s="441">
        <v>365</v>
      </c>
      <c r="V14" s="442">
        <f t="shared" si="8"/>
        <v>4354.847210958905</v>
      </c>
      <c r="W14" s="438">
        <f t="shared" si="9"/>
        <v>17419.388843835615</v>
      </c>
    </row>
    <row r="15" spans="1:23" ht="15.75" customHeight="1" thickBot="1">
      <c r="A15" s="423">
        <v>7</v>
      </c>
      <c r="B15" s="424">
        <v>39386</v>
      </c>
      <c r="C15" s="425" t="s">
        <v>342</v>
      </c>
      <c r="D15" s="426"/>
      <c r="E15" s="427"/>
      <c r="F15" s="428">
        <v>20</v>
      </c>
      <c r="G15" s="429">
        <v>2428</v>
      </c>
      <c r="H15" s="445">
        <f t="shared" si="0"/>
        <v>485.6</v>
      </c>
      <c r="I15" s="446">
        <v>61</v>
      </c>
      <c r="J15" s="447">
        <f t="shared" si="1"/>
        <v>81.15506849315068</v>
      </c>
      <c r="K15" s="448">
        <f t="shared" si="2"/>
        <v>2346.844931506849</v>
      </c>
      <c r="L15" s="445">
        <f t="shared" si="3"/>
        <v>469.3689863013699</v>
      </c>
      <c r="M15" s="445">
        <v>365</v>
      </c>
      <c r="N15" s="449">
        <f t="shared" si="4"/>
        <v>469.3689863013699</v>
      </c>
      <c r="O15" s="450">
        <f>K15-N15</f>
        <v>1877.4759452054793</v>
      </c>
      <c r="P15" s="451"/>
      <c r="Q15" s="451"/>
      <c r="R15" s="452">
        <f t="shared" si="5"/>
        <v>2428</v>
      </c>
      <c r="S15" s="453">
        <f t="shared" si="6"/>
        <v>550.5240547945206</v>
      </c>
      <c r="T15" s="438">
        <f t="shared" si="7"/>
        <v>375.49518904109595</v>
      </c>
      <c r="U15" s="454">
        <v>365</v>
      </c>
      <c r="V15" s="442">
        <f t="shared" si="8"/>
        <v>375.495189041096</v>
      </c>
      <c r="W15" s="438">
        <f t="shared" si="9"/>
        <v>1501.9807561643836</v>
      </c>
    </row>
    <row r="16" spans="1:23" ht="18.75" customHeight="1" thickBot="1">
      <c r="A16" s="455" t="s">
        <v>281</v>
      </c>
      <c r="B16" s="456"/>
      <c r="C16" s="456"/>
      <c r="D16" s="456"/>
      <c r="E16" s="456"/>
      <c r="F16" s="457"/>
      <c r="G16" s="458">
        <f>SUM(G9:G15)</f>
        <v>3791305</v>
      </c>
      <c r="H16" s="459">
        <f>SUM(H9:H15)</f>
        <v>758261</v>
      </c>
      <c r="I16" s="460"/>
      <c r="J16" s="461">
        <f>SUM(J9:J15)</f>
        <v>93399.63013698629</v>
      </c>
      <c r="K16" s="462">
        <f>SUM(K9:K15)</f>
        <v>3697905.369863014</v>
      </c>
      <c r="L16" s="459">
        <f>SUM(L9:L15)</f>
        <v>739581.0739726028</v>
      </c>
      <c r="M16" s="463"/>
      <c r="N16" s="464">
        <f aca="true" t="shared" si="10" ref="N16:T16">SUM(N9:N15)</f>
        <v>739581.0739726028</v>
      </c>
      <c r="O16" s="465">
        <f t="shared" si="10"/>
        <v>2958324.295890411</v>
      </c>
      <c r="P16" s="466">
        <f t="shared" si="10"/>
        <v>200000</v>
      </c>
      <c r="Q16" s="466">
        <f t="shared" si="10"/>
        <v>0</v>
      </c>
      <c r="R16" s="466">
        <f t="shared" si="10"/>
        <v>3991305</v>
      </c>
      <c r="S16" s="466">
        <f t="shared" si="10"/>
        <v>832980.7041095891</v>
      </c>
      <c r="T16" s="466">
        <f t="shared" si="10"/>
        <v>631664.8591780822</v>
      </c>
      <c r="U16" s="466"/>
      <c r="V16" s="467">
        <f>SUM(V9:V15)</f>
        <v>618075.8180821919</v>
      </c>
      <c r="W16" s="465">
        <f>SUM(W9:W15)</f>
        <v>2540248.47780822</v>
      </c>
    </row>
    <row r="17" spans="1:23" ht="18.75" customHeight="1" thickBot="1">
      <c r="A17" s="468" t="s">
        <v>343</v>
      </c>
      <c r="B17" s="469"/>
      <c r="C17" s="469"/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70"/>
    </row>
    <row r="18" spans="1:23" ht="18" customHeight="1" hidden="1">
      <c r="A18" s="471" t="s">
        <v>318</v>
      </c>
      <c r="B18" s="471" t="s">
        <v>319</v>
      </c>
      <c r="C18" s="472" t="s">
        <v>206</v>
      </c>
      <c r="D18" s="473"/>
      <c r="E18" s="474"/>
      <c r="F18" s="475" t="s">
        <v>320</v>
      </c>
      <c r="G18" s="372" t="s">
        <v>344</v>
      </c>
      <c r="H18" s="372" t="s">
        <v>322</v>
      </c>
      <c r="I18" s="372" t="s">
        <v>345</v>
      </c>
      <c r="J18" s="373" t="s">
        <v>324</v>
      </c>
      <c r="K18" s="372" t="s">
        <v>325</v>
      </c>
      <c r="L18" s="372" t="s">
        <v>322</v>
      </c>
      <c r="M18" s="372" t="s">
        <v>345</v>
      </c>
      <c r="N18" s="476" t="s">
        <v>324</v>
      </c>
      <c r="O18" s="380" t="s">
        <v>326</v>
      </c>
      <c r="P18" s="377" t="s">
        <v>327</v>
      </c>
      <c r="Q18" s="378"/>
      <c r="R18" s="379"/>
      <c r="S18" s="380" t="s">
        <v>328</v>
      </c>
      <c r="T18" s="380" t="s">
        <v>322</v>
      </c>
      <c r="U18" s="372" t="s">
        <v>323</v>
      </c>
      <c r="V18" s="476" t="s">
        <v>324</v>
      </c>
      <c r="W18" s="380" t="s">
        <v>331</v>
      </c>
    </row>
    <row r="19" spans="1:23" ht="12.75" customHeight="1" hidden="1">
      <c r="A19" s="477"/>
      <c r="B19" s="477"/>
      <c r="C19" s="478"/>
      <c r="D19" s="479"/>
      <c r="E19" s="480"/>
      <c r="F19" s="481"/>
      <c r="G19" s="387"/>
      <c r="H19" s="387"/>
      <c r="I19" s="387"/>
      <c r="J19" s="388"/>
      <c r="K19" s="387"/>
      <c r="L19" s="387"/>
      <c r="M19" s="387"/>
      <c r="N19" s="482"/>
      <c r="O19" s="393"/>
      <c r="P19" s="392"/>
      <c r="Q19" s="392"/>
      <c r="R19" s="392" t="s">
        <v>332</v>
      </c>
      <c r="S19" s="393"/>
      <c r="T19" s="393"/>
      <c r="U19" s="387"/>
      <c r="V19" s="482"/>
      <c r="W19" s="393"/>
    </row>
    <row r="20" spans="1:23" ht="12.75" customHeight="1" hidden="1">
      <c r="A20" s="477"/>
      <c r="B20" s="477"/>
      <c r="C20" s="478"/>
      <c r="D20" s="479"/>
      <c r="E20" s="480"/>
      <c r="F20" s="483"/>
      <c r="G20" s="387"/>
      <c r="H20" s="387" t="s">
        <v>333</v>
      </c>
      <c r="I20" s="387"/>
      <c r="J20" s="388"/>
      <c r="K20" s="387"/>
      <c r="L20" s="387" t="s">
        <v>333</v>
      </c>
      <c r="M20" s="387"/>
      <c r="N20" s="482"/>
      <c r="O20" s="393"/>
      <c r="P20" s="392" t="s">
        <v>334</v>
      </c>
      <c r="Q20" s="392" t="s">
        <v>335</v>
      </c>
      <c r="R20" s="392" t="s">
        <v>336</v>
      </c>
      <c r="S20" s="393"/>
      <c r="T20" s="393" t="s">
        <v>333</v>
      </c>
      <c r="U20" s="387"/>
      <c r="V20" s="482"/>
      <c r="W20" s="393"/>
    </row>
    <row r="21" spans="1:23" ht="8.25" customHeight="1" hidden="1">
      <c r="A21" s="484"/>
      <c r="B21" s="484"/>
      <c r="C21" s="485"/>
      <c r="D21" s="486"/>
      <c r="E21" s="487"/>
      <c r="F21" s="488" t="s">
        <v>337</v>
      </c>
      <c r="G21" s="400"/>
      <c r="H21" s="400"/>
      <c r="I21" s="400"/>
      <c r="J21" s="489"/>
      <c r="K21" s="400"/>
      <c r="L21" s="400"/>
      <c r="M21" s="400"/>
      <c r="N21" s="490"/>
      <c r="O21" s="403"/>
      <c r="P21" s="402"/>
      <c r="Q21" s="402"/>
      <c r="R21" s="402"/>
      <c r="S21" s="403"/>
      <c r="T21" s="403"/>
      <c r="U21" s="400"/>
      <c r="V21" s="490"/>
      <c r="W21" s="403"/>
    </row>
    <row r="22" spans="1:23" ht="15.75" customHeight="1">
      <c r="A22" s="406">
        <v>1</v>
      </c>
      <c r="B22" s="491">
        <v>39386</v>
      </c>
      <c r="C22" s="492" t="s">
        <v>346</v>
      </c>
      <c r="D22" s="493"/>
      <c r="E22" s="494"/>
      <c r="F22" s="495">
        <v>20</v>
      </c>
      <c r="G22" s="496">
        <v>273</v>
      </c>
      <c r="H22" s="497">
        <f>G22*F22%</f>
        <v>54.6</v>
      </c>
      <c r="I22" s="497">
        <v>61</v>
      </c>
      <c r="J22" s="498">
        <f>G22*20%/365*I22</f>
        <v>9.124931506849315</v>
      </c>
      <c r="K22" s="499">
        <f>G22-J22</f>
        <v>263.8750684931507</v>
      </c>
      <c r="L22" s="500">
        <f>K22*F22%</f>
        <v>52.77501369863015</v>
      </c>
      <c r="M22" s="501">
        <v>365</v>
      </c>
      <c r="N22" s="502">
        <f>K22*20%/365*M22</f>
        <v>52.77501369863014</v>
      </c>
      <c r="O22" s="417">
        <f>K22-N22</f>
        <v>211.10005479452056</v>
      </c>
      <c r="P22" s="418"/>
      <c r="Q22" s="418"/>
      <c r="R22" s="419">
        <f>G22+P22-Q22</f>
        <v>273</v>
      </c>
      <c r="S22" s="418">
        <f>J22+N22</f>
        <v>61.899945205479455</v>
      </c>
      <c r="T22" s="418">
        <f>(R22-S22)*F22%</f>
        <v>42.22001095890411</v>
      </c>
      <c r="U22" s="421">
        <v>365</v>
      </c>
      <c r="V22" s="422">
        <f>(R22-S22)*20%/365*U22</f>
        <v>42.22001095890411</v>
      </c>
      <c r="W22" s="503">
        <f>R22-S22-V22</f>
        <v>168.88004383561642</v>
      </c>
    </row>
    <row r="23" spans="1:23" ht="15.75" customHeight="1">
      <c r="A23" s="423">
        <v>2</v>
      </c>
      <c r="B23" s="504">
        <v>39386</v>
      </c>
      <c r="C23" s="425" t="s">
        <v>347</v>
      </c>
      <c r="D23" s="426"/>
      <c r="E23" s="427"/>
      <c r="F23" s="505">
        <v>20</v>
      </c>
      <c r="G23" s="506">
        <v>51199</v>
      </c>
      <c r="H23" s="507">
        <f>G23*F23%</f>
        <v>10239.800000000001</v>
      </c>
      <c r="I23" s="507">
        <v>61</v>
      </c>
      <c r="J23" s="508">
        <f>G23*20%/365*I23</f>
        <v>1711.3090410958905</v>
      </c>
      <c r="K23" s="509">
        <f>G23-J23</f>
        <v>49487.69095890411</v>
      </c>
      <c r="L23" s="510">
        <f>K23*F23%</f>
        <v>9897.538191780823</v>
      </c>
      <c r="M23" s="510">
        <v>365</v>
      </c>
      <c r="N23" s="511">
        <f>K23*20%/365*M23</f>
        <v>9897.538191780823</v>
      </c>
      <c r="O23" s="437">
        <f>K23-N23</f>
        <v>39590.15276712329</v>
      </c>
      <c r="P23" s="438"/>
      <c r="Q23" s="438"/>
      <c r="R23" s="439">
        <f>G23+P23-Q23</f>
        <v>51199</v>
      </c>
      <c r="S23" s="438">
        <f>J23+N23</f>
        <v>11608.847232876713</v>
      </c>
      <c r="T23" s="438">
        <f>(R23-S23)*F23%</f>
        <v>7918.030553424658</v>
      </c>
      <c r="U23" s="441">
        <v>365</v>
      </c>
      <c r="V23" s="442">
        <f>(R23-S23)*20%/365*U23</f>
        <v>7918.030553424658</v>
      </c>
      <c r="W23" s="512">
        <f>R23-S23-V23</f>
        <v>31672.122213698633</v>
      </c>
    </row>
    <row r="24" spans="1:23" ht="15.75" customHeight="1">
      <c r="A24" s="423">
        <v>3</v>
      </c>
      <c r="B24" s="504">
        <v>39386</v>
      </c>
      <c r="C24" s="425" t="s">
        <v>348</v>
      </c>
      <c r="D24" s="426"/>
      <c r="E24" s="427"/>
      <c r="F24" s="505">
        <v>20</v>
      </c>
      <c r="G24" s="506">
        <v>60696</v>
      </c>
      <c r="H24" s="507">
        <f>G24*F24%</f>
        <v>12139.2</v>
      </c>
      <c r="I24" s="507">
        <v>61</v>
      </c>
      <c r="J24" s="508">
        <f>G24*20%/365*I24</f>
        <v>2028.7430136986302</v>
      </c>
      <c r="K24" s="509">
        <f>G24-J24</f>
        <v>58667.25698630137</v>
      </c>
      <c r="L24" s="510">
        <f>K24*F24%</f>
        <v>11733.451397260274</v>
      </c>
      <c r="M24" s="510">
        <v>365</v>
      </c>
      <c r="N24" s="502">
        <f>K24*20%/365*M24</f>
        <v>11733.451397260274</v>
      </c>
      <c r="O24" s="437">
        <f>K24-N24</f>
        <v>46933.8055890411</v>
      </c>
      <c r="P24" s="438"/>
      <c r="Q24" s="438"/>
      <c r="R24" s="439">
        <f>G24+P24-Q24</f>
        <v>60696</v>
      </c>
      <c r="S24" s="438">
        <f>J24+N24</f>
        <v>13762.194410958904</v>
      </c>
      <c r="T24" s="438">
        <f>(R24-S24)*F24%</f>
        <v>9386.76111780822</v>
      </c>
      <c r="U24" s="441">
        <v>365</v>
      </c>
      <c r="V24" s="442">
        <f>(R24-S24)*20%/365*U24</f>
        <v>9386.76111780822</v>
      </c>
      <c r="W24" s="512">
        <f>R24-S24-V24</f>
        <v>37547.044471232875</v>
      </c>
    </row>
    <row r="25" spans="1:23" ht="15.75" customHeight="1">
      <c r="A25" s="423">
        <v>4</v>
      </c>
      <c r="B25" s="513">
        <v>39752</v>
      </c>
      <c r="C25" s="514" t="s">
        <v>349</v>
      </c>
      <c r="D25" s="515"/>
      <c r="E25" s="516"/>
      <c r="F25" s="505">
        <v>20</v>
      </c>
      <c r="G25" s="517">
        <v>1214</v>
      </c>
      <c r="H25" s="507">
        <f>G25*F25%</f>
        <v>242.8</v>
      </c>
      <c r="I25" s="507">
        <v>61</v>
      </c>
      <c r="J25" s="508">
        <f>G25*20%/365*I25</f>
        <v>40.57753424657534</v>
      </c>
      <c r="K25" s="509">
        <f>G25-J25</f>
        <v>1173.4224657534246</v>
      </c>
      <c r="L25" s="510">
        <f>K25*F25%</f>
        <v>234.68449315068494</v>
      </c>
      <c r="M25" s="510">
        <v>365</v>
      </c>
      <c r="N25" s="511">
        <f>K25*20%/365*M25</f>
        <v>234.68449315068494</v>
      </c>
      <c r="O25" s="437">
        <f>K25-N25</f>
        <v>938.7379726027397</v>
      </c>
      <c r="P25" s="438"/>
      <c r="Q25" s="438"/>
      <c r="R25" s="439">
        <f>G25+P25-Q25</f>
        <v>1214</v>
      </c>
      <c r="S25" s="438">
        <f>J25+N25</f>
        <v>275.2620273972603</v>
      </c>
      <c r="T25" s="438">
        <f>(R25-S25)*F25%</f>
        <v>187.74759452054798</v>
      </c>
      <c r="U25" s="441">
        <v>365</v>
      </c>
      <c r="V25" s="442">
        <f>(R25-S25)*20%/365*U25</f>
        <v>187.747594520548</v>
      </c>
      <c r="W25" s="512">
        <f>R25-S25-V25</f>
        <v>750.9903780821918</v>
      </c>
    </row>
    <row r="26" spans="1:23" ht="15.75" customHeight="1" thickBot="1">
      <c r="A26" s="423">
        <v>5</v>
      </c>
      <c r="B26" s="513">
        <v>39386</v>
      </c>
      <c r="C26" s="425" t="s">
        <v>350</v>
      </c>
      <c r="D26" s="426"/>
      <c r="E26" s="427"/>
      <c r="F26" s="518">
        <v>20</v>
      </c>
      <c r="G26" s="519">
        <v>608</v>
      </c>
      <c r="H26" s="520">
        <f>G26*F26%</f>
        <v>121.60000000000001</v>
      </c>
      <c r="I26" s="520">
        <v>61</v>
      </c>
      <c r="J26" s="521">
        <f>G26*20%/365*I26</f>
        <v>20.322191780821917</v>
      </c>
      <c r="K26" s="522">
        <f>G26-J26</f>
        <v>587.6778082191781</v>
      </c>
      <c r="L26" s="523">
        <f>K26*F26%</f>
        <v>117.53556164383563</v>
      </c>
      <c r="M26" s="523">
        <v>365</v>
      </c>
      <c r="N26" s="524">
        <f>K26*20%/365*M26</f>
        <v>117.53556164383562</v>
      </c>
      <c r="O26" s="525">
        <f>K26-N26</f>
        <v>470.1422465753425</v>
      </c>
      <c r="P26" s="451"/>
      <c r="Q26" s="451"/>
      <c r="R26" s="439">
        <f>G26+P26-Q26</f>
        <v>608</v>
      </c>
      <c r="S26" s="438">
        <f>J26+N26</f>
        <v>137.85775342465755</v>
      </c>
      <c r="T26" s="438">
        <f>(R26-S26)*F26%</f>
        <v>94.0284493150685</v>
      </c>
      <c r="U26" s="526">
        <v>365</v>
      </c>
      <c r="V26" s="442">
        <f>(R26-S26)*20%/365*U26</f>
        <v>94.0284493150685</v>
      </c>
      <c r="W26" s="512">
        <f>R26-S26-V26</f>
        <v>376.113797260274</v>
      </c>
    </row>
    <row r="27" spans="1:23" ht="16.5" customHeight="1" thickBot="1">
      <c r="A27" s="455" t="s">
        <v>281</v>
      </c>
      <c r="B27" s="456"/>
      <c r="C27" s="456"/>
      <c r="D27" s="456"/>
      <c r="E27" s="456"/>
      <c r="F27" s="457"/>
      <c r="G27" s="458">
        <f aca="true" t="shared" si="11" ref="G27:R27">SUM(G22:G26)</f>
        <v>113990</v>
      </c>
      <c r="H27" s="458">
        <f t="shared" si="11"/>
        <v>22798</v>
      </c>
      <c r="I27" s="458">
        <f t="shared" si="11"/>
        <v>305</v>
      </c>
      <c r="J27" s="458">
        <f t="shared" si="11"/>
        <v>3810.0767123287674</v>
      </c>
      <c r="K27" s="458">
        <f t="shared" si="11"/>
        <v>110179.92328767122</v>
      </c>
      <c r="L27" s="458">
        <f t="shared" si="11"/>
        <v>22035.98465753425</v>
      </c>
      <c r="M27" s="458">
        <f t="shared" si="11"/>
        <v>1825</v>
      </c>
      <c r="N27" s="458">
        <f t="shared" si="11"/>
        <v>22035.98465753425</v>
      </c>
      <c r="O27" s="458">
        <f t="shared" si="11"/>
        <v>88143.938630137</v>
      </c>
      <c r="P27" s="458">
        <f t="shared" si="11"/>
        <v>0</v>
      </c>
      <c r="Q27" s="458">
        <f t="shared" si="11"/>
        <v>0</v>
      </c>
      <c r="R27" s="458">
        <f t="shared" si="11"/>
        <v>113990</v>
      </c>
      <c r="S27" s="465">
        <f>SUM(S22:S26)</f>
        <v>25846.061369863015</v>
      </c>
      <c r="T27" s="465">
        <f>SUM(T22:T26)</f>
        <v>17628.7877260274</v>
      </c>
      <c r="U27" s="527"/>
      <c r="V27" s="528">
        <f>SUM(V22:V26)</f>
        <v>17628.7877260274</v>
      </c>
      <c r="W27" s="527">
        <f>SUM(W22:W26)</f>
        <v>70515.15090410959</v>
      </c>
    </row>
    <row r="28" spans="1:23" ht="18" customHeight="1" thickBot="1">
      <c r="A28" s="468" t="s">
        <v>351</v>
      </c>
      <c r="B28" s="469"/>
      <c r="C28" s="469"/>
      <c r="D28" s="469"/>
      <c r="E28" s="469"/>
      <c r="F28" s="469"/>
      <c r="G28" s="469"/>
      <c r="H28" s="469"/>
      <c r="I28" s="469"/>
      <c r="J28" s="469"/>
      <c r="K28" s="469"/>
      <c r="L28" s="469"/>
      <c r="M28" s="469"/>
      <c r="N28" s="469"/>
      <c r="O28" s="469"/>
      <c r="P28" s="469"/>
      <c r="Q28" s="469"/>
      <c r="R28" s="469"/>
      <c r="S28" s="469"/>
      <c r="T28" s="469"/>
      <c r="U28" s="469"/>
      <c r="V28" s="469"/>
      <c r="W28" s="470"/>
    </row>
    <row r="29" spans="1:23" ht="2.25" customHeight="1" hidden="1">
      <c r="A29" s="529"/>
      <c r="B29" s="530"/>
      <c r="C29" s="530"/>
      <c r="D29" s="530"/>
      <c r="E29" s="530"/>
      <c r="F29" s="530"/>
      <c r="G29" s="531"/>
      <c r="H29" s="531"/>
      <c r="I29" s="463"/>
      <c r="J29" s="461"/>
      <c r="K29" s="532">
        <f>G29-J29</f>
        <v>0</v>
      </c>
      <c r="L29" s="531"/>
      <c r="M29" s="463"/>
      <c r="N29" s="464"/>
      <c r="O29" s="533">
        <f>K29-N29</f>
        <v>0</v>
      </c>
      <c r="P29" s="534"/>
      <c r="Q29" s="534"/>
      <c r="R29" s="534"/>
      <c r="S29" s="534"/>
      <c r="T29" s="535">
        <f>O29*20%/365*U29</f>
        <v>0</v>
      </c>
      <c r="U29" s="536"/>
      <c r="V29" s="536"/>
      <c r="W29" s="537"/>
    </row>
    <row r="30" spans="1:23" ht="18" customHeight="1" hidden="1">
      <c r="A30" s="471" t="s">
        <v>318</v>
      </c>
      <c r="B30" s="471" t="s">
        <v>319</v>
      </c>
      <c r="C30" s="472" t="s">
        <v>206</v>
      </c>
      <c r="D30" s="473"/>
      <c r="E30" s="474"/>
      <c r="F30" s="475" t="s">
        <v>320</v>
      </c>
      <c r="G30" s="372" t="s">
        <v>344</v>
      </c>
      <c r="H30" s="372" t="s">
        <v>322</v>
      </c>
      <c r="I30" s="372" t="s">
        <v>323</v>
      </c>
      <c r="J30" s="373" t="s">
        <v>324</v>
      </c>
      <c r="K30" s="372" t="s">
        <v>325</v>
      </c>
      <c r="L30" s="372" t="s">
        <v>322</v>
      </c>
      <c r="M30" s="372" t="s">
        <v>323</v>
      </c>
      <c r="N30" s="476" t="s">
        <v>324</v>
      </c>
      <c r="O30" s="380" t="s">
        <v>352</v>
      </c>
      <c r="P30" s="377" t="s">
        <v>327</v>
      </c>
      <c r="Q30" s="378"/>
      <c r="R30" s="379"/>
      <c r="S30" s="380" t="s">
        <v>328</v>
      </c>
      <c r="T30" s="380" t="s">
        <v>322</v>
      </c>
      <c r="U30" s="372" t="s">
        <v>323</v>
      </c>
      <c r="V30" s="476" t="s">
        <v>324</v>
      </c>
      <c r="W30" s="380" t="s">
        <v>331</v>
      </c>
    </row>
    <row r="31" spans="1:23" ht="12.75" customHeight="1" hidden="1">
      <c r="A31" s="477"/>
      <c r="B31" s="477"/>
      <c r="C31" s="478"/>
      <c r="D31" s="479"/>
      <c r="E31" s="480"/>
      <c r="F31" s="481"/>
      <c r="G31" s="387"/>
      <c r="H31" s="387"/>
      <c r="I31" s="387"/>
      <c r="J31" s="388"/>
      <c r="K31" s="387"/>
      <c r="L31" s="387"/>
      <c r="M31" s="387"/>
      <c r="N31" s="482"/>
      <c r="O31" s="393"/>
      <c r="P31" s="392"/>
      <c r="Q31" s="392"/>
      <c r="R31" s="392" t="s">
        <v>332</v>
      </c>
      <c r="S31" s="393"/>
      <c r="T31" s="393"/>
      <c r="U31" s="387"/>
      <c r="V31" s="482"/>
      <c r="W31" s="393"/>
    </row>
    <row r="32" spans="1:23" ht="12.75" customHeight="1" hidden="1">
      <c r="A32" s="477"/>
      <c r="B32" s="477"/>
      <c r="C32" s="478"/>
      <c r="D32" s="479"/>
      <c r="E32" s="480"/>
      <c r="F32" s="483"/>
      <c r="G32" s="387"/>
      <c r="H32" s="387" t="s">
        <v>333</v>
      </c>
      <c r="I32" s="387"/>
      <c r="J32" s="388"/>
      <c r="K32" s="387"/>
      <c r="L32" s="387" t="s">
        <v>333</v>
      </c>
      <c r="M32" s="387"/>
      <c r="N32" s="482"/>
      <c r="O32" s="393"/>
      <c r="P32" s="392" t="s">
        <v>334</v>
      </c>
      <c r="Q32" s="392" t="s">
        <v>335</v>
      </c>
      <c r="R32" s="392" t="s">
        <v>336</v>
      </c>
      <c r="S32" s="393"/>
      <c r="T32" s="393" t="s">
        <v>333</v>
      </c>
      <c r="U32" s="387"/>
      <c r="V32" s="482"/>
      <c r="W32" s="393"/>
    </row>
    <row r="33" spans="1:23" ht="9.75" customHeight="1" hidden="1">
      <c r="A33" s="484"/>
      <c r="B33" s="484"/>
      <c r="C33" s="485"/>
      <c r="D33" s="486"/>
      <c r="E33" s="487"/>
      <c r="F33" s="538" t="s">
        <v>337</v>
      </c>
      <c r="G33" s="400"/>
      <c r="H33" s="400"/>
      <c r="I33" s="400"/>
      <c r="J33" s="489"/>
      <c r="K33" s="400"/>
      <c r="L33" s="400"/>
      <c r="M33" s="400"/>
      <c r="N33" s="490"/>
      <c r="O33" s="403"/>
      <c r="P33" s="392"/>
      <c r="Q33" s="392"/>
      <c r="R33" s="392"/>
      <c r="S33" s="539"/>
      <c r="T33" s="539"/>
      <c r="U33" s="400"/>
      <c r="V33" s="490"/>
      <c r="W33" s="403"/>
    </row>
    <row r="34" spans="1:23" ht="15.75" customHeight="1">
      <c r="A34" s="406">
        <v>1</v>
      </c>
      <c r="B34" s="491">
        <v>39386</v>
      </c>
      <c r="C34" s="408" t="s">
        <v>353</v>
      </c>
      <c r="D34" s="409"/>
      <c r="E34" s="410"/>
      <c r="F34" s="540">
        <v>20</v>
      </c>
      <c r="G34" s="541">
        <v>17606</v>
      </c>
      <c r="H34" s="542">
        <f>G34*F34%</f>
        <v>3521.2000000000003</v>
      </c>
      <c r="I34" s="543">
        <v>61</v>
      </c>
      <c r="J34" s="544">
        <f>G34*20%/365*I34</f>
        <v>588.4745205479452</v>
      </c>
      <c r="K34" s="499">
        <f>G34-J34</f>
        <v>17017.525479452055</v>
      </c>
      <c r="L34" s="543">
        <f>K34*F34%</f>
        <v>3403.505095890411</v>
      </c>
      <c r="M34" s="545">
        <v>365</v>
      </c>
      <c r="N34" s="546">
        <f>K34*20%/365*M34</f>
        <v>3403.5050958904117</v>
      </c>
      <c r="O34" s="437">
        <f>K34-N34</f>
        <v>13614.020383561643</v>
      </c>
      <c r="P34" s="438"/>
      <c r="Q34" s="438"/>
      <c r="R34" s="439">
        <f>G34+P34-Q34</f>
        <v>17606</v>
      </c>
      <c r="S34" s="438">
        <f>J34+N34</f>
        <v>3991.979616438357</v>
      </c>
      <c r="T34" s="438">
        <f>(R34-S34)*F34%</f>
        <v>2722.804076712329</v>
      </c>
      <c r="U34" s="441">
        <v>365</v>
      </c>
      <c r="V34" s="442">
        <f>(R34-S34)*20%/365*U34</f>
        <v>2722.804076712329</v>
      </c>
      <c r="W34" s="512">
        <f>R34-S34-V34</f>
        <v>10891.216306849314</v>
      </c>
    </row>
    <row r="35" spans="1:23" ht="15.75" customHeight="1">
      <c r="A35" s="423">
        <v>2</v>
      </c>
      <c r="B35" s="504">
        <v>39386</v>
      </c>
      <c r="C35" s="425" t="s">
        <v>354</v>
      </c>
      <c r="D35" s="426"/>
      <c r="E35" s="427"/>
      <c r="F35" s="505">
        <v>20</v>
      </c>
      <c r="G35" s="506">
        <v>1214</v>
      </c>
      <c r="H35" s="501">
        <f>G35*F35%</f>
        <v>242.8</v>
      </c>
      <c r="I35" s="510">
        <v>61</v>
      </c>
      <c r="J35" s="508">
        <f>G35*20%/365*I35</f>
        <v>40.57753424657534</v>
      </c>
      <c r="K35" s="509">
        <f>G35-J35</f>
        <v>1173.4224657534246</v>
      </c>
      <c r="L35" s="510">
        <f>K35*F35%</f>
        <v>234.68449315068494</v>
      </c>
      <c r="M35" s="506">
        <v>365</v>
      </c>
      <c r="N35" s="511">
        <f>K35*20%/365*M35</f>
        <v>234.68449315068494</v>
      </c>
      <c r="O35" s="437">
        <f>K35-N35</f>
        <v>938.7379726027397</v>
      </c>
      <c r="P35" s="438"/>
      <c r="Q35" s="438"/>
      <c r="R35" s="439">
        <f>G35+P35-Q35</f>
        <v>1214</v>
      </c>
      <c r="S35" s="438">
        <f>J35+N35</f>
        <v>275.2620273972603</v>
      </c>
      <c r="T35" s="438">
        <f>(R35-S35)*F35%</f>
        <v>187.74759452054798</v>
      </c>
      <c r="U35" s="441">
        <v>365</v>
      </c>
      <c r="V35" s="442">
        <f>(R35-S35)*20%/365*U35</f>
        <v>187.747594520548</v>
      </c>
      <c r="W35" s="512">
        <f>R35-S35-V35</f>
        <v>750.9903780821918</v>
      </c>
    </row>
    <row r="36" spans="1:23" ht="15.75" customHeight="1" thickBot="1">
      <c r="A36" s="423">
        <v>3</v>
      </c>
      <c r="B36" s="504">
        <v>39386</v>
      </c>
      <c r="C36" s="425" t="s">
        <v>355</v>
      </c>
      <c r="D36" s="426"/>
      <c r="E36" s="427"/>
      <c r="F36" s="505">
        <v>20</v>
      </c>
      <c r="G36" s="506">
        <v>608</v>
      </c>
      <c r="H36" s="523">
        <f>G36*F36%</f>
        <v>121.60000000000001</v>
      </c>
      <c r="I36" s="501">
        <v>61</v>
      </c>
      <c r="J36" s="498">
        <f>G36*20%/365*I36</f>
        <v>20.322191780821917</v>
      </c>
      <c r="K36" s="522">
        <f>G36-J36</f>
        <v>587.6778082191781</v>
      </c>
      <c r="L36" s="523">
        <f>K36*F36%</f>
        <v>117.53556164383563</v>
      </c>
      <c r="M36" s="519">
        <v>365</v>
      </c>
      <c r="N36" s="524">
        <f>K36*20%/365*M36</f>
        <v>117.53556164383562</v>
      </c>
      <c r="O36" s="525">
        <f>K36-N36</f>
        <v>470.1422465753425</v>
      </c>
      <c r="P36" s="438"/>
      <c r="Q36" s="438"/>
      <c r="R36" s="439">
        <f>G36+P36-Q36</f>
        <v>608</v>
      </c>
      <c r="S36" s="438">
        <f>J36+N36</f>
        <v>137.85775342465755</v>
      </c>
      <c r="T36" s="438">
        <f>(R36-S36)*F36%</f>
        <v>94.0284493150685</v>
      </c>
      <c r="U36" s="526">
        <v>365</v>
      </c>
      <c r="V36" s="442">
        <f>(R36-S36)*20%/365*U36</f>
        <v>94.0284493150685</v>
      </c>
      <c r="W36" s="512">
        <f>R36-S36-V36</f>
        <v>376.113797260274</v>
      </c>
    </row>
    <row r="37" spans="1:23" ht="18.75" customHeight="1" thickBot="1">
      <c r="A37" s="455" t="s">
        <v>281</v>
      </c>
      <c r="B37" s="456"/>
      <c r="C37" s="456"/>
      <c r="D37" s="456"/>
      <c r="E37" s="456"/>
      <c r="F37" s="457"/>
      <c r="G37" s="458">
        <f>SUM(G34:G36)</f>
        <v>19428</v>
      </c>
      <c r="H37" s="458">
        <f aca="true" t="shared" si="12" ref="H37:R37">SUM(H34:H36)</f>
        <v>3885.6000000000004</v>
      </c>
      <c r="I37" s="458">
        <f t="shared" si="12"/>
        <v>183</v>
      </c>
      <c r="J37" s="458">
        <f t="shared" si="12"/>
        <v>649.3742465753423</v>
      </c>
      <c r="K37" s="458">
        <f t="shared" si="12"/>
        <v>18778.625753424658</v>
      </c>
      <c r="L37" s="458">
        <f t="shared" si="12"/>
        <v>3755.7251506849316</v>
      </c>
      <c r="M37" s="458">
        <f t="shared" si="12"/>
        <v>1095</v>
      </c>
      <c r="N37" s="458">
        <f t="shared" si="12"/>
        <v>3755.725150684932</v>
      </c>
      <c r="O37" s="458">
        <f t="shared" si="12"/>
        <v>15022.900602739724</v>
      </c>
      <c r="P37" s="458">
        <f t="shared" si="12"/>
        <v>0</v>
      </c>
      <c r="Q37" s="458">
        <f t="shared" si="12"/>
        <v>0</v>
      </c>
      <c r="R37" s="458">
        <f t="shared" si="12"/>
        <v>19428</v>
      </c>
      <c r="S37" s="465">
        <f>SUM(S34:S36)</f>
        <v>4405.0993972602755</v>
      </c>
      <c r="T37" s="465">
        <f>SUM(T34:T36)</f>
        <v>3004.580120547945</v>
      </c>
      <c r="U37" s="527"/>
      <c r="V37" s="547">
        <f>SUM(V34:V36)</f>
        <v>3004.580120547945</v>
      </c>
      <c r="W37" s="527">
        <f>SUM(W34:W36)</f>
        <v>12018.320482191779</v>
      </c>
    </row>
    <row r="38" spans="1:23" ht="13.5" customHeight="1" thickBot="1">
      <c r="A38" s="468" t="s">
        <v>356</v>
      </c>
      <c r="B38" s="469"/>
      <c r="C38" s="469"/>
      <c r="D38" s="469"/>
      <c r="E38" s="469"/>
      <c r="F38" s="469"/>
      <c r="G38" s="469"/>
      <c r="H38" s="469"/>
      <c r="I38" s="469"/>
      <c r="J38" s="469"/>
      <c r="K38" s="469"/>
      <c r="L38" s="469"/>
      <c r="M38" s="469"/>
      <c r="N38" s="469"/>
      <c r="O38" s="469"/>
      <c r="P38" s="469"/>
      <c r="Q38" s="469"/>
      <c r="R38" s="469"/>
      <c r="S38" s="469"/>
      <c r="T38" s="469"/>
      <c r="U38" s="469"/>
      <c r="V38" s="469"/>
      <c r="W38" s="470"/>
    </row>
    <row r="39" spans="1:23" ht="0.75" customHeight="1" hidden="1">
      <c r="A39" s="529"/>
      <c r="B39" s="530"/>
      <c r="C39" s="530"/>
      <c r="D39" s="530"/>
      <c r="E39" s="530"/>
      <c r="F39" s="548"/>
      <c r="G39" s="549"/>
      <c r="H39" s="549"/>
      <c r="I39" s="550"/>
      <c r="J39" s="551"/>
      <c r="K39" s="532">
        <f>G39-J39</f>
        <v>0</v>
      </c>
      <c r="L39" s="549"/>
      <c r="M39" s="550"/>
      <c r="N39" s="552"/>
      <c r="O39" s="533">
        <f>K39-N39</f>
        <v>0</v>
      </c>
      <c r="P39" s="553"/>
      <c r="Q39" s="553"/>
      <c r="R39" s="553"/>
      <c r="S39" s="553"/>
      <c r="T39" s="554"/>
      <c r="U39" s="421"/>
      <c r="V39" s="555">
        <f>O39*20%/365*U39</f>
        <v>0</v>
      </c>
      <c r="W39" s="556">
        <f>O39-V39</f>
        <v>0</v>
      </c>
    </row>
    <row r="40" spans="1:23" ht="18" customHeight="1" hidden="1">
      <c r="A40" s="471" t="s">
        <v>318</v>
      </c>
      <c r="B40" s="471" t="s">
        <v>319</v>
      </c>
      <c r="C40" s="472" t="s">
        <v>206</v>
      </c>
      <c r="D40" s="473"/>
      <c r="E40" s="474"/>
      <c r="F40" s="475" t="s">
        <v>320</v>
      </c>
      <c r="G40" s="372" t="s">
        <v>344</v>
      </c>
      <c r="H40" s="372" t="s">
        <v>322</v>
      </c>
      <c r="I40" s="372" t="s">
        <v>323</v>
      </c>
      <c r="J40" s="373" t="s">
        <v>324</v>
      </c>
      <c r="K40" s="372" t="s">
        <v>325</v>
      </c>
      <c r="L40" s="372" t="s">
        <v>322</v>
      </c>
      <c r="M40" s="374" t="s">
        <v>323</v>
      </c>
      <c r="N40" s="375" t="s">
        <v>324</v>
      </c>
      <c r="O40" s="380" t="s">
        <v>352</v>
      </c>
      <c r="P40" s="377" t="s">
        <v>327</v>
      </c>
      <c r="Q40" s="378"/>
      <c r="R40" s="379"/>
      <c r="S40" s="380" t="s">
        <v>328</v>
      </c>
      <c r="T40" s="380" t="s">
        <v>322</v>
      </c>
      <c r="U40" s="374" t="s">
        <v>323</v>
      </c>
      <c r="V40" s="375" t="s">
        <v>324</v>
      </c>
      <c r="W40" s="376" t="s">
        <v>331</v>
      </c>
    </row>
    <row r="41" spans="1:23" ht="12.75" customHeight="1" hidden="1">
      <c r="A41" s="477"/>
      <c r="B41" s="477"/>
      <c r="C41" s="478"/>
      <c r="D41" s="479"/>
      <c r="E41" s="480"/>
      <c r="F41" s="481"/>
      <c r="G41" s="387"/>
      <c r="H41" s="387"/>
      <c r="I41" s="387"/>
      <c r="J41" s="388"/>
      <c r="K41" s="387"/>
      <c r="L41" s="387"/>
      <c r="M41" s="389"/>
      <c r="N41" s="390"/>
      <c r="O41" s="393"/>
      <c r="P41" s="392"/>
      <c r="Q41" s="392"/>
      <c r="R41" s="392" t="s">
        <v>332</v>
      </c>
      <c r="S41" s="393"/>
      <c r="T41" s="393"/>
      <c r="U41" s="389"/>
      <c r="V41" s="390"/>
      <c r="W41" s="391"/>
    </row>
    <row r="42" spans="1:23" ht="12.75" customHeight="1" hidden="1">
      <c r="A42" s="477"/>
      <c r="B42" s="477"/>
      <c r="C42" s="478"/>
      <c r="D42" s="479"/>
      <c r="E42" s="480"/>
      <c r="F42" s="483"/>
      <c r="G42" s="387"/>
      <c r="H42" s="387" t="s">
        <v>333</v>
      </c>
      <c r="I42" s="387"/>
      <c r="J42" s="388"/>
      <c r="K42" s="387"/>
      <c r="L42" s="387" t="s">
        <v>333</v>
      </c>
      <c r="M42" s="389"/>
      <c r="N42" s="390"/>
      <c r="O42" s="393"/>
      <c r="P42" s="392" t="s">
        <v>334</v>
      </c>
      <c r="Q42" s="392" t="s">
        <v>335</v>
      </c>
      <c r="R42" s="392" t="s">
        <v>336</v>
      </c>
      <c r="S42" s="393"/>
      <c r="T42" s="393" t="s">
        <v>333</v>
      </c>
      <c r="U42" s="389"/>
      <c r="V42" s="390"/>
      <c r="W42" s="391"/>
    </row>
    <row r="43" spans="1:23" ht="12.75" customHeight="1" hidden="1">
      <c r="A43" s="477"/>
      <c r="B43" s="477"/>
      <c r="C43" s="485"/>
      <c r="D43" s="486"/>
      <c r="E43" s="487"/>
      <c r="F43" s="538" t="s">
        <v>337</v>
      </c>
      <c r="G43" s="400"/>
      <c r="H43" s="400"/>
      <c r="I43" s="400"/>
      <c r="J43" s="388"/>
      <c r="K43" s="400"/>
      <c r="L43" s="400"/>
      <c r="M43" s="557"/>
      <c r="N43" s="390"/>
      <c r="O43" s="403"/>
      <c r="P43" s="392"/>
      <c r="Q43" s="392"/>
      <c r="R43" s="392"/>
      <c r="S43" s="393"/>
      <c r="T43" s="403"/>
      <c r="U43" s="557"/>
      <c r="V43" s="405"/>
      <c r="W43" s="401"/>
    </row>
    <row r="44" spans="1:23" ht="15.75" customHeight="1" thickBot="1">
      <c r="A44" s="406">
        <v>1</v>
      </c>
      <c r="B44" s="491">
        <v>39793</v>
      </c>
      <c r="C44" s="558" t="s">
        <v>357</v>
      </c>
      <c r="D44" s="559"/>
      <c r="E44" s="560"/>
      <c r="F44" s="561">
        <v>20</v>
      </c>
      <c r="G44" s="562">
        <v>1658976.32</v>
      </c>
      <c r="H44" s="563"/>
      <c r="I44" s="563"/>
      <c r="J44" s="564">
        <f>G44*25%/365*I44</f>
        <v>0</v>
      </c>
      <c r="K44" s="565">
        <v>1658976.32</v>
      </c>
      <c r="L44" s="563">
        <f>K44*F44%</f>
        <v>331795.264</v>
      </c>
      <c r="M44" s="566">
        <v>21</v>
      </c>
      <c r="N44" s="567">
        <f>K44*25%/365*M44</f>
        <v>23861.98816438356</v>
      </c>
      <c r="O44" s="525">
        <f>K44-N44</f>
        <v>1635114.3318356166</v>
      </c>
      <c r="P44" s="451"/>
      <c r="Q44" s="451"/>
      <c r="R44" s="451">
        <f>G44+P44-Q44</f>
        <v>1658976.32</v>
      </c>
      <c r="S44" s="568">
        <f>J44+N44</f>
        <v>23861.98816438356</v>
      </c>
      <c r="T44" s="569">
        <f>(R44-S44)*F44%</f>
        <v>327022.8663671233</v>
      </c>
      <c r="U44" s="570">
        <v>365</v>
      </c>
      <c r="V44" s="571">
        <f>(R44-S44)*20%/365*U44</f>
        <v>327022.8663671233</v>
      </c>
      <c r="W44" s="572">
        <f>R44-S44-V44</f>
        <v>1308091.4654684933</v>
      </c>
    </row>
    <row r="45" spans="1:23" ht="18.75" customHeight="1" thickBot="1">
      <c r="A45" s="455" t="s">
        <v>281</v>
      </c>
      <c r="B45" s="456"/>
      <c r="C45" s="456"/>
      <c r="D45" s="456"/>
      <c r="E45" s="573"/>
      <c r="F45" s="574"/>
      <c r="G45" s="458">
        <f>SUM(G44:G44)</f>
        <v>1658976.32</v>
      </c>
      <c r="H45" s="458">
        <f aca="true" t="shared" si="13" ref="H45:S45">SUM(H44:H44)</f>
        <v>0</v>
      </c>
      <c r="I45" s="458">
        <f t="shared" si="13"/>
        <v>0</v>
      </c>
      <c r="J45" s="458">
        <f t="shared" si="13"/>
        <v>0</v>
      </c>
      <c r="K45" s="458">
        <f t="shared" si="13"/>
        <v>1658976.32</v>
      </c>
      <c r="L45" s="458">
        <f t="shared" si="13"/>
        <v>331795.264</v>
      </c>
      <c r="M45" s="458">
        <f t="shared" si="13"/>
        <v>21</v>
      </c>
      <c r="N45" s="458">
        <f t="shared" si="13"/>
        <v>23861.98816438356</v>
      </c>
      <c r="O45" s="458">
        <f t="shared" si="13"/>
        <v>1635114.3318356166</v>
      </c>
      <c r="P45" s="458">
        <f t="shared" si="13"/>
        <v>0</v>
      </c>
      <c r="Q45" s="458">
        <f t="shared" si="13"/>
        <v>0</v>
      </c>
      <c r="R45" s="458">
        <f t="shared" si="13"/>
        <v>1658976.32</v>
      </c>
      <c r="S45" s="458">
        <f t="shared" si="13"/>
        <v>23861.98816438356</v>
      </c>
      <c r="T45" s="575">
        <f>T44</f>
        <v>327022.8663671233</v>
      </c>
      <c r="U45" s="576"/>
      <c r="V45" s="577">
        <f>V44</f>
        <v>327022.8663671233</v>
      </c>
      <c r="W45" s="578">
        <f>W44</f>
        <v>1308091.4654684933</v>
      </c>
    </row>
    <row r="46" spans="1:23" ht="12.75" customHeight="1" thickBot="1">
      <c r="A46" s="468" t="s">
        <v>358</v>
      </c>
      <c r="B46" s="469"/>
      <c r="C46" s="469"/>
      <c r="D46" s="469"/>
      <c r="E46" s="469"/>
      <c r="F46" s="469"/>
      <c r="G46" s="469"/>
      <c r="H46" s="469"/>
      <c r="I46" s="469"/>
      <c r="J46" s="469"/>
      <c r="K46" s="469"/>
      <c r="L46" s="469"/>
      <c r="M46" s="469"/>
      <c r="N46" s="469"/>
      <c r="O46" s="469"/>
      <c r="P46" s="469"/>
      <c r="Q46" s="469"/>
      <c r="R46" s="469"/>
      <c r="S46" s="469"/>
      <c r="T46" s="469"/>
      <c r="U46" s="469"/>
      <c r="V46" s="469"/>
      <c r="W46" s="470"/>
    </row>
    <row r="47" spans="1:23" ht="2.25" customHeight="1" hidden="1">
      <c r="A47" s="529"/>
      <c r="B47" s="530"/>
      <c r="C47" s="530"/>
      <c r="D47" s="530"/>
      <c r="E47" s="530"/>
      <c r="F47" s="548"/>
      <c r="G47" s="549"/>
      <c r="H47" s="549"/>
      <c r="I47" s="550"/>
      <c r="J47" s="551"/>
      <c r="K47" s="532">
        <f>G47-J47</f>
        <v>0</v>
      </c>
      <c r="L47" s="549"/>
      <c r="M47" s="550"/>
      <c r="N47" s="552"/>
      <c r="O47" s="533">
        <f>K47-N47</f>
        <v>0</v>
      </c>
      <c r="P47" s="553"/>
      <c r="Q47" s="553"/>
      <c r="R47" s="553"/>
      <c r="S47" s="553"/>
      <c r="T47" s="554"/>
      <c r="U47" s="421"/>
      <c r="V47" s="555">
        <f>O47*20%/365*U47</f>
        <v>0</v>
      </c>
      <c r="W47" s="556">
        <f>O47-V47</f>
        <v>0</v>
      </c>
    </row>
    <row r="48" spans="1:23" ht="18" customHeight="1" hidden="1">
      <c r="A48" s="471" t="s">
        <v>318</v>
      </c>
      <c r="B48" s="471" t="s">
        <v>319</v>
      </c>
      <c r="C48" s="472" t="s">
        <v>206</v>
      </c>
      <c r="D48" s="473"/>
      <c r="E48" s="474"/>
      <c r="F48" s="475" t="s">
        <v>320</v>
      </c>
      <c r="G48" s="372" t="s">
        <v>344</v>
      </c>
      <c r="H48" s="372" t="s">
        <v>322</v>
      </c>
      <c r="I48" s="372" t="s">
        <v>323</v>
      </c>
      <c r="J48" s="373" t="s">
        <v>324</v>
      </c>
      <c r="K48" s="372" t="s">
        <v>325</v>
      </c>
      <c r="L48" s="372" t="s">
        <v>322</v>
      </c>
      <c r="M48" s="374" t="s">
        <v>323</v>
      </c>
      <c r="N48" s="375" t="s">
        <v>324</v>
      </c>
      <c r="O48" s="380" t="s">
        <v>352</v>
      </c>
      <c r="P48" s="377" t="s">
        <v>327</v>
      </c>
      <c r="Q48" s="378"/>
      <c r="R48" s="379"/>
      <c r="S48" s="380" t="s">
        <v>328</v>
      </c>
      <c r="T48" s="579" t="s">
        <v>322</v>
      </c>
      <c r="U48" s="374" t="s">
        <v>323</v>
      </c>
      <c r="V48" s="375" t="s">
        <v>324</v>
      </c>
      <c r="W48" s="376" t="s">
        <v>331</v>
      </c>
    </row>
    <row r="49" spans="1:23" ht="12.75" customHeight="1" hidden="1">
      <c r="A49" s="477"/>
      <c r="B49" s="477"/>
      <c r="C49" s="478"/>
      <c r="D49" s="479"/>
      <c r="E49" s="480"/>
      <c r="F49" s="481"/>
      <c r="G49" s="387"/>
      <c r="H49" s="387"/>
      <c r="I49" s="387"/>
      <c r="J49" s="388"/>
      <c r="K49" s="387"/>
      <c r="L49" s="387"/>
      <c r="M49" s="389"/>
      <c r="N49" s="390"/>
      <c r="O49" s="393"/>
      <c r="P49" s="392"/>
      <c r="Q49" s="392"/>
      <c r="R49" s="392" t="s">
        <v>332</v>
      </c>
      <c r="S49" s="393"/>
      <c r="T49" s="580"/>
      <c r="U49" s="389"/>
      <c r="V49" s="390"/>
      <c r="W49" s="391"/>
    </row>
    <row r="50" spans="1:23" ht="12.75" customHeight="1" hidden="1">
      <c r="A50" s="477"/>
      <c r="B50" s="477"/>
      <c r="C50" s="478"/>
      <c r="D50" s="479"/>
      <c r="E50" s="480"/>
      <c r="F50" s="483"/>
      <c r="G50" s="387"/>
      <c r="H50" s="387" t="s">
        <v>333</v>
      </c>
      <c r="I50" s="387"/>
      <c r="J50" s="388"/>
      <c r="K50" s="387"/>
      <c r="L50" s="387" t="s">
        <v>333</v>
      </c>
      <c r="M50" s="389"/>
      <c r="N50" s="390"/>
      <c r="O50" s="393"/>
      <c r="P50" s="392" t="s">
        <v>334</v>
      </c>
      <c r="Q50" s="392" t="s">
        <v>335</v>
      </c>
      <c r="R50" s="392" t="s">
        <v>336</v>
      </c>
      <c r="S50" s="393"/>
      <c r="T50" s="580" t="s">
        <v>333</v>
      </c>
      <c r="U50" s="389"/>
      <c r="V50" s="390"/>
      <c r="W50" s="391"/>
    </row>
    <row r="51" spans="1:23" ht="12.75" customHeight="1" hidden="1">
      <c r="A51" s="477"/>
      <c r="B51" s="477"/>
      <c r="C51" s="485"/>
      <c r="D51" s="486"/>
      <c r="E51" s="487"/>
      <c r="F51" s="538" t="s">
        <v>337</v>
      </c>
      <c r="G51" s="400"/>
      <c r="H51" s="400"/>
      <c r="I51" s="400"/>
      <c r="J51" s="388"/>
      <c r="K51" s="400"/>
      <c r="L51" s="400"/>
      <c r="M51" s="557"/>
      <c r="N51" s="390"/>
      <c r="O51" s="403"/>
      <c r="P51" s="392"/>
      <c r="Q51" s="392"/>
      <c r="R51" s="392"/>
      <c r="S51" s="393"/>
      <c r="T51" s="580"/>
      <c r="U51" s="557"/>
      <c r="V51" s="390"/>
      <c r="W51" s="401"/>
    </row>
    <row r="52" spans="1:23" ht="15.75" customHeight="1" thickBot="1">
      <c r="A52" s="406">
        <v>1</v>
      </c>
      <c r="B52" s="491">
        <v>39416</v>
      </c>
      <c r="C52" s="558" t="s">
        <v>359</v>
      </c>
      <c r="D52" s="559"/>
      <c r="E52" s="560"/>
      <c r="F52" s="406">
        <v>25</v>
      </c>
      <c r="G52" s="562">
        <v>647859</v>
      </c>
      <c r="H52" s="563">
        <f>G52*F52%</f>
        <v>161964.75</v>
      </c>
      <c r="I52" s="563">
        <v>31</v>
      </c>
      <c r="J52" s="564">
        <f>G52*25%/365*I52</f>
        <v>13755.910273972602</v>
      </c>
      <c r="K52" s="414">
        <f>G52-J52</f>
        <v>634103.0897260275</v>
      </c>
      <c r="L52" s="581">
        <f>K52*F52%</f>
        <v>158525.77243150686</v>
      </c>
      <c r="M52" s="581">
        <v>365</v>
      </c>
      <c r="N52" s="582">
        <f>K52*25%/365*M52</f>
        <v>158525.77243150686</v>
      </c>
      <c r="O52" s="437">
        <f>K52-N52</f>
        <v>475577.31729452056</v>
      </c>
      <c r="P52" s="438"/>
      <c r="Q52" s="438"/>
      <c r="R52" s="439">
        <f>G52+P52-Q52</f>
        <v>647859</v>
      </c>
      <c r="S52" s="583">
        <f>J52+N52</f>
        <v>172281.68270547947</v>
      </c>
      <c r="T52" s="438">
        <f>(R52-S52)*F52%</f>
        <v>118894.32932363014</v>
      </c>
      <c r="U52" s="584">
        <v>365</v>
      </c>
      <c r="V52" s="442">
        <f>(R52-S52)*25%/365*U52</f>
        <v>118894.32932363014</v>
      </c>
      <c r="W52" s="585">
        <f>R52-S52-V52</f>
        <v>356682.9879708904</v>
      </c>
    </row>
    <row r="53" spans="1:23" ht="15.75" customHeight="1" thickBot="1">
      <c r="A53" s="586">
        <v>2</v>
      </c>
      <c r="B53" s="587">
        <v>40099</v>
      </c>
      <c r="C53" s="588" t="s">
        <v>360</v>
      </c>
      <c r="D53" s="589"/>
      <c r="E53" s="590"/>
      <c r="F53" s="591">
        <v>25</v>
      </c>
      <c r="G53" s="592"/>
      <c r="H53" s="592"/>
      <c r="I53" s="592"/>
      <c r="J53" s="593"/>
      <c r="K53" s="594"/>
      <c r="L53" s="595"/>
      <c r="M53" s="596"/>
      <c r="N53" s="597"/>
      <c r="O53" s="465"/>
      <c r="P53" s="451">
        <v>35084</v>
      </c>
      <c r="Q53" s="451"/>
      <c r="R53" s="439">
        <f>G53+P53-Q53</f>
        <v>35084</v>
      </c>
      <c r="S53" s="466">
        <f>J53+N53</f>
        <v>0</v>
      </c>
      <c r="T53" s="451">
        <f>(R53-S53)*F53%</f>
        <v>8771</v>
      </c>
      <c r="U53" s="598">
        <v>89</v>
      </c>
      <c r="V53" s="599">
        <f>(R53-S53)*25%/365*U53</f>
        <v>2138.682191780822</v>
      </c>
      <c r="W53" s="585">
        <f>R53-S53-V53</f>
        <v>32945.31780821918</v>
      </c>
    </row>
    <row r="54" spans="1:23" ht="18.75" customHeight="1" thickBot="1">
      <c r="A54" s="600" t="s">
        <v>281</v>
      </c>
      <c r="B54" s="601"/>
      <c r="C54" s="456"/>
      <c r="D54" s="456"/>
      <c r="E54" s="573"/>
      <c r="F54" s="574"/>
      <c r="G54" s="458">
        <f>SUM(G52:G52)</f>
        <v>647859</v>
      </c>
      <c r="H54" s="458">
        <f aca="true" t="shared" si="14" ref="H54:Q54">SUM(H52:H52)</f>
        <v>161964.75</v>
      </c>
      <c r="I54" s="458">
        <f t="shared" si="14"/>
        <v>31</v>
      </c>
      <c r="J54" s="458">
        <f t="shared" si="14"/>
        <v>13755.910273972602</v>
      </c>
      <c r="K54" s="458">
        <f t="shared" si="14"/>
        <v>634103.0897260275</v>
      </c>
      <c r="L54" s="458">
        <f t="shared" si="14"/>
        <v>158525.77243150686</v>
      </c>
      <c r="M54" s="458">
        <f t="shared" si="14"/>
        <v>365</v>
      </c>
      <c r="N54" s="458">
        <f t="shared" si="14"/>
        <v>158525.77243150686</v>
      </c>
      <c r="O54" s="458">
        <f t="shared" si="14"/>
        <v>475577.31729452056</v>
      </c>
      <c r="P54" s="458">
        <f t="shared" si="14"/>
        <v>0</v>
      </c>
      <c r="Q54" s="458">
        <f t="shared" si="14"/>
        <v>0</v>
      </c>
      <c r="R54" s="458">
        <f>SUM(R52:R53)</f>
        <v>682943</v>
      </c>
      <c r="S54" s="527">
        <f>SUM(S52:S53)</f>
        <v>172281.68270547947</v>
      </c>
      <c r="T54" s="533">
        <f>SUM(T52:T53)</f>
        <v>127665.32932363014</v>
      </c>
      <c r="U54" s="533"/>
      <c r="V54" s="602">
        <f>SUM(V52:V53)</f>
        <v>121033.01151541097</v>
      </c>
      <c r="W54" s="533">
        <f>SUM(W52:W53)</f>
        <v>389628.3057791096</v>
      </c>
    </row>
    <row r="55" spans="1:23" ht="21" customHeight="1" thickBot="1">
      <c r="A55" s="455" t="s">
        <v>361</v>
      </c>
      <c r="B55" s="456"/>
      <c r="C55" s="456"/>
      <c r="D55" s="456"/>
      <c r="E55" s="573"/>
      <c r="F55" s="457"/>
      <c r="G55" s="603">
        <f aca="true" t="shared" si="15" ref="G55:S55">G54+G37+G27+G16+G45</f>
        <v>6231558.32</v>
      </c>
      <c r="H55" s="603">
        <f t="shared" si="15"/>
        <v>946909.35</v>
      </c>
      <c r="I55" s="603">
        <f t="shared" si="15"/>
        <v>519</v>
      </c>
      <c r="J55" s="603">
        <f t="shared" si="15"/>
        <v>111614.99136986301</v>
      </c>
      <c r="K55" s="603">
        <f t="shared" si="15"/>
        <v>6119943.328630138</v>
      </c>
      <c r="L55" s="603">
        <f t="shared" si="15"/>
        <v>1255693.8202123288</v>
      </c>
      <c r="M55" s="603">
        <f t="shared" si="15"/>
        <v>3306</v>
      </c>
      <c r="N55" s="603">
        <f t="shared" si="15"/>
        <v>947760.5443767124</v>
      </c>
      <c r="O55" s="603">
        <f t="shared" si="15"/>
        <v>5172182.784253425</v>
      </c>
      <c r="P55" s="603">
        <f t="shared" si="15"/>
        <v>200000</v>
      </c>
      <c r="Q55" s="603">
        <f t="shared" si="15"/>
        <v>0</v>
      </c>
      <c r="R55" s="603">
        <f t="shared" si="15"/>
        <v>6466642.32</v>
      </c>
      <c r="S55" s="603">
        <f t="shared" si="15"/>
        <v>1059375.5357465753</v>
      </c>
      <c r="T55" s="604">
        <f>T54+T45+T37+T27+T16</f>
        <v>1106986.422715411</v>
      </c>
      <c r="U55" s="604"/>
      <c r="V55" s="605">
        <f>V54+V45+V37+V27+V16</f>
        <v>1086765.0638113015</v>
      </c>
      <c r="W55" s="604">
        <f>W54+W45+W37+W27+W16</f>
        <v>4320501.720442124</v>
      </c>
    </row>
    <row r="56" spans="1:24" ht="12.75">
      <c r="A56" s="606"/>
      <c r="B56" s="606"/>
      <c r="C56" s="607"/>
      <c r="D56" s="607"/>
      <c r="E56" s="607"/>
      <c r="F56" s="607"/>
      <c r="G56" s="606"/>
      <c r="H56" s="606"/>
      <c r="I56" s="606"/>
      <c r="J56" s="608"/>
      <c r="L56" s="606"/>
      <c r="M56" s="606"/>
      <c r="N56" s="609"/>
      <c r="T56" s="610"/>
      <c r="U56" s="611"/>
      <c r="V56" s="611"/>
      <c r="W56" s="611"/>
      <c r="X56" s="131"/>
    </row>
    <row r="57" spans="20:24" ht="12.75">
      <c r="T57" s="610"/>
      <c r="U57" s="611"/>
      <c r="V57" s="611"/>
      <c r="W57" s="611"/>
      <c r="X57" s="131"/>
    </row>
    <row r="58" spans="20:24" ht="12.75">
      <c r="T58" s="610"/>
      <c r="U58" s="611"/>
      <c r="V58" s="611"/>
      <c r="W58" s="611"/>
      <c r="X58" s="131"/>
    </row>
    <row r="59" spans="20:24" ht="12.75">
      <c r="T59" s="610"/>
      <c r="U59" s="611"/>
      <c r="V59" s="611"/>
      <c r="W59" s="611"/>
      <c r="X59" s="131"/>
    </row>
    <row r="60" spans="20:24" ht="12.75">
      <c r="T60" s="610"/>
      <c r="U60" s="611"/>
      <c r="V60" s="611"/>
      <c r="W60" s="611"/>
      <c r="X60" s="131"/>
    </row>
    <row r="61" spans="20:24" ht="12.75">
      <c r="T61" s="610"/>
      <c r="U61" s="611"/>
      <c r="V61" s="611"/>
      <c r="W61" s="611"/>
      <c r="X61" s="131"/>
    </row>
    <row r="62" spans="20:24" ht="12.75">
      <c r="T62" s="610"/>
      <c r="U62" s="611"/>
      <c r="V62" s="611"/>
      <c r="W62" s="611"/>
      <c r="X62" s="131"/>
    </row>
    <row r="63" spans="20:24" ht="12.75">
      <c r="T63" s="610"/>
      <c r="U63" s="611"/>
      <c r="V63" s="611"/>
      <c r="W63" s="611"/>
      <c r="X63" s="131"/>
    </row>
    <row r="64" spans="20:24" ht="12.75">
      <c r="T64" s="610"/>
      <c r="U64" s="611"/>
      <c r="V64" s="611"/>
      <c r="W64" s="611"/>
      <c r="X64" s="131"/>
    </row>
    <row r="65" spans="20:24" ht="12.75">
      <c r="T65" s="610"/>
      <c r="U65" s="611"/>
      <c r="V65" s="611"/>
      <c r="W65" s="611"/>
      <c r="X65" s="131"/>
    </row>
    <row r="66" spans="20:24" ht="12.75">
      <c r="T66" s="610"/>
      <c r="U66" s="611"/>
      <c r="V66" s="611"/>
      <c r="W66" s="611"/>
      <c r="X66" s="131"/>
    </row>
    <row r="67" spans="20:24" ht="12.75">
      <c r="T67" s="610"/>
      <c r="U67" s="611"/>
      <c r="V67" s="611"/>
      <c r="W67" s="611"/>
      <c r="X67" s="131"/>
    </row>
    <row r="68" spans="20:24" ht="12.75">
      <c r="T68" s="610"/>
      <c r="U68" s="611"/>
      <c r="V68" s="611"/>
      <c r="W68" s="611"/>
      <c r="X68" s="131"/>
    </row>
    <row r="69" spans="20:24" ht="12.75">
      <c r="T69" s="610"/>
      <c r="U69" s="611"/>
      <c r="V69" s="611"/>
      <c r="W69" s="611"/>
      <c r="X69" s="131"/>
    </row>
    <row r="70" spans="20:24" ht="12.75">
      <c r="T70" s="610"/>
      <c r="U70" s="611"/>
      <c r="V70" s="611"/>
      <c r="W70" s="611"/>
      <c r="X70" s="131"/>
    </row>
    <row r="71" spans="20:24" ht="12.75">
      <c r="T71" s="610"/>
      <c r="U71" s="611"/>
      <c r="V71" s="611"/>
      <c r="W71" s="611"/>
      <c r="X71" s="131"/>
    </row>
    <row r="72" spans="20:24" ht="12.75">
      <c r="T72" s="610"/>
      <c r="U72" s="611"/>
      <c r="V72" s="611"/>
      <c r="W72" s="611"/>
      <c r="X72" s="131"/>
    </row>
    <row r="73" spans="20:24" ht="12.75">
      <c r="T73" s="610"/>
      <c r="U73" s="611"/>
      <c r="V73" s="611"/>
      <c r="W73" s="611"/>
      <c r="X73" s="131"/>
    </row>
    <row r="74" spans="20:24" ht="12.75">
      <c r="T74" s="610"/>
      <c r="U74" s="611"/>
      <c r="V74" s="611"/>
      <c r="W74" s="611"/>
      <c r="X74" s="131"/>
    </row>
    <row r="75" spans="20:24" ht="12.75">
      <c r="T75" s="610"/>
      <c r="U75" s="611"/>
      <c r="V75" s="611"/>
      <c r="W75" s="611"/>
      <c r="X75" s="131"/>
    </row>
    <row r="76" spans="20:24" ht="12.75">
      <c r="T76" s="610"/>
      <c r="U76" s="611"/>
      <c r="V76" s="611"/>
      <c r="W76" s="611"/>
      <c r="X76" s="131"/>
    </row>
    <row r="77" spans="20:24" ht="12.75">
      <c r="T77" s="610"/>
      <c r="U77" s="611"/>
      <c r="V77" s="611"/>
      <c r="W77" s="611"/>
      <c r="X77" s="131"/>
    </row>
    <row r="78" spans="20:24" ht="12.75">
      <c r="T78" s="610"/>
      <c r="U78" s="611"/>
      <c r="V78" s="611"/>
      <c r="W78" s="611"/>
      <c r="X78" s="131"/>
    </row>
    <row r="79" spans="20:24" ht="12.75">
      <c r="T79" s="610"/>
      <c r="U79" s="611"/>
      <c r="V79" s="611"/>
      <c r="W79" s="611"/>
      <c r="X79" s="131"/>
    </row>
    <row r="80" spans="20:24" ht="12.75">
      <c r="T80" s="610"/>
      <c r="U80" s="611"/>
      <c r="V80" s="611"/>
      <c r="W80" s="611"/>
      <c r="X80" s="131"/>
    </row>
    <row r="81" spans="21:23" ht="12.75">
      <c r="U81" s="366"/>
      <c r="V81" s="366"/>
      <c r="W81" s="366"/>
    </row>
    <row r="82" spans="21:23" ht="12.75">
      <c r="U82" s="366"/>
      <c r="V82" s="366"/>
      <c r="W82" s="366"/>
    </row>
    <row r="83" spans="21:23" ht="12.75">
      <c r="U83" s="366"/>
      <c r="V83" s="366"/>
      <c r="W83" s="366"/>
    </row>
    <row r="84" spans="21:23" ht="12.75">
      <c r="U84" s="366"/>
      <c r="V84" s="366"/>
      <c r="W84" s="366"/>
    </row>
    <row r="85" spans="21:23" ht="12.75">
      <c r="U85" s="366"/>
      <c r="V85" s="366"/>
      <c r="W85" s="366"/>
    </row>
    <row r="86" spans="21:23" ht="12.75">
      <c r="U86" s="366"/>
      <c r="V86" s="366"/>
      <c r="W86" s="366"/>
    </row>
    <row r="87" spans="21:23" ht="12.75">
      <c r="U87" s="366"/>
      <c r="V87" s="366"/>
      <c r="W87" s="366"/>
    </row>
    <row r="88" spans="21:23" ht="12.75">
      <c r="U88" s="366"/>
      <c r="V88" s="366"/>
      <c r="W88" s="366"/>
    </row>
  </sheetData>
  <sheetProtection password="C79F" sheet="1" objects="1" scenarios="1" selectLockedCells="1" selectUnlockedCells="1"/>
  <mergeCells count="142">
    <mergeCell ref="C52:E52"/>
    <mergeCell ref="C53:E53"/>
    <mergeCell ref="A54:E54"/>
    <mergeCell ref="A55:E55"/>
    <mergeCell ref="T48:T49"/>
    <mergeCell ref="U48:U51"/>
    <mergeCell ref="V48:V51"/>
    <mergeCell ref="W48:W51"/>
    <mergeCell ref="H50:H51"/>
    <mergeCell ref="L50:L51"/>
    <mergeCell ref="T50:T51"/>
    <mergeCell ref="L48:L49"/>
    <mergeCell ref="M48:M51"/>
    <mergeCell ref="N48:N51"/>
    <mergeCell ref="O48:O51"/>
    <mergeCell ref="P48:R48"/>
    <mergeCell ref="S48:S51"/>
    <mergeCell ref="A46:W46"/>
    <mergeCell ref="A48:A51"/>
    <mergeCell ref="B48:B51"/>
    <mergeCell ref="C48:E51"/>
    <mergeCell ref="F48:F50"/>
    <mergeCell ref="G48:G51"/>
    <mergeCell ref="H48:H49"/>
    <mergeCell ref="I48:I51"/>
    <mergeCell ref="J48:J51"/>
    <mergeCell ref="K48:K51"/>
    <mergeCell ref="W40:W43"/>
    <mergeCell ref="H42:H43"/>
    <mergeCell ref="L42:L43"/>
    <mergeCell ref="T42:T43"/>
    <mergeCell ref="C44:E44"/>
    <mergeCell ref="A45:E45"/>
    <mergeCell ref="O40:O43"/>
    <mergeCell ref="P40:R40"/>
    <mergeCell ref="S40:S43"/>
    <mergeCell ref="T40:T41"/>
    <mergeCell ref="U40:U43"/>
    <mergeCell ref="V40:V43"/>
    <mergeCell ref="I40:I43"/>
    <mergeCell ref="J40:J43"/>
    <mergeCell ref="K40:K43"/>
    <mergeCell ref="L40:L41"/>
    <mergeCell ref="M40:M43"/>
    <mergeCell ref="N40:N43"/>
    <mergeCell ref="C35:E35"/>
    <mergeCell ref="C36:E36"/>
    <mergeCell ref="A37:E37"/>
    <mergeCell ref="A38:W38"/>
    <mergeCell ref="A40:A43"/>
    <mergeCell ref="B40:B43"/>
    <mergeCell ref="C40:E43"/>
    <mergeCell ref="F40:F42"/>
    <mergeCell ref="G40:G43"/>
    <mergeCell ref="H40:H41"/>
    <mergeCell ref="V30:V33"/>
    <mergeCell ref="W30:W33"/>
    <mergeCell ref="H32:H33"/>
    <mergeCell ref="L32:L33"/>
    <mergeCell ref="T32:T33"/>
    <mergeCell ref="C34:E34"/>
    <mergeCell ref="N30:N33"/>
    <mergeCell ref="O30:O33"/>
    <mergeCell ref="P30:R30"/>
    <mergeCell ref="S30:S33"/>
    <mergeCell ref="T30:T31"/>
    <mergeCell ref="U30:U33"/>
    <mergeCell ref="H30:H31"/>
    <mergeCell ref="I30:I33"/>
    <mergeCell ref="J30:J33"/>
    <mergeCell ref="K30:K33"/>
    <mergeCell ref="L30:L31"/>
    <mergeCell ref="M30:M33"/>
    <mergeCell ref="C25:E25"/>
    <mergeCell ref="C26:E26"/>
    <mergeCell ref="A27:E27"/>
    <mergeCell ref="A28:W28"/>
    <mergeCell ref="T29:W29"/>
    <mergeCell ref="A30:A33"/>
    <mergeCell ref="B30:B33"/>
    <mergeCell ref="C30:E33"/>
    <mergeCell ref="F30:F32"/>
    <mergeCell ref="G30:G33"/>
    <mergeCell ref="H20:H21"/>
    <mergeCell ref="L20:L21"/>
    <mergeCell ref="T20:T21"/>
    <mergeCell ref="C22:E22"/>
    <mergeCell ref="C23:E23"/>
    <mergeCell ref="C24:E24"/>
    <mergeCell ref="P18:R18"/>
    <mergeCell ref="S18:S21"/>
    <mergeCell ref="T18:T19"/>
    <mergeCell ref="U18:U21"/>
    <mergeCell ref="V18:V21"/>
    <mergeCell ref="W18:W21"/>
    <mergeCell ref="J18:J21"/>
    <mergeCell ref="K18:K21"/>
    <mergeCell ref="L18:L19"/>
    <mergeCell ref="M18:M21"/>
    <mergeCell ref="N18:N21"/>
    <mergeCell ref="O18:O21"/>
    <mergeCell ref="C15:E15"/>
    <mergeCell ref="A16:E16"/>
    <mergeCell ref="A17:W17"/>
    <mergeCell ref="A18:A21"/>
    <mergeCell ref="B18:B21"/>
    <mergeCell ref="C18:E21"/>
    <mergeCell ref="F18:F20"/>
    <mergeCell ref="G18:G21"/>
    <mergeCell ref="H18:H19"/>
    <mergeCell ref="I18:I21"/>
    <mergeCell ref="C9:E9"/>
    <mergeCell ref="C10:E10"/>
    <mergeCell ref="C11:E11"/>
    <mergeCell ref="C12:E12"/>
    <mergeCell ref="C13:E13"/>
    <mergeCell ref="C14:E14"/>
    <mergeCell ref="S5:S8"/>
    <mergeCell ref="T5:T6"/>
    <mergeCell ref="U5:U8"/>
    <mergeCell ref="V5:V8"/>
    <mergeCell ref="W5:W8"/>
    <mergeCell ref="H7:H8"/>
    <mergeCell ref="L7:L8"/>
    <mergeCell ref="R7:R8"/>
    <mergeCell ref="T7:T8"/>
    <mergeCell ref="K5:K8"/>
    <mergeCell ref="L5:L6"/>
    <mergeCell ref="M5:M8"/>
    <mergeCell ref="N5:N8"/>
    <mergeCell ref="O5:O8"/>
    <mergeCell ref="P5:R5"/>
    <mergeCell ref="A1:W2"/>
    <mergeCell ref="A3:W3"/>
    <mergeCell ref="A5:A8"/>
    <mergeCell ref="B5:B8"/>
    <mergeCell ref="C5:E8"/>
    <mergeCell ref="F5:F7"/>
    <mergeCell ref="G5:G8"/>
    <mergeCell ref="H5:H6"/>
    <mergeCell ref="I5:I8"/>
    <mergeCell ref="J5:J8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J22" sqref="J22"/>
    </sheetView>
  </sheetViews>
  <sheetFormatPr defaultColWidth="11.421875" defaultRowHeight="12.75"/>
  <cols>
    <col min="1" max="1" width="11.421875" style="147" customWidth="1"/>
    <col min="2" max="2" width="22.7109375" style="147" customWidth="1"/>
    <col min="3" max="4" width="11.421875" style="147" customWidth="1"/>
    <col min="5" max="5" width="11.28125" style="147" customWidth="1"/>
    <col min="6" max="16384" width="11.421875" style="147" customWidth="1"/>
  </cols>
  <sheetData>
    <row r="1" spans="1:9" ht="12.75">
      <c r="A1"/>
      <c r="B1"/>
      <c r="C1"/>
      <c r="D1"/>
      <c r="E1"/>
      <c r="F1"/>
      <c r="G1"/>
      <c r="H1"/>
      <c r="I1"/>
    </row>
    <row r="2" spans="1:9" ht="12.75">
      <c r="A2"/>
      <c r="B2"/>
      <c r="C2"/>
      <c r="D2"/>
      <c r="E2"/>
      <c r="F2"/>
      <c r="G2"/>
      <c r="H2"/>
      <c r="I2"/>
    </row>
    <row r="3" spans="1:9" ht="23.25">
      <c r="A3" s="291" t="s">
        <v>189</v>
      </c>
      <c r="B3" s="291"/>
      <c r="C3" s="291"/>
      <c r="D3" s="291"/>
      <c r="E3" s="291"/>
      <c r="F3" s="291"/>
      <c r="G3" s="291"/>
      <c r="H3" s="148"/>
      <c r="I3" s="148"/>
    </row>
    <row r="4" spans="1:9" ht="23.25">
      <c r="A4" s="149"/>
      <c r="B4" s="149"/>
      <c r="C4" s="149"/>
      <c r="D4" s="149"/>
      <c r="E4" s="149"/>
      <c r="F4" s="149"/>
      <c r="G4" s="149"/>
      <c r="H4" s="149"/>
      <c r="I4" s="149"/>
    </row>
    <row r="5" spans="1:9" ht="15.75">
      <c r="A5" s="150" t="s">
        <v>190</v>
      </c>
      <c r="B5" s="150"/>
      <c r="C5" s="151"/>
      <c r="D5" s="151"/>
      <c r="E5" s="151"/>
      <c r="F5" s="151"/>
      <c r="G5" s="152"/>
      <c r="H5" s="152"/>
      <c r="I5" s="152"/>
    </row>
    <row r="6" spans="1:9" ht="15">
      <c r="A6" s="151"/>
      <c r="B6" s="151"/>
      <c r="C6" s="151"/>
      <c r="D6" s="151"/>
      <c r="E6" s="151"/>
      <c r="F6" s="151"/>
      <c r="G6" s="152"/>
      <c r="H6" s="152"/>
      <c r="I6" s="152"/>
    </row>
    <row r="7" spans="1:9" ht="15">
      <c r="A7" s="292" t="s">
        <v>191</v>
      </c>
      <c r="B7" s="292"/>
      <c r="C7" s="292"/>
      <c r="D7" s="292"/>
      <c r="E7" s="292"/>
      <c r="F7" s="292"/>
      <c r="G7" s="292"/>
      <c r="H7" s="292"/>
      <c r="I7" s="292"/>
    </row>
    <row r="8" spans="1:9" ht="15">
      <c r="A8" s="292" t="s">
        <v>192</v>
      </c>
      <c r="B8" s="292"/>
      <c r="C8" s="292"/>
      <c r="D8" s="292"/>
      <c r="E8" s="292"/>
      <c r="F8" s="292"/>
      <c r="G8" s="292"/>
      <c r="H8" s="292"/>
      <c r="I8" s="292"/>
    </row>
    <row r="9" spans="1:9" ht="15">
      <c r="A9" s="292" t="s">
        <v>193</v>
      </c>
      <c r="B9" s="292"/>
      <c r="C9" s="292"/>
      <c r="D9" s="292"/>
      <c r="E9" s="292"/>
      <c r="F9" s="292"/>
      <c r="G9" s="292"/>
      <c r="H9" s="292"/>
      <c r="I9" s="292"/>
    </row>
    <row r="10" spans="1:9" ht="15">
      <c r="A10" s="292" t="s">
        <v>194</v>
      </c>
      <c r="B10" s="292"/>
      <c r="C10" s="292"/>
      <c r="D10" s="292"/>
      <c r="E10" s="292"/>
      <c r="F10" s="292"/>
      <c r="G10" s="292"/>
      <c r="H10" s="292"/>
      <c r="I10" s="292"/>
    </row>
    <row r="11" spans="1:9" ht="15">
      <c r="A11" s="292" t="s">
        <v>195</v>
      </c>
      <c r="B11" s="292"/>
      <c r="C11" s="292"/>
      <c r="D11" s="292"/>
      <c r="E11" s="292"/>
      <c r="F11" s="292"/>
      <c r="G11" s="292"/>
      <c r="H11" s="292"/>
      <c r="I11" s="292"/>
    </row>
    <row r="12" spans="1:9" ht="15">
      <c r="A12" s="292" t="s">
        <v>196</v>
      </c>
      <c r="B12" s="292"/>
      <c r="C12" s="292"/>
      <c r="D12" s="292"/>
      <c r="E12" s="292"/>
      <c r="F12" s="292"/>
      <c r="G12" s="292"/>
      <c r="H12" s="292"/>
      <c r="I12" s="292"/>
    </row>
    <row r="13" spans="1:9" ht="15">
      <c r="A13" s="292" t="s">
        <v>197</v>
      </c>
      <c r="B13" s="292"/>
      <c r="C13" s="292"/>
      <c r="D13" s="292"/>
      <c r="E13" s="292"/>
      <c r="F13" s="292"/>
      <c r="G13" s="292"/>
      <c r="H13" s="292"/>
      <c r="I13" s="292"/>
    </row>
    <row r="14" spans="1:9" ht="15">
      <c r="A14" s="292" t="s">
        <v>198</v>
      </c>
      <c r="B14" s="292"/>
      <c r="C14" s="292"/>
      <c r="D14" s="292"/>
      <c r="E14" s="292"/>
      <c r="F14" s="292"/>
      <c r="G14" s="292"/>
      <c r="H14" s="292"/>
      <c r="I14" s="292"/>
    </row>
    <row r="15" spans="1:9" ht="15">
      <c r="A15" s="292" t="s">
        <v>199</v>
      </c>
      <c r="B15" s="292"/>
      <c r="C15" s="292"/>
      <c r="D15" s="292"/>
      <c r="E15" s="292"/>
      <c r="F15" s="292"/>
      <c r="G15" s="292"/>
      <c r="H15" s="292"/>
      <c r="I15" s="292"/>
    </row>
    <row r="16" spans="1:9" ht="15">
      <c r="A16" s="292" t="s">
        <v>200</v>
      </c>
      <c r="B16" s="292"/>
      <c r="C16" s="292"/>
      <c r="D16" s="292"/>
      <c r="E16" s="292"/>
      <c r="F16" s="292"/>
      <c r="G16" s="292"/>
      <c r="H16" s="292"/>
      <c r="I16" s="292"/>
    </row>
    <row r="17" spans="1:9" ht="15">
      <c r="A17" s="292" t="s">
        <v>201</v>
      </c>
      <c r="B17" s="292"/>
      <c r="C17" s="292"/>
      <c r="D17" s="292"/>
      <c r="E17" s="292"/>
      <c r="F17" s="292"/>
      <c r="G17" s="292"/>
      <c r="H17" s="292"/>
      <c r="I17" s="292"/>
    </row>
    <row r="18" spans="1:9" ht="15">
      <c r="A18" s="153"/>
      <c r="B18" s="153"/>
      <c r="C18" s="153"/>
      <c r="D18" s="153"/>
      <c r="E18" s="153"/>
      <c r="F18" s="153"/>
      <c r="G18" s="153"/>
      <c r="H18" s="153"/>
      <c r="I18" s="153"/>
    </row>
    <row r="19" spans="1:9" ht="15">
      <c r="A19" s="153"/>
      <c r="B19" s="153"/>
      <c r="C19" s="153"/>
      <c r="D19" s="153"/>
      <c r="E19" s="153"/>
      <c r="F19" s="153"/>
      <c r="G19" s="153"/>
      <c r="H19" s="153"/>
      <c r="I19" s="153"/>
    </row>
    <row r="20" spans="1:6" ht="12.75">
      <c r="A20" s="154" t="s">
        <v>202</v>
      </c>
      <c r="B20" s="155" t="s">
        <v>203</v>
      </c>
      <c r="F20" s="156"/>
    </row>
    <row r="21" ht="13.5">
      <c r="D21" s="157" t="s">
        <v>204</v>
      </c>
    </row>
    <row r="22" ht="14.25" thickBot="1">
      <c r="D22" s="157"/>
    </row>
    <row r="23" spans="1:7" ht="23.25" customHeight="1">
      <c r="A23" s="303" t="s">
        <v>205</v>
      </c>
      <c r="B23" s="305" t="s">
        <v>206</v>
      </c>
      <c r="C23" s="305" t="s">
        <v>207</v>
      </c>
      <c r="D23" s="305"/>
      <c r="E23" s="307" t="s">
        <v>208</v>
      </c>
      <c r="F23" s="307" t="s">
        <v>209</v>
      </c>
      <c r="G23" s="293" t="s">
        <v>210</v>
      </c>
    </row>
    <row r="24" spans="1:7" ht="13.5" thickBot="1">
      <c r="A24" s="304"/>
      <c r="B24" s="306"/>
      <c r="C24" s="306"/>
      <c r="D24" s="306"/>
      <c r="E24" s="308"/>
      <c r="F24" s="308"/>
      <c r="G24" s="294"/>
    </row>
    <row r="25" spans="1:7" ht="15" customHeight="1">
      <c r="A25" s="158" t="s">
        <v>211</v>
      </c>
      <c r="B25" s="159" t="s">
        <v>212</v>
      </c>
      <c r="C25" s="159" t="s">
        <v>213</v>
      </c>
      <c r="D25" s="160"/>
      <c r="E25" s="161">
        <v>15985.13</v>
      </c>
      <c r="F25" s="160"/>
      <c r="G25" s="162">
        <v>15985.13</v>
      </c>
    </row>
    <row r="26" spans="1:7" ht="15" customHeight="1">
      <c r="A26" s="163" t="s">
        <v>214</v>
      </c>
      <c r="B26" s="164" t="s">
        <v>215</v>
      </c>
      <c r="C26" s="164" t="s">
        <v>213</v>
      </c>
      <c r="D26" s="165"/>
      <c r="E26" s="166">
        <v>7918.43</v>
      </c>
      <c r="F26" s="165"/>
      <c r="G26" s="167">
        <v>7918.43</v>
      </c>
    </row>
    <row r="27" spans="1:7" ht="15" customHeight="1">
      <c r="A27" s="163" t="s">
        <v>216</v>
      </c>
      <c r="B27" s="164" t="s">
        <v>217</v>
      </c>
      <c r="C27" s="164" t="s">
        <v>213</v>
      </c>
      <c r="D27" s="165"/>
      <c r="E27" s="166">
        <v>29013.68</v>
      </c>
      <c r="F27" s="165"/>
      <c r="G27" s="167">
        <v>29013.68</v>
      </c>
    </row>
    <row r="28" spans="1:7" ht="15" customHeight="1">
      <c r="A28" s="163" t="s">
        <v>218</v>
      </c>
      <c r="B28" s="164" t="s">
        <v>219</v>
      </c>
      <c r="C28" s="164" t="s">
        <v>213</v>
      </c>
      <c r="D28" s="165"/>
      <c r="E28" s="166">
        <v>31897.48</v>
      </c>
      <c r="F28" s="165"/>
      <c r="G28" s="167">
        <v>31897.48</v>
      </c>
    </row>
    <row r="29" spans="1:7" ht="15" customHeight="1">
      <c r="A29" s="163" t="s">
        <v>220</v>
      </c>
      <c r="B29" s="164" t="s">
        <v>221</v>
      </c>
      <c r="C29" s="164" t="s">
        <v>222</v>
      </c>
      <c r="D29" s="165"/>
      <c r="E29" s="166"/>
      <c r="F29" s="166">
        <v>71.07</v>
      </c>
      <c r="G29" s="167">
        <v>9804.817200000287</v>
      </c>
    </row>
    <row r="30" spans="1:7" ht="15" customHeight="1">
      <c r="A30" s="163" t="s">
        <v>223</v>
      </c>
      <c r="B30" s="164" t="s">
        <v>224</v>
      </c>
      <c r="C30" s="164" t="s">
        <v>222</v>
      </c>
      <c r="D30" s="165"/>
      <c r="E30" s="166"/>
      <c r="F30" s="166">
        <v>570.23</v>
      </c>
      <c r="G30" s="167">
        <v>78668.93080000281</v>
      </c>
    </row>
    <row r="31" spans="1:7" ht="15" customHeight="1">
      <c r="A31" s="163" t="s">
        <v>225</v>
      </c>
      <c r="B31" s="164" t="s">
        <v>226</v>
      </c>
      <c r="C31" s="164" t="s">
        <v>222</v>
      </c>
      <c r="D31" s="165"/>
      <c r="E31" s="166"/>
      <c r="F31" s="166">
        <v>94</v>
      </c>
      <c r="G31" s="167">
        <v>12968.24</v>
      </c>
    </row>
    <row r="32" spans="1:7" ht="15" customHeight="1">
      <c r="A32" s="163" t="s">
        <v>227</v>
      </c>
      <c r="B32" s="164" t="s">
        <v>228</v>
      </c>
      <c r="C32" s="164" t="s">
        <v>222</v>
      </c>
      <c r="D32" s="165"/>
      <c r="E32" s="166"/>
      <c r="F32" s="166">
        <v>74.69</v>
      </c>
      <c r="G32" s="167">
        <v>10304.232400000059</v>
      </c>
    </row>
    <row r="33" spans="1:7" ht="15" customHeight="1">
      <c r="A33" s="163" t="s">
        <v>229</v>
      </c>
      <c r="B33" s="164" t="s">
        <v>230</v>
      </c>
      <c r="C33" s="164" t="s">
        <v>213</v>
      </c>
      <c r="D33" s="165"/>
      <c r="E33" s="166">
        <v>439948.69</v>
      </c>
      <c r="F33" s="165"/>
      <c r="G33" s="167">
        <v>439948.69</v>
      </c>
    </row>
    <row r="34" spans="1:7" ht="15" customHeight="1" thickBot="1">
      <c r="A34" s="168" t="s">
        <v>231</v>
      </c>
      <c r="B34" s="169" t="s">
        <v>232</v>
      </c>
      <c r="C34" s="169" t="s">
        <v>222</v>
      </c>
      <c r="D34" s="170"/>
      <c r="E34" s="170"/>
      <c r="F34" s="170">
        <v>0</v>
      </c>
      <c r="G34" s="171">
        <v>0</v>
      </c>
    </row>
    <row r="35" spans="1:7" ht="12.75" customHeight="1">
      <c r="A35" s="295" t="s">
        <v>233</v>
      </c>
      <c r="B35" s="296"/>
      <c r="C35" s="296"/>
      <c r="D35" s="296"/>
      <c r="E35" s="296"/>
      <c r="F35" s="297"/>
      <c r="G35" s="301">
        <f>SUM(G25:G34)</f>
        <v>636509.6304000032</v>
      </c>
    </row>
    <row r="36" spans="1:7" ht="13.5" customHeight="1" thickBot="1">
      <c r="A36" s="298"/>
      <c r="B36" s="299"/>
      <c r="C36" s="299"/>
      <c r="D36" s="299"/>
      <c r="E36" s="299"/>
      <c r="F36" s="300"/>
      <c r="G36" s="302"/>
    </row>
    <row r="38" spans="3:5" ht="12.75">
      <c r="C38" s="172"/>
      <c r="E38" s="173"/>
    </row>
    <row r="42" ht="12.75">
      <c r="A42" s="174" t="s">
        <v>234</v>
      </c>
    </row>
  </sheetData>
  <sheetProtection password="C79F" sheet="1" objects="1" scenarios="1" selectLockedCells="1" selectUnlockedCells="1"/>
  <mergeCells count="21">
    <mergeCell ref="G23:G24"/>
    <mergeCell ref="A35:F36"/>
    <mergeCell ref="G35:G36"/>
    <mergeCell ref="A23:A24"/>
    <mergeCell ref="B23:B24"/>
    <mergeCell ref="C23:C24"/>
    <mergeCell ref="D23:D24"/>
    <mergeCell ref="E23:E24"/>
    <mergeCell ref="F23:F24"/>
    <mergeCell ref="A12:I12"/>
    <mergeCell ref="A13:I13"/>
    <mergeCell ref="A14:I14"/>
    <mergeCell ref="A15:I15"/>
    <mergeCell ref="A16:I16"/>
    <mergeCell ref="A17:I17"/>
    <mergeCell ref="A3:G3"/>
    <mergeCell ref="A7:I7"/>
    <mergeCell ref="A8:I8"/>
    <mergeCell ref="A9:I9"/>
    <mergeCell ref="A10:I10"/>
    <mergeCell ref="A11:I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Cabo</cp:lastModifiedBy>
  <cp:lastPrinted>2010-03-29T16:22:58Z</cp:lastPrinted>
  <dcterms:created xsi:type="dcterms:W3CDTF">2002-02-16T18:16:52Z</dcterms:created>
  <dcterms:modified xsi:type="dcterms:W3CDTF">2010-06-30T18:03:33Z</dcterms:modified>
  <cp:category/>
  <cp:version/>
  <cp:contentType/>
  <cp:contentStatus/>
</cp:coreProperties>
</file>